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" yWindow="0" windowWidth="22968" windowHeight="9660" activeTab="9"/>
  </bookViews>
  <sheets>
    <sheet name=" 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9">'10'!$A$1:$P$19</definedName>
  </definedNames>
  <calcPr fullCalcOnLoad="1"/>
</workbook>
</file>

<file path=xl/sharedStrings.xml><?xml version="1.0" encoding="utf-8"?>
<sst xmlns="http://schemas.openxmlformats.org/spreadsheetml/2006/main" count="3969" uniqueCount="707">
  <si>
    <t xml:space="preserve">расходы на обеспечение образовательного процесса </t>
  </si>
  <si>
    <t xml:space="preserve">заработная плата с начислениями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</si>
  <si>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</si>
  <si>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</si>
  <si>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</si>
  <si>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</si>
  <si>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</si>
  <si>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</si>
  <si>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</si>
  <si>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</si>
  <si>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</si>
  <si>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</si>
  <si>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</si>
  <si>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08 99120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</si>
  <si>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</si>
  <si>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</si>
  <si>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</si>
  <si>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</si>
  <si>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</si>
  <si>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</si>
  <si>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</si>
  <si>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</si>
  <si>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</si>
  <si>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</si>
  <si>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</si>
  <si>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</si>
  <si>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</si>
  <si>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</si>
  <si>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</si>
  <si>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</si>
  <si>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</si>
  <si>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10 99120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</si>
  <si>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</si>
  <si>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</si>
  <si>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</si>
  <si>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</si>
  <si>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</si>
  <si>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</si>
  <si>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</si>
  <si>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</si>
  <si>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</si>
  <si>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</si>
  <si>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</si>
  <si>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</si>
  <si>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</si>
  <si>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</si>
  <si>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</si>
  <si>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</si>
  <si>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</si>
  <si>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</si>
  <si>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</si>
  <si>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</si>
  <si>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</si>
  <si>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</si>
  <si>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</si>
  <si>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</si>
  <si>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</si>
  <si>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</si>
  <si>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</si>
  <si>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</si>
  <si>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</si>
  <si>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</si>
  <si>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</si>
  <si>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</si>
  <si>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</si>
  <si>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</si>
  <si>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</si>
  <si>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</si>
  <si>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</si>
  <si>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</si>
  <si>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</si>
  <si>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</si>
  <si>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</si>
  <si>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</si>
  <si>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</si>
  <si>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</si>
  <si>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</si>
  <si>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</si>
  <si>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</si>
  <si>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</si>
  <si>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</si>
  <si>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</si>
  <si>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</si>
  <si>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</si>
  <si>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</si>
  <si>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</si>
  <si>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</si>
  <si>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</si>
  <si>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</si>
  <si>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</si>
  <si>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</si>
  <si>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</si>
  <si>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</si>
  <si>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</si>
  <si>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</si>
  <si>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</si>
  <si>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</si>
  <si>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</si>
  <si>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</si>
  <si>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</si>
  <si>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</si>
  <si>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</si>
  <si>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</si>
  <si>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</si>
  <si>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</si>
  <si>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</si>
  <si>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</si>
  <si>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</si>
  <si>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</si>
  <si>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</si>
  <si>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</si>
  <si>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</si>
  <si>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</si>
  <si>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</si>
  <si>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</si>
  <si>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</si>
  <si>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</si>
  <si>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</si>
  <si>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</si>
  <si>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</si>
  <si>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</si>
  <si>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</si>
  <si>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</si>
  <si>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</si>
  <si>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</si>
  <si>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</si>
  <si>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</si>
  <si>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</si>
  <si>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</si>
  <si>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</si>
  <si>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</si>
  <si>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</si>
  <si>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</si>
  <si>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</si>
  <si>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</si>
  <si>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</si>
  <si>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</si>
  <si>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</si>
  <si>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</si>
  <si>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</si>
  <si>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</si>
  <si>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</si>
  <si>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</si>
  <si>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</si>
  <si>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</si>
  <si>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</si>
  <si>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</si>
  <si>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</si>
  <si>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</si>
  <si>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</si>
  <si>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</si>
  <si>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</si>
  <si>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</si>
  <si>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</si>
  <si>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</si>
  <si>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</si>
  <si>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</si>
  <si>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</si>
  <si>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Итого:</t>
  </si>
  <si>
    <t xml:space="preserve">Культура,  кинематография </t>
  </si>
  <si>
    <t>администрация муниципального образования город Торжок</t>
  </si>
  <si>
    <t>2016 год</t>
  </si>
  <si>
    <t>плановый период</t>
  </si>
  <si>
    <t>Получение бюджетных кредитов от 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</si>
  <si>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</si>
  <si>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</si>
  <si>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</si>
  <si>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</si>
  <si>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</si>
  <si>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</si>
  <si>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</si>
  <si>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</si>
  <si>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</si>
  <si>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</si>
  <si>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</si>
  <si>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</si>
  <si>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</si>
  <si>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</si>
  <si>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</si>
  <si>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</si>
  <si>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</si>
  <si>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</si>
  <si>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</si>
  <si>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>01 12205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</si>
  <si>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</si>
  <si>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</si>
  <si>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</si>
  <si>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</si>
  <si>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</si>
  <si>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</si>
  <si>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</si>
  <si>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</si>
  <si>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</si>
  <si>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</si>
  <si>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</si>
  <si>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</si>
  <si>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</si>
  <si>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</si>
  <si>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</si>
  <si>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</si>
  <si>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</si>
  <si>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</si>
  <si>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</si>
  <si>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</si>
  <si>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</si>
  <si>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</si>
  <si>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</si>
  <si>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</si>
  <si>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</si>
  <si>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</si>
  <si>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</si>
  <si>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</si>
  <si>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</si>
  <si>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</si>
  <si>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</si>
  <si>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</si>
  <si>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</si>
  <si>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</si>
  <si>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</si>
  <si>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</si>
  <si>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</si>
  <si>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</si>
  <si>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</si>
  <si>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</si>
  <si>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</si>
  <si>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</si>
  <si>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</si>
  <si>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</si>
  <si>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</si>
  <si>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</si>
  <si>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</si>
  <si>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</si>
  <si>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</si>
  <si>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</si>
  <si>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</si>
  <si>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</si>
  <si>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</si>
  <si>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</si>
  <si>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</si>
  <si>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</si>
  <si>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</si>
  <si>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</si>
  <si>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</si>
  <si>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</si>
  <si>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</si>
  <si>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</si>
  <si>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</si>
  <si>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</si>
  <si>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</si>
  <si>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</si>
  <si>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</si>
  <si>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</si>
  <si>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</si>
  <si>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</si>
  <si>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</si>
  <si>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</si>
  <si>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</si>
  <si>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</si>
  <si>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</si>
  <si>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</si>
  <si>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</si>
  <si>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</si>
  <si>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</si>
  <si>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</si>
  <si>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</si>
  <si>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</si>
  <si>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</si>
  <si>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</si>
  <si>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</si>
  <si>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</si>
  <si>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</si>
  <si>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</si>
  <si>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</si>
  <si>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</si>
  <si>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</si>
  <si>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</si>
  <si>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</si>
  <si>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</si>
  <si>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</si>
  <si>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</si>
  <si>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</si>
  <si>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</si>
  <si>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</si>
  <si>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</si>
  <si>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</si>
  <si>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</si>
  <si>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</si>
  <si>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</si>
  <si>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</si>
  <si>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</si>
  <si>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</si>
  <si>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</si>
  <si>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</si>
  <si>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</si>
  <si>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</si>
  <si>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</si>
  <si>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</si>
  <si>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</si>
  <si>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</si>
  <si>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</si>
  <si>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</si>
  <si>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</si>
  <si>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</si>
  <si>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</si>
  <si>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</si>
  <si>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</si>
  <si>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</si>
  <si>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</si>
  <si>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</si>
  <si>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</si>
  <si>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</si>
  <si>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</si>
  <si>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</si>
  <si>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</si>
  <si>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</si>
  <si>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</si>
  <si>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</si>
  <si>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</si>
  <si>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</si>
  <si>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</si>
  <si>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</si>
  <si>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0721002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</si>
  <si>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</si>
  <si>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</si>
  <si>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</si>
  <si>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</si>
  <si>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</si>
  <si>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</si>
  <si>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</si>
  <si>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</si>
  <si>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</si>
  <si>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</si>
  <si>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</si>
  <si>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</si>
  <si>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</si>
  <si>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</si>
  <si>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</si>
  <si>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</si>
  <si>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</si>
  <si>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</si>
  <si>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</si>
  <si>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</si>
  <si>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</si>
  <si>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</si>
  <si>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</si>
  <si>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</si>
  <si>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</si>
  <si>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</si>
  <si>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</si>
  <si>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</si>
  <si>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</si>
  <si>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</si>
  <si>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</si>
  <si>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</si>
  <si>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</si>
  <si>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</si>
  <si>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</si>
  <si>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</si>
  <si>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</si>
  <si>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</si>
  <si>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</si>
  <si>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</si>
  <si>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</si>
  <si>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</si>
  <si>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</si>
  <si>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</si>
  <si>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</si>
  <si>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</si>
  <si>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999941 0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</si>
  <si>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</si>
  <si>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</si>
  <si>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</si>
  <si>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</si>
  <si>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</si>
  <si>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</si>
  <si>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</si>
  <si>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</si>
  <si>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</si>
  <si>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</si>
  <si>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</si>
  <si>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</si>
  <si>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</si>
  <si>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</si>
  <si>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</si>
  <si>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Адресная инвестиционная программа </t>
  </si>
  <si>
    <t>муниципального образования город Торжок</t>
  </si>
  <si>
    <t xml:space="preserve">Бюджетополучатель    </t>
  </si>
  <si>
    <t>х</t>
  </si>
  <si>
    <t xml:space="preserve">администрация муниципального образования город Торжок </t>
  </si>
  <si>
    <t xml:space="preserve">Инженерная подготовка площадки под жилую застройку в микрорайоне "Южный" г.Торжок Тверской области 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</si>
  <si>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</si>
  <si>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</si>
  <si>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</si>
  <si>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</si>
  <si>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</si>
  <si>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</si>
  <si>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</si>
  <si>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</si>
  <si>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 xml:space="preserve">Наименование 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</si>
  <si>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</si>
  <si>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муниципального образования город Торжок на 2015 год и на плановый период 2016 и 2017 годов</t>
  </si>
  <si>
    <t>2017 год</t>
  </si>
  <si>
    <t xml:space="preserve"> расходов бюджета на 2015 год и на плановый период 2016 и 2017 годов</t>
  </si>
  <si>
    <t>Ведомственная структура расходов бюджета муниципального образования  город Торжок на 2015 год и на плановый период 2016 и 2017 годов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</si>
  <si>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2015 год и на плановый период 2016 и 2017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</si>
  <si>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</si>
  <si>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</si>
  <si>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2015 год и на плановый период 2016 и 2017 годов</t>
  </si>
  <si>
    <t>003</t>
  </si>
  <si>
    <t>0107</t>
  </si>
  <si>
    <t>Расходы на проведение выборов в представительный орган муниципального образования</t>
  </si>
  <si>
    <t>Расходы на проведение выборов Главы муниципального образования</t>
  </si>
  <si>
    <t>0854003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</si>
  <si>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</si>
  <si>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0854004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</si>
  <si>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</si>
  <si>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</si>
  <si>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</si>
  <si>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0711003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</si>
  <si>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</si>
  <si>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0212204</t>
  </si>
  <si>
    <t>Приобретение музыкальных инструментов для МБУ ДО "Детская школа искусств"</t>
  </si>
  <si>
    <t>0616105</t>
  </si>
  <si>
    <t>Капитальный ремонт и ремонт автомобильных дорог общего пользования местного значения  города Торжка</t>
  </si>
  <si>
    <t>0616104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</si>
  <si>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</si>
  <si>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0526102</t>
  </si>
  <si>
    <t>Обеспечение проведения выборов и референдумов</t>
  </si>
  <si>
    <t>Мероприятия, не включенные в муниципальные программы муниципального образования город Торжок</t>
  </si>
  <si>
    <t>Территориальная избирательная комиссия города Торжка</t>
  </si>
  <si>
    <t>9950000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</si>
  <si>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</si>
  <si>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</si>
  <si>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</si>
  <si>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0916002</t>
  </si>
  <si>
    <t>Приложение 8</t>
  </si>
  <si>
    <t>Приложение 7</t>
  </si>
  <si>
    <t>0916001</t>
  </si>
  <si>
    <t>Проведение капитального ремонта нежилых зданий и помещений, находящихся в муниципальной собственности и составляющих казну муниципального образования</t>
  </si>
  <si>
    <t>0530000</t>
  </si>
  <si>
    <t>Подпрограмма "Развитие газификации муниципального образования город Торжок"</t>
  </si>
  <si>
    <t>0536103</t>
  </si>
  <si>
    <t>Строительство распределительного газопровода низкого давления по  ул. Пустынь и Соминка в городе Торжке</t>
  </si>
  <si>
    <t>0111002</t>
  </si>
  <si>
    <t>Организация и обеспечение отдыха и оздоровление детей города Торжка</t>
  </si>
  <si>
    <t>1.1.</t>
  </si>
  <si>
    <t>1.1.1.</t>
  </si>
  <si>
    <t>1.1.2.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</si>
  <si>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</si>
  <si>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</si>
  <si>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</si>
  <si>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</si>
  <si>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000 01 03 01 00 04 0000 810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</si>
  <si>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</si>
  <si>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</si>
  <si>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Приложение 3</t>
  </si>
  <si>
    <t>Приложение 4</t>
  </si>
  <si>
    <t>Приложение 5</t>
  </si>
  <si>
    <t>Приложение 6</t>
  </si>
  <si>
    <t>0868003</t>
  </si>
  <si>
    <t>Оказание адресной материальной помощи отдельным категориям граждан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</si>
  <si>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 на 2015 год и на плановый период 2016 и 2017 годов</t>
  </si>
  <si>
    <t>Наименование публичного 
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</si>
  <si>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</si>
  <si>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</si>
  <si>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                                   (тыс. руб.)</t>
  </si>
  <si>
    <t>вид</t>
  </si>
  <si>
    <t>дата</t>
  </si>
  <si>
    <t>номер</t>
  </si>
  <si>
    <t>наименование</t>
  </si>
  <si>
    <t>ЦСР</t>
  </si>
  <si>
    <t>на 2015
год</t>
  </si>
  <si>
    <t>на 2016
год</t>
  </si>
  <si>
    <t>на 2017
год</t>
  </si>
  <si>
    <t>Решение Торжокской городской Думы</t>
  </si>
  <si>
    <t xml:space="preserve">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</si>
  <si>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Меры социальной поддержки для лиц, удостоенных  звания "Почетный гражданин города Торжка"</t>
  </si>
  <si>
    <t>О Положении о звании "Почетный гражданин города Торжка"</t>
  </si>
  <si>
    <t xml:space="preserve">Приложение 9
</t>
  </si>
  <si>
    <t>Приложение 10</t>
  </si>
  <si>
    <t>0620000</t>
  </si>
  <si>
    <t>Подпрограмма "Обеспечение безопасных условий дорожного движения на территории муниципального образования город Торжок</t>
  </si>
  <si>
    <t>0621005</t>
  </si>
  <si>
    <t xml:space="preserve">Нанесение горизонтальной дорожной разметки на улично-дорожной сети города Торжка </t>
  </si>
  <si>
    <t>0621006</t>
  </si>
  <si>
    <t xml:space="preserve">Установка дорожных знаков на улично-дорожной сети города Торжка </t>
  </si>
  <si>
    <t>0916401</t>
  </si>
  <si>
    <t>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</si>
  <si>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0220000</t>
  </si>
  <si>
    <t>Подпрограмма "Повышение привлекательности города Торжка как культурно-исторического центра"</t>
  </si>
  <si>
    <t>0226101</t>
  </si>
  <si>
    <t xml:space="preserve">Создание памятника Преподобному Ефрему Новоторжскому </t>
  </si>
  <si>
    <t>2.1.</t>
  </si>
  <si>
    <t>2.1.1.</t>
  </si>
  <si>
    <t>0112208</t>
  </si>
  <si>
    <t>Оснащение муниципальных бюджетных образовательных организаций, предоставляющих услуги дошкольного образования</t>
  </si>
  <si>
    <t>0211003</t>
  </si>
  <si>
    <t>Организация и проведение культурно-массовых  праздничных мероприятий в городе Торжке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</si>
  <si>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</si>
  <si>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2015 и  плановый период  2016 и 2017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</si>
  <si>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</si>
  <si>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</si>
  <si>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</si>
  <si>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</si>
  <si>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</si>
  <si>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</si>
  <si>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</si>
  <si>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</si>
  <si>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</si>
  <si>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</si>
  <si>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</si>
  <si>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</si>
  <si>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</si>
  <si>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</si>
  <si>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</si>
  <si>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</si>
  <si>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</si>
  <si>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</si>
  <si>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</si>
  <si>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</si>
  <si>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</si>
  <si>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</si>
  <si>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</si>
  <si>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</si>
  <si>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</si>
  <si>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</si>
  <si>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</si>
  <si>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</si>
  <si>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</si>
  <si>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</si>
  <si>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</si>
  <si>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</si>
  <si>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</si>
  <si>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</si>
  <si>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</si>
  <si>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</si>
  <si>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</si>
  <si>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</si>
  <si>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</si>
  <si>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</si>
  <si>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</si>
  <si>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</si>
  <si>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</si>
  <si>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</si>
  <si>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</si>
  <si>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</si>
  <si>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</si>
  <si>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</si>
  <si>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</si>
  <si>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</si>
  <si>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</si>
  <si>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</si>
  <si>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</si>
  <si>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</si>
  <si>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</si>
  <si>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</si>
  <si>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</si>
  <si>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</si>
  <si>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</si>
  <si>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</si>
  <si>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</si>
  <si>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</si>
  <si>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</si>
  <si>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</si>
  <si>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</si>
  <si>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</si>
  <si>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</si>
  <si>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</si>
  <si>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</si>
  <si>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</si>
  <si>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</si>
  <si>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</si>
  <si>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</si>
  <si>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</si>
  <si>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</si>
  <si>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</si>
  <si>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</si>
  <si>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</si>
  <si>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</si>
  <si>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</si>
  <si>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</si>
  <si>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</si>
  <si>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</si>
  <si>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</si>
  <si>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</si>
  <si>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</si>
  <si>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</si>
  <si>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</si>
  <si>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</si>
  <si>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</si>
  <si>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</si>
  <si>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</si>
  <si>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</si>
  <si>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</si>
  <si>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</si>
  <si>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</si>
  <si>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</si>
  <si>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</si>
  <si>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</si>
  <si>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</si>
  <si>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</si>
  <si>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</si>
  <si>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</si>
  <si>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</si>
  <si>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</si>
  <si>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</si>
  <si>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</si>
  <si>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</si>
  <si>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</si>
  <si>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</si>
  <si>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</si>
  <si>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</si>
  <si>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</si>
  <si>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</si>
  <si>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</si>
  <si>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</si>
  <si>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</si>
  <si>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</si>
  <si>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</si>
  <si>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</si>
  <si>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</si>
  <si>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</si>
  <si>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</si>
  <si>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</si>
  <si>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</si>
  <si>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</si>
  <si>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</si>
  <si>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</si>
  <si>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</si>
  <si>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</si>
  <si>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</si>
  <si>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</si>
  <si>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</si>
  <si>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</si>
  <si>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</si>
  <si>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</si>
  <si>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</si>
  <si>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</si>
  <si>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</si>
  <si>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</si>
  <si>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</si>
  <si>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</si>
  <si>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</si>
  <si>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</si>
  <si>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</si>
  <si>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</si>
  <si>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</si>
  <si>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</si>
  <si>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</si>
  <si>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</si>
  <si>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</si>
  <si>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</si>
  <si>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</si>
  <si>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</si>
  <si>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</si>
  <si>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000 2 02 02000 00 0000 151</t>
  </si>
  <si>
    <t>Субсидии бюджетам бюджетной системы Российской Федерации (межбюджетные субсидии)</t>
  </si>
  <si>
    <t>000 2 02 02999 00 0000 151</t>
  </si>
  <si>
    <t>Прочие субсидии</t>
  </si>
  <si>
    <t>000 2 02 02999 04 0000 151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</si>
  <si>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</si>
  <si>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</si>
  <si>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</si>
  <si>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</si>
  <si>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</si>
  <si>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</si>
  <si>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</si>
  <si>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</si>
  <si>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</si>
  <si>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</si>
  <si>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</si>
  <si>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</si>
  <si>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</si>
  <si>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</si>
  <si>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</si>
  <si>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</si>
  <si>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</si>
  <si>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</si>
  <si>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</si>
  <si>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</si>
  <si>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</si>
  <si>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</si>
  <si>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компенсацию части родительской платы за содержание ребенка в муниципальных учреждениях, реализующих основную общеобразовательную программу дошкольного образования</t>
  </si>
  <si>
    <t>000 2 07 00000 00 0000 180</t>
  </si>
  <si>
    <t>Прочие безвозмездные поступления</t>
  </si>
  <si>
    <t>000 2 07 04000 00 0000 180</t>
  </si>
  <si>
    <t>Прочие безвозмездные поступления в бюджеты городских округов</t>
  </si>
  <si>
    <t>000 2 07 04050 04 0000 180</t>
  </si>
  <si>
    <t xml:space="preserve">Прочие безвозмездные поступления в бюджеты городских округов </t>
  </si>
  <si>
    <t>ИТОГО ДОХОДОВ</t>
  </si>
  <si>
    <t>Приложение 2</t>
  </si>
  <si>
    <t>0621008</t>
  </si>
  <si>
    <t>Диагностика и оценка технического состояния автомобильных дорог общего пользования города Торжка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</si>
  <si>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</si>
  <si>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</si>
  <si>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на 2015 год и плановый период 2016 и 2017 годов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</si>
  <si>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</si>
  <si>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</si>
  <si>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</si>
  <si>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</si>
  <si>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</si>
  <si>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</si>
  <si>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2.</t>
  </si>
  <si>
    <t xml:space="preserve">Думы  от 25.02.2015  № 290 </t>
  </si>
  <si>
    <t xml:space="preserve"> Думы от 25.02.2015 № 290</t>
  </si>
  <si>
    <t>Думы  от 25.02.2015  № 290</t>
  </si>
  <si>
    <t>Думы от 25.02.2015 № 290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</si>
</sst>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  <numFmt numFmtId="176" formatCode="_-* #,##0.0_р_._-;\-* #,##0.0_р_._-;_-* &quot;-&quot;?_р_.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0" fillId="0" borderId="10" xfId="56" applyFont="1" applyFill="1" applyBorder="1" applyAlignment="1">
      <alignment horizontal="left" vertical="center" wrapText="1"/>
      <protection/>
    </xf>
    <xf numFmtId="166" fontId="10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10" fillId="0" borderId="10" xfId="56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66" fontId="11" fillId="0" borderId="10" xfId="56" applyNumberFormat="1" applyFont="1" applyFill="1" applyBorder="1" applyAlignment="1">
      <alignment horizontal="center" vertical="center" wrapText="1"/>
      <protection/>
    </xf>
    <xf numFmtId="166" fontId="12" fillId="0" borderId="10" xfId="56" applyNumberFormat="1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5" fontId="4" fillId="0" borderId="10" xfId="66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75" fontId="5" fillId="0" borderId="10" xfId="66" applyNumberFormat="1" applyFont="1" applyBorder="1" applyAlignment="1">
      <alignment vertical="center" wrapText="1"/>
    </xf>
    <xf numFmtId="49" fontId="4" fillId="0" borderId="0" xfId="54" applyNumberFormat="1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justify" vertical="center" wrapText="1"/>
      <protection/>
    </xf>
    <xf numFmtId="0" fontId="5" fillId="0" borderId="0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 horizontal="justify" vertical="center" wrapText="1"/>
      <protection/>
    </xf>
    <xf numFmtId="164" fontId="4" fillId="0" borderId="10" xfId="54" applyNumberFormat="1" applyFont="1" applyFill="1" applyBorder="1" applyAlignment="1">
      <alignment horizontal="center" vertical="center" wrapText="1"/>
      <protection/>
    </xf>
    <xf numFmtId="164" fontId="5" fillId="0" borderId="10" xfId="54" applyNumberFormat="1" applyFont="1" applyFill="1" applyBorder="1" applyAlignment="1">
      <alignment horizontal="center" vertical="center" wrapText="1"/>
      <protection/>
    </xf>
    <xf numFmtId="3" fontId="4" fillId="0" borderId="10" xfId="54" applyNumberFormat="1" applyFont="1" applyBorder="1" applyAlignment="1">
      <alignment horizontal="center" vertical="center" wrapText="1"/>
      <protection/>
    </xf>
    <xf numFmtId="3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justify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justify" vertical="center" wrapText="1"/>
      <protection/>
    </xf>
    <xf numFmtId="0" fontId="4" fillId="0" borderId="10" xfId="54" applyFont="1" applyBorder="1" applyAlignment="1">
      <alignment horizontal="justify" vertical="center" wrapText="1"/>
      <protection/>
    </xf>
    <xf numFmtId="0" fontId="4" fillId="0" borderId="10" xfId="54" applyNumberFormat="1" applyFont="1" applyFill="1" applyBorder="1" applyAlignment="1" applyProtection="1">
      <alignment horizontal="justify" vertical="center" wrapText="1"/>
      <protection/>
    </xf>
    <xf numFmtId="166" fontId="4" fillId="0" borderId="0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left" vertical="center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center" vertical="center"/>
      <protection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166" fontId="9" fillId="0" borderId="0" xfId="0" applyNumberFormat="1" applyFont="1" applyFill="1" applyAlignment="1">
      <alignment horizontal="right" vertical="center" wrapText="1"/>
    </xf>
    <xf numFmtId="0" fontId="36" fillId="0" borderId="0" xfId="55" applyFont="1" applyAlignment="1">
      <alignment horizont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49" fontId="15" fillId="0" borderId="11" xfId="55" applyNumberFormat="1" applyFont="1" applyBorder="1" applyAlignment="1">
      <alignment horizontal="center" vertical="center" wrapText="1"/>
      <protection/>
    </xf>
    <xf numFmtId="0" fontId="36" fillId="0" borderId="0" xfId="55" applyFont="1" applyAlignment="1">
      <alignment horizontal="left"/>
      <protection/>
    </xf>
    <xf numFmtId="0" fontId="36" fillId="0" borderId="0" xfId="55" applyFont="1">
      <alignment/>
      <protection/>
    </xf>
    <xf numFmtId="0" fontId="37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15" fillId="0" borderId="10" xfId="55" applyFont="1" applyBorder="1" applyAlignment="1">
      <alignment horizontal="left" vertical="center" wrapText="1"/>
      <protection/>
    </xf>
    <xf numFmtId="0" fontId="15" fillId="0" borderId="12" xfId="55" applyFont="1" applyBorder="1" applyAlignment="1">
      <alignment horizontal="center" vertical="center" wrapText="1"/>
      <protection/>
    </xf>
    <xf numFmtId="0" fontId="18" fillId="0" borderId="12" xfId="55" applyFont="1" applyBorder="1" applyAlignment="1">
      <alignment horizontal="center" vertical="center" wrapText="1"/>
      <protection/>
    </xf>
    <xf numFmtId="0" fontId="15" fillId="0" borderId="11" xfId="55" applyFont="1" applyBorder="1" applyAlignment="1">
      <alignment horizontal="center" vertical="center" wrapText="1"/>
      <protection/>
    </xf>
    <xf numFmtId="166" fontId="18" fillId="0" borderId="10" xfId="55" applyNumberFormat="1" applyFont="1" applyBorder="1" applyAlignment="1">
      <alignment horizontal="center" vertical="center" wrapText="1"/>
      <protection/>
    </xf>
    <xf numFmtId="166" fontId="15" fillId="0" borderId="10" xfId="55" applyNumberFormat="1" applyFont="1" applyBorder="1" applyAlignment="1">
      <alignment horizontal="center" vertical="center" wrapText="1"/>
      <protection/>
    </xf>
    <xf numFmtId="166" fontId="15" fillId="0" borderId="10" xfId="55" applyNumberFormat="1" applyFont="1" applyFill="1" applyBorder="1" applyAlignment="1">
      <alignment horizontal="center" vertical="center" wrapText="1"/>
      <protection/>
    </xf>
    <xf numFmtId="166" fontId="18" fillId="0" borderId="10" xfId="55" applyNumberFormat="1" applyFont="1" applyFill="1" applyBorder="1" applyAlignment="1">
      <alignment horizontal="center" vertical="center" wrapText="1"/>
      <protection/>
    </xf>
    <xf numFmtId="0" fontId="15" fillId="0" borderId="11" xfId="55" applyFont="1" applyBorder="1" applyAlignment="1">
      <alignment horizontal="left" vertical="center" wrapText="1"/>
      <protection/>
    </xf>
    <xf numFmtId="166" fontId="15" fillId="0" borderId="11" xfId="55" applyNumberFormat="1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9" fillId="0" borderId="0" xfId="54" applyFont="1" applyFill="1" applyBorder="1" applyAlignment="1">
      <alignment horizontal="right" vertic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6" fontId="9" fillId="0" borderId="0" xfId="0" applyNumberFormat="1" applyFont="1" applyFill="1" applyAlignment="1">
      <alignment horizontal="right" vertical="center" wrapText="1"/>
    </xf>
    <xf numFmtId="0" fontId="15" fillId="0" borderId="11" xfId="55" applyFont="1" applyBorder="1" applyAlignment="1">
      <alignment horizontal="center" vertical="center" wrapText="1"/>
      <protection/>
    </xf>
    <xf numFmtId="0" fontId="15" fillId="0" borderId="12" xfId="55" applyFont="1" applyBorder="1" applyAlignment="1">
      <alignment horizontal="center" vertical="center" wrapText="1"/>
      <protection/>
    </xf>
    <xf numFmtId="0" fontId="16" fillId="0" borderId="0" xfId="55" applyFont="1" applyAlignment="1">
      <alignment horizontal="right" vertical="center" wrapText="1"/>
      <protection/>
    </xf>
    <xf numFmtId="0" fontId="15" fillId="0" borderId="10" xfId="55" applyFont="1" applyBorder="1" applyAlignment="1">
      <alignment horizontal="left" vertical="center" wrapText="1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6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0" fontId="15" fillId="0" borderId="22" xfId="55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илож. № (общее образ)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30.50390625" style="2" customWidth="1"/>
    <col min="2" max="2" width="51.00390625" style="2" customWidth="1"/>
    <col min="3" max="3" width="13.375" style="25" customWidth="1"/>
    <col min="4" max="4" width="13.50390625" style="2" customWidth="1"/>
    <col min="5" max="5" width="12.50390625" style="2" customWidth="1"/>
    <col min="6" max="16384" width="9.125" style="2" customWidth="1"/>
  </cols>
  <sheetData>
    <row r="1" spans="1:5" ht="16.5">
      <c r="A1" s="196" t="s">
        <v>60</v>
      </c>
      <c r="B1" s="196"/>
      <c r="C1" s="196"/>
      <c r="D1" s="196"/>
      <c r="E1" s="196"/>
    </row>
    <row r="2" spans="1:5" ht="16.5">
      <c r="A2" s="196" t="s">
        <v>50</v>
      </c>
      <c r="B2" s="196"/>
      <c r="C2" s="196"/>
      <c r="D2" s="196"/>
      <c r="E2" s="196"/>
    </row>
    <row r="3" spans="1:5" ht="16.5">
      <c r="A3" s="196" t="s">
        <v>703</v>
      </c>
      <c r="B3" s="196"/>
      <c r="C3" s="196"/>
      <c r="D3" s="196"/>
      <c r="E3" s="196"/>
    </row>
    <row r="5" spans="1:5" ht="16.5">
      <c r="A5" s="197" t="s">
        <v>61</v>
      </c>
      <c r="B5" s="197"/>
      <c r="C5" s="197"/>
      <c r="D5" s="197"/>
      <c r="E5" s="197"/>
    </row>
    <row r="6" spans="1:5" ht="16.5">
      <c r="A6" s="197" t="s">
        <v>400</v>
      </c>
      <c r="B6" s="197"/>
      <c r="C6" s="197"/>
      <c r="D6" s="197"/>
      <c r="E6" s="197"/>
    </row>
    <row r="8" spans="1:5" ht="16.5">
      <c r="A8" s="199" t="s">
        <v>62</v>
      </c>
      <c r="B8" s="194" t="s">
        <v>57</v>
      </c>
      <c r="C8" s="191" t="s">
        <v>124</v>
      </c>
      <c r="D8" s="192"/>
      <c r="E8" s="193"/>
    </row>
    <row r="9" spans="1:5" ht="16.5">
      <c r="A9" s="200"/>
      <c r="B9" s="202"/>
      <c r="C9" s="194" t="s">
        <v>137</v>
      </c>
      <c r="D9" s="203" t="s">
        <v>162</v>
      </c>
      <c r="E9" s="204"/>
    </row>
    <row r="10" spans="1:5" ht="16.5">
      <c r="A10" s="201"/>
      <c r="B10" s="195"/>
      <c r="C10" s="195"/>
      <c r="D10" s="27" t="s">
        <v>161</v>
      </c>
      <c r="E10" s="27" t="s">
        <v>401</v>
      </c>
    </row>
    <row r="11" spans="1:5" ht="16.5">
      <c r="A11" s="40" t="s">
        <v>32</v>
      </c>
      <c r="B11" s="41">
        <v>2</v>
      </c>
      <c r="C11" s="41">
        <v>3</v>
      </c>
      <c r="D11" s="37">
        <v>4</v>
      </c>
      <c r="E11" s="37">
        <v>5</v>
      </c>
    </row>
    <row r="12" spans="1:5" ht="50.25">
      <c r="A12" s="18" t="s">
        <v>63</v>
      </c>
      <c r="B12" s="19" t="s">
        <v>64</v>
      </c>
      <c r="C12" s="43">
        <f>C15+C13</f>
        <v>12000</v>
      </c>
      <c r="D12" s="43">
        <f>D15+D13</f>
        <v>-7000</v>
      </c>
      <c r="E12" s="43">
        <f>E15+E13</f>
        <v>-5000</v>
      </c>
    </row>
    <row r="13" spans="1:5" ht="53.25" customHeight="1">
      <c r="A13" s="20" t="s">
        <v>448</v>
      </c>
      <c r="B13" s="21" t="s">
        <v>163</v>
      </c>
      <c r="C13" s="44">
        <f>C14</f>
        <v>12000</v>
      </c>
      <c r="D13" s="44">
        <f>D14</f>
        <v>0</v>
      </c>
      <c r="E13" s="44">
        <f>E14</f>
        <v>0</v>
      </c>
    </row>
    <row r="14" spans="1:5" ht="71.25" customHeight="1">
      <c r="A14" s="20" t="s">
        <v>449</v>
      </c>
      <c r="B14" s="21" t="s">
        <v>450</v>
      </c>
      <c r="C14" s="44">
        <v>12000</v>
      </c>
      <c r="D14" s="44">
        <v>0</v>
      </c>
      <c r="E14" s="44">
        <v>0</v>
      </c>
    </row>
    <row r="15" spans="1:5" ht="69.75" customHeight="1">
      <c r="A15" s="20" t="s">
        <v>451</v>
      </c>
      <c r="B15" s="21" t="s">
        <v>65</v>
      </c>
      <c r="C15" s="44">
        <f>C16</f>
        <v>0</v>
      </c>
      <c r="D15" s="44">
        <f>D16</f>
        <v>-7000</v>
      </c>
      <c r="E15" s="44">
        <f>E16</f>
        <v>-5000</v>
      </c>
    </row>
    <row r="16" spans="1:5" ht="72" customHeight="1">
      <c r="A16" s="20" t="s">
        <v>452</v>
      </c>
      <c r="B16" s="21" t="s">
        <v>453</v>
      </c>
      <c r="C16" s="44">
        <v>0</v>
      </c>
      <c r="D16" s="44">
        <v>-7000</v>
      </c>
      <c r="E16" s="44">
        <v>-5000</v>
      </c>
    </row>
    <row r="17" spans="1:5" ht="33">
      <c r="A17" s="18" t="s">
        <v>66</v>
      </c>
      <c r="B17" s="19" t="s">
        <v>164</v>
      </c>
      <c r="C17" s="43">
        <f>C18+C21</f>
        <v>14342.29999999993</v>
      </c>
      <c r="D17" s="43">
        <f>D18+D21</f>
        <v>0</v>
      </c>
      <c r="E17" s="43">
        <f>E18+E21</f>
        <v>0</v>
      </c>
    </row>
    <row r="18" spans="1:5" ht="18.75" customHeight="1">
      <c r="A18" s="20" t="s">
        <v>67</v>
      </c>
      <c r="B18" s="21" t="s">
        <v>68</v>
      </c>
      <c r="C18" s="44">
        <f aca="true" t="shared" si="0" ref="C18:E19">C19</f>
        <v>-629139.4</v>
      </c>
      <c r="D18" s="44">
        <f t="shared" si="0"/>
        <v>-591885.7</v>
      </c>
      <c r="E18" s="44">
        <f t="shared" si="0"/>
        <v>-590036.1</v>
      </c>
    </row>
    <row r="19" spans="1:5" ht="33">
      <c r="A19" s="20" t="s">
        <v>69</v>
      </c>
      <c r="B19" s="21" t="s">
        <v>70</v>
      </c>
      <c r="C19" s="44">
        <f t="shared" si="0"/>
        <v>-629139.4</v>
      </c>
      <c r="D19" s="44">
        <f t="shared" si="0"/>
        <v>-591885.7</v>
      </c>
      <c r="E19" s="44">
        <f t="shared" si="0"/>
        <v>-590036.1</v>
      </c>
    </row>
    <row r="20" spans="1:5" ht="33">
      <c r="A20" s="20" t="s">
        <v>71</v>
      </c>
      <c r="B20" s="21" t="s">
        <v>72</v>
      </c>
      <c r="C20" s="44">
        <f>-(617139.4+12000)</f>
        <v>-629139.4</v>
      </c>
      <c r="D20" s="44">
        <v>-591885.7</v>
      </c>
      <c r="E20" s="44">
        <v>-590036.1</v>
      </c>
    </row>
    <row r="21" spans="1:5" ht="21" customHeight="1">
      <c r="A21" s="20" t="s">
        <v>73</v>
      </c>
      <c r="B21" s="21" t="s">
        <v>74</v>
      </c>
      <c r="C21" s="44">
        <f aca="true" t="shared" si="1" ref="C21:E22">C22</f>
        <v>643481.7</v>
      </c>
      <c r="D21" s="44">
        <f t="shared" si="1"/>
        <v>591885.7</v>
      </c>
      <c r="E21" s="44">
        <f t="shared" si="1"/>
        <v>590036.1</v>
      </c>
    </row>
    <row r="22" spans="1:5" ht="33">
      <c r="A22" s="20" t="s">
        <v>75</v>
      </c>
      <c r="B22" s="21" t="s">
        <v>76</v>
      </c>
      <c r="C22" s="44">
        <f t="shared" si="1"/>
        <v>643481.7</v>
      </c>
      <c r="D22" s="44">
        <f t="shared" si="1"/>
        <v>591885.7</v>
      </c>
      <c r="E22" s="44">
        <f t="shared" si="1"/>
        <v>590036.1</v>
      </c>
    </row>
    <row r="23" spans="1:5" ht="33">
      <c r="A23" s="20" t="s">
        <v>77</v>
      </c>
      <c r="B23" s="21" t="s">
        <v>78</v>
      </c>
      <c r="C23" s="44">
        <v>643481.7</v>
      </c>
      <c r="D23" s="44">
        <f>584885.7+7000</f>
        <v>591885.7</v>
      </c>
      <c r="E23" s="44">
        <f>585036.1+5000</f>
        <v>590036.1</v>
      </c>
    </row>
    <row r="24" spans="1:5" ht="20.25" customHeight="1">
      <c r="A24" s="198" t="s">
        <v>79</v>
      </c>
      <c r="B24" s="198"/>
      <c r="C24" s="43">
        <f>C17+C12</f>
        <v>26342.29999999993</v>
      </c>
      <c r="D24" s="43">
        <f>D17+D12</f>
        <v>-7000</v>
      </c>
      <c r="E24" s="43">
        <f>E17+E12</f>
        <v>-5000</v>
      </c>
    </row>
    <row r="26" spans="1:2" ht="16.5">
      <c r="A26" s="22"/>
      <c r="B26" s="23"/>
    </row>
    <row r="27" ht="16.5">
      <c r="B27" s="1"/>
    </row>
  </sheetData>
  <sheetProtection/>
  <mergeCells count="11">
    <mergeCell ref="A24:B24"/>
    <mergeCell ref="A8:A10"/>
    <mergeCell ref="B8:B10"/>
    <mergeCell ref="A6:E6"/>
    <mergeCell ref="D9:E9"/>
    <mergeCell ref="C8:E8"/>
    <mergeCell ref="C9:C10"/>
    <mergeCell ref="A1:E1"/>
    <mergeCell ref="A2:E2"/>
    <mergeCell ref="A3:E3"/>
    <mergeCell ref="A5:E5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8">
      <selection activeCell="R18" sqref="R18"/>
    </sheetView>
  </sheetViews>
  <sheetFormatPr defaultColWidth="9.125" defaultRowHeight="12.75"/>
  <cols>
    <col min="1" max="1" width="5.50390625" style="176" customWidth="1"/>
    <col min="2" max="2" width="25.625" style="177" customWidth="1"/>
    <col min="3" max="3" width="16.125" style="177" customWidth="1"/>
    <col min="4" max="4" width="9.50390625" style="172" customWidth="1"/>
    <col min="5" max="5" width="11.625" style="172" customWidth="1"/>
    <col min="6" max="6" width="13.125" style="172" customWidth="1"/>
    <col min="7" max="7" width="9.125" style="178" customWidth="1"/>
    <col min="8" max="8" width="9.375" style="172" bestFit="1" customWidth="1"/>
    <col min="9" max="9" width="12.125" style="172" customWidth="1"/>
    <col min="10" max="10" width="12.625" style="172" customWidth="1"/>
    <col min="11" max="11" width="9.50390625" style="178" customWidth="1"/>
    <col min="12" max="12" width="9.375" style="172" bestFit="1" customWidth="1"/>
    <col min="13" max="13" width="13.125" style="172" customWidth="1"/>
    <col min="14" max="14" width="13.50390625" style="172" customWidth="1"/>
    <col min="15" max="15" width="9.50390625" style="178" customWidth="1"/>
    <col min="16" max="16" width="14.875" style="172" customWidth="1"/>
    <col min="17" max="16384" width="9.125" style="177" customWidth="1"/>
  </cols>
  <sheetData>
    <row r="1" spans="11:16" ht="15">
      <c r="K1" s="243" t="s">
        <v>479</v>
      </c>
      <c r="L1" s="243"/>
      <c r="M1" s="243"/>
      <c r="N1" s="243"/>
      <c r="O1" s="243"/>
      <c r="P1" s="243"/>
    </row>
    <row r="2" spans="11:16" ht="15">
      <c r="K2" s="241" t="s">
        <v>51</v>
      </c>
      <c r="L2" s="241"/>
      <c r="M2" s="241"/>
      <c r="N2" s="241"/>
      <c r="O2" s="241"/>
      <c r="P2" s="241"/>
    </row>
    <row r="3" spans="11:16" ht="15">
      <c r="K3" s="242" t="s">
        <v>705</v>
      </c>
      <c r="L3" s="242"/>
      <c r="M3" s="242"/>
      <c r="N3" s="242"/>
      <c r="O3" s="242"/>
      <c r="P3" s="242"/>
    </row>
    <row r="4" spans="11:15" ht="15">
      <c r="K4" s="171"/>
      <c r="L4" s="171"/>
      <c r="M4" s="171"/>
      <c r="N4" s="171"/>
      <c r="O4" s="171"/>
    </row>
    <row r="5" spans="8:16" ht="16.5">
      <c r="H5" s="179" t="s">
        <v>384</v>
      </c>
      <c r="K5" s="241"/>
      <c r="L5" s="241"/>
      <c r="M5" s="241"/>
      <c r="N5" s="241"/>
      <c r="O5" s="241"/>
      <c r="P5" s="246"/>
    </row>
    <row r="6" spans="8:16" ht="16.5">
      <c r="H6" s="179" t="s">
        <v>385</v>
      </c>
      <c r="K6" s="242"/>
      <c r="L6" s="242"/>
      <c r="M6" s="242"/>
      <c r="N6" s="242"/>
      <c r="O6" s="242"/>
      <c r="P6" s="246"/>
    </row>
    <row r="7" ht="15">
      <c r="H7" s="180" t="s">
        <v>695</v>
      </c>
    </row>
    <row r="9" spans="1:16" ht="15">
      <c r="A9" s="247" t="s">
        <v>376</v>
      </c>
      <c r="B9" s="247" t="s">
        <v>398</v>
      </c>
      <c r="C9" s="248" t="s">
        <v>386</v>
      </c>
      <c r="D9" s="248" t="s">
        <v>696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 t="s">
        <v>697</v>
      </c>
    </row>
    <row r="10" spans="1:16" ht="15">
      <c r="A10" s="247"/>
      <c r="B10" s="247"/>
      <c r="C10" s="248"/>
      <c r="D10" s="249" t="s">
        <v>137</v>
      </c>
      <c r="E10" s="250"/>
      <c r="F10" s="250"/>
      <c r="G10" s="251"/>
      <c r="H10" s="249" t="s">
        <v>161</v>
      </c>
      <c r="I10" s="250"/>
      <c r="J10" s="250"/>
      <c r="K10" s="250"/>
      <c r="L10" s="249" t="s">
        <v>401</v>
      </c>
      <c r="M10" s="250"/>
      <c r="N10" s="250"/>
      <c r="O10" s="250"/>
      <c r="P10" s="248"/>
    </row>
    <row r="11" spans="1:16" ht="82.5" customHeight="1">
      <c r="A11" s="247"/>
      <c r="B11" s="247"/>
      <c r="C11" s="248"/>
      <c r="D11" s="182" t="s">
        <v>698</v>
      </c>
      <c r="E11" s="182" t="s">
        <v>699</v>
      </c>
      <c r="F11" s="182" t="s">
        <v>700</v>
      </c>
      <c r="G11" s="183" t="s">
        <v>701</v>
      </c>
      <c r="H11" s="182" t="s">
        <v>698</v>
      </c>
      <c r="I11" s="182" t="s">
        <v>699</v>
      </c>
      <c r="J11" s="182" t="s">
        <v>700</v>
      </c>
      <c r="K11" s="183" t="s">
        <v>701</v>
      </c>
      <c r="L11" s="182" t="s">
        <v>698</v>
      </c>
      <c r="M11" s="182" t="s">
        <v>699</v>
      </c>
      <c r="N11" s="182" t="s">
        <v>700</v>
      </c>
      <c r="O11" s="183" t="s">
        <v>701</v>
      </c>
      <c r="P11" s="248"/>
    </row>
    <row r="12" spans="1:16" ht="27">
      <c r="A12" s="181">
        <v>1</v>
      </c>
      <c r="B12" s="181" t="s">
        <v>87</v>
      </c>
      <c r="C12" s="184" t="s">
        <v>387</v>
      </c>
      <c r="D12" s="185">
        <f>D15+D13</f>
        <v>15840.5</v>
      </c>
      <c r="E12" s="185">
        <f>E15+E13</f>
        <v>0</v>
      </c>
      <c r="F12" s="185">
        <f>F15+F13</f>
        <v>0</v>
      </c>
      <c r="G12" s="185">
        <f aca="true" t="shared" si="0" ref="G12:G18">D12+E12+F12</f>
        <v>15840.5</v>
      </c>
      <c r="H12" s="185">
        <f>H15+H13</f>
        <v>14442.5</v>
      </c>
      <c r="I12" s="185">
        <f>I15+I13</f>
        <v>0</v>
      </c>
      <c r="J12" s="185">
        <f>J15+J13</f>
        <v>0</v>
      </c>
      <c r="K12" s="185">
        <f>H12+I12+J12</f>
        <v>14442.5</v>
      </c>
      <c r="L12" s="185">
        <f>L15+L13</f>
        <v>14442.4</v>
      </c>
      <c r="M12" s="185">
        <f>M15+M13</f>
        <v>0</v>
      </c>
      <c r="N12" s="185">
        <f>N15+N13</f>
        <v>0</v>
      </c>
      <c r="O12" s="185">
        <f>L12+M12+N12</f>
        <v>14442.4</v>
      </c>
      <c r="P12" s="174" t="s">
        <v>121</v>
      </c>
    </row>
    <row r="13" spans="1:16" ht="15">
      <c r="A13" s="181" t="s">
        <v>445</v>
      </c>
      <c r="B13" s="181" t="s">
        <v>88</v>
      </c>
      <c r="C13" s="173" t="s">
        <v>387</v>
      </c>
      <c r="D13" s="186">
        <f>D14</f>
        <v>14442.5</v>
      </c>
      <c r="E13" s="186">
        <f>E14</f>
        <v>0</v>
      </c>
      <c r="F13" s="186">
        <f>F14</f>
        <v>0</v>
      </c>
      <c r="G13" s="185">
        <f t="shared" si="0"/>
        <v>14442.5</v>
      </c>
      <c r="H13" s="186">
        <f aca="true" t="shared" si="1" ref="H13:O13">H14</f>
        <v>14442.5</v>
      </c>
      <c r="I13" s="186">
        <f t="shared" si="1"/>
        <v>0</v>
      </c>
      <c r="J13" s="186">
        <f t="shared" si="1"/>
        <v>0</v>
      </c>
      <c r="K13" s="185">
        <f t="shared" si="1"/>
        <v>14442.5</v>
      </c>
      <c r="L13" s="186">
        <f t="shared" si="1"/>
        <v>14442.4</v>
      </c>
      <c r="M13" s="186">
        <f t="shared" si="1"/>
        <v>0</v>
      </c>
      <c r="N13" s="186">
        <f t="shared" si="1"/>
        <v>0</v>
      </c>
      <c r="O13" s="185">
        <f t="shared" si="1"/>
        <v>14442.4</v>
      </c>
      <c r="P13" s="174" t="s">
        <v>112</v>
      </c>
    </row>
    <row r="14" spans="1:16" ht="75.75" customHeight="1">
      <c r="A14" s="181" t="s">
        <v>446</v>
      </c>
      <c r="B14" s="181" t="s">
        <v>389</v>
      </c>
      <c r="C14" s="244" t="s">
        <v>388</v>
      </c>
      <c r="D14" s="187">
        <f>4!F112</f>
        <v>14442.5</v>
      </c>
      <c r="E14" s="187">
        <v>0</v>
      </c>
      <c r="F14" s="187">
        <v>0</v>
      </c>
      <c r="G14" s="185">
        <f t="shared" si="0"/>
        <v>14442.5</v>
      </c>
      <c r="H14" s="187">
        <f>4!G112</f>
        <v>14442.5</v>
      </c>
      <c r="I14" s="187">
        <v>0</v>
      </c>
      <c r="J14" s="187">
        <v>0</v>
      </c>
      <c r="K14" s="188">
        <f>H14+I14+J14</f>
        <v>14442.5</v>
      </c>
      <c r="L14" s="187">
        <f>4!H110</f>
        <v>14442.4</v>
      </c>
      <c r="M14" s="187">
        <v>0</v>
      </c>
      <c r="N14" s="187">
        <v>0</v>
      </c>
      <c r="O14" s="188">
        <f>L14+M14+N14</f>
        <v>14442.4</v>
      </c>
      <c r="P14" s="174" t="s">
        <v>112</v>
      </c>
    </row>
    <row r="15" spans="1:16" ht="75" customHeight="1">
      <c r="A15" s="181" t="s">
        <v>447</v>
      </c>
      <c r="B15" s="181" t="s">
        <v>442</v>
      </c>
      <c r="C15" s="245"/>
      <c r="D15" s="187">
        <f>4!F115</f>
        <v>1398</v>
      </c>
      <c r="E15" s="187">
        <v>0</v>
      </c>
      <c r="F15" s="187">
        <v>0</v>
      </c>
      <c r="G15" s="185">
        <f t="shared" si="0"/>
        <v>1398</v>
      </c>
      <c r="H15" s="187">
        <v>0</v>
      </c>
      <c r="I15" s="187">
        <v>0</v>
      </c>
      <c r="J15" s="187">
        <v>0</v>
      </c>
      <c r="K15" s="188">
        <f>H15+I15+J15</f>
        <v>0</v>
      </c>
      <c r="L15" s="187">
        <v>0</v>
      </c>
      <c r="M15" s="187">
        <v>0</v>
      </c>
      <c r="N15" s="187">
        <v>0</v>
      </c>
      <c r="O15" s="188">
        <f>L15+M15+N15</f>
        <v>0</v>
      </c>
      <c r="P15" s="174" t="s">
        <v>112</v>
      </c>
    </row>
    <row r="16" spans="1:16" ht="15">
      <c r="A16" s="181" t="s">
        <v>702</v>
      </c>
      <c r="B16" s="181" t="s">
        <v>159</v>
      </c>
      <c r="C16" s="173" t="s">
        <v>387</v>
      </c>
      <c r="D16" s="185">
        <f>D17</f>
        <v>1600</v>
      </c>
      <c r="E16" s="185">
        <f aca="true" t="shared" si="2" ref="E16:N17">E17</f>
        <v>0</v>
      </c>
      <c r="F16" s="185">
        <f t="shared" si="2"/>
        <v>0</v>
      </c>
      <c r="G16" s="185">
        <f t="shared" si="0"/>
        <v>1600</v>
      </c>
      <c r="H16" s="185">
        <f t="shared" si="2"/>
        <v>0</v>
      </c>
      <c r="I16" s="185">
        <f t="shared" si="2"/>
        <v>0</v>
      </c>
      <c r="J16" s="185">
        <f t="shared" si="2"/>
        <v>0</v>
      </c>
      <c r="K16" s="185">
        <f>H16+I16+J16</f>
        <v>0</v>
      </c>
      <c r="L16" s="185">
        <f t="shared" si="2"/>
        <v>0</v>
      </c>
      <c r="M16" s="186">
        <f t="shared" si="2"/>
        <v>0</v>
      </c>
      <c r="N16" s="186">
        <f t="shared" si="2"/>
        <v>0</v>
      </c>
      <c r="O16" s="185">
        <f>L16+M16+N16</f>
        <v>0</v>
      </c>
      <c r="P16" s="174" t="s">
        <v>103</v>
      </c>
    </row>
    <row r="17" spans="1:16" ht="15">
      <c r="A17" s="181" t="s">
        <v>492</v>
      </c>
      <c r="B17" s="189" t="s">
        <v>49</v>
      </c>
      <c r="C17" s="184" t="s">
        <v>387</v>
      </c>
      <c r="D17" s="190">
        <f>D18</f>
        <v>1600</v>
      </c>
      <c r="E17" s="190">
        <f t="shared" si="2"/>
        <v>0</v>
      </c>
      <c r="F17" s="190">
        <f t="shared" si="2"/>
        <v>0</v>
      </c>
      <c r="G17" s="185">
        <f t="shared" si="0"/>
        <v>1600</v>
      </c>
      <c r="H17" s="190">
        <f t="shared" si="2"/>
        <v>0</v>
      </c>
      <c r="I17" s="190">
        <f t="shared" si="2"/>
        <v>0</v>
      </c>
      <c r="J17" s="190">
        <f t="shared" si="2"/>
        <v>0</v>
      </c>
      <c r="K17" s="185">
        <f>H17+I17+J17</f>
        <v>0</v>
      </c>
      <c r="L17" s="190">
        <f t="shared" si="2"/>
        <v>0</v>
      </c>
      <c r="M17" s="189"/>
      <c r="N17" s="189"/>
      <c r="O17" s="185">
        <f>L17+M17+N17</f>
        <v>0</v>
      </c>
      <c r="P17" s="175" t="s">
        <v>104</v>
      </c>
    </row>
    <row r="18" spans="1:16" ht="54.75">
      <c r="A18" s="181" t="s">
        <v>493</v>
      </c>
      <c r="B18" s="181" t="s">
        <v>491</v>
      </c>
      <c r="C18" s="173" t="s">
        <v>388</v>
      </c>
      <c r="D18" s="187">
        <f>4!F157</f>
        <v>1600</v>
      </c>
      <c r="E18" s="187">
        <v>0</v>
      </c>
      <c r="F18" s="187">
        <v>0</v>
      </c>
      <c r="G18" s="185">
        <f t="shared" si="0"/>
        <v>1600</v>
      </c>
      <c r="H18" s="187">
        <v>0</v>
      </c>
      <c r="I18" s="187">
        <v>0</v>
      </c>
      <c r="J18" s="187">
        <v>0</v>
      </c>
      <c r="K18" s="185">
        <f>H18+I18+J18</f>
        <v>0</v>
      </c>
      <c r="L18" s="187">
        <v>0</v>
      </c>
      <c r="M18" s="187">
        <v>0</v>
      </c>
      <c r="N18" s="187">
        <v>0</v>
      </c>
      <c r="O18" s="185">
        <f>L18+M18+N18</f>
        <v>0</v>
      </c>
      <c r="P18" s="174" t="s">
        <v>104</v>
      </c>
    </row>
    <row r="19" spans="1:16" ht="15">
      <c r="A19" s="181"/>
      <c r="B19" s="181" t="s">
        <v>158</v>
      </c>
      <c r="C19" s="173"/>
      <c r="D19" s="188">
        <f>D12+D16</f>
        <v>17440.5</v>
      </c>
      <c r="E19" s="187">
        <f aca="true" t="shared" si="3" ref="E19:O19">E12+E16</f>
        <v>0</v>
      </c>
      <c r="F19" s="187">
        <f t="shared" si="3"/>
        <v>0</v>
      </c>
      <c r="G19" s="188">
        <f t="shared" si="3"/>
        <v>17440.5</v>
      </c>
      <c r="H19" s="187">
        <f t="shared" si="3"/>
        <v>14442.5</v>
      </c>
      <c r="I19" s="187">
        <f t="shared" si="3"/>
        <v>0</v>
      </c>
      <c r="J19" s="187">
        <f t="shared" si="3"/>
        <v>0</v>
      </c>
      <c r="K19" s="188">
        <f t="shared" si="3"/>
        <v>14442.5</v>
      </c>
      <c r="L19" s="187">
        <f t="shared" si="3"/>
        <v>14442.4</v>
      </c>
      <c r="M19" s="187">
        <f t="shared" si="3"/>
        <v>0</v>
      </c>
      <c r="N19" s="187">
        <f t="shared" si="3"/>
        <v>0</v>
      </c>
      <c r="O19" s="188">
        <f t="shared" si="3"/>
        <v>14442.4</v>
      </c>
      <c r="P19" s="174"/>
    </row>
  </sheetData>
  <sheetProtection/>
  <mergeCells count="15">
    <mergeCell ref="A9:A11"/>
    <mergeCell ref="B9:B11"/>
    <mergeCell ref="C9:C11"/>
    <mergeCell ref="D9:O9"/>
    <mergeCell ref="P9:P11"/>
    <mergeCell ref="D10:G10"/>
    <mergeCell ref="H10:K10"/>
    <mergeCell ref="L10:O10"/>
    <mergeCell ref="K5:O5"/>
    <mergeCell ref="K6:O6"/>
    <mergeCell ref="K1:P1"/>
    <mergeCell ref="K2:P2"/>
    <mergeCell ref="K3:P3"/>
    <mergeCell ref="C14:C15"/>
    <mergeCell ref="P5:P6"/>
  </mergeCells>
  <printOptions/>
  <pageMargins left="0.46" right="0.16" top="0.31496062992125984" bottom="0.35433070866141736" header="0.31496062992125984" footer="0.196850393700787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857"/>
  <sheetViews>
    <sheetView zoomScale="80" zoomScaleNormal="80" zoomScalePageLayoutView="0" workbookViewId="0" topLeftCell="A1">
      <selection activeCell="F5" sqref="F5"/>
    </sheetView>
  </sheetViews>
  <sheetFormatPr defaultColWidth="9.125" defaultRowHeight="12.75"/>
  <cols>
    <col min="1" max="1" width="34.125" style="154" customWidth="1"/>
    <col min="2" max="2" width="75.625" style="155" customWidth="1"/>
    <col min="3" max="3" width="12.875" style="134" customWidth="1"/>
    <col min="4" max="4" width="13.50390625" style="134" customWidth="1"/>
    <col min="5" max="5" width="13.00390625" style="134" customWidth="1"/>
    <col min="6" max="13" width="9.125" style="132" customWidth="1"/>
    <col min="14" max="14" width="0.37109375" style="132" customWidth="1"/>
    <col min="15" max="230" width="9.125" style="132" customWidth="1"/>
    <col min="231" max="16384" width="9.125" style="133" customWidth="1"/>
  </cols>
  <sheetData>
    <row r="1" spans="1:5" ht="16.5">
      <c r="A1" s="130"/>
      <c r="B1" s="163"/>
      <c r="C1" s="205" t="s">
        <v>690</v>
      </c>
      <c r="D1" s="205"/>
      <c r="E1" s="205"/>
    </row>
    <row r="2" spans="1:5" ht="16.5">
      <c r="A2" s="130"/>
      <c r="B2" s="163"/>
      <c r="C2" s="205" t="s">
        <v>498</v>
      </c>
      <c r="D2" s="205"/>
      <c r="E2" s="205"/>
    </row>
    <row r="3" spans="1:5" ht="16.5">
      <c r="A3" s="130"/>
      <c r="B3" s="163"/>
      <c r="C3" s="205" t="s">
        <v>704</v>
      </c>
      <c r="D3" s="205"/>
      <c r="E3" s="205"/>
    </row>
    <row r="4" spans="1:5" ht="16.5">
      <c r="A4" s="130"/>
      <c r="B4" s="163"/>
      <c r="C4" s="164"/>
      <c r="D4" s="164"/>
      <c r="E4" s="164"/>
    </row>
    <row r="5" spans="1:5" ht="64.5" customHeight="1">
      <c r="A5" s="206" t="s">
        <v>499</v>
      </c>
      <c r="B5" s="206"/>
      <c r="C5" s="206"/>
      <c r="D5" s="206"/>
      <c r="E5" s="206"/>
    </row>
    <row r="6" spans="1:5" ht="16.5">
      <c r="A6" s="135"/>
      <c r="B6" s="135"/>
      <c r="C6" s="135"/>
      <c r="D6" s="135"/>
      <c r="E6" s="135"/>
    </row>
    <row r="7" spans="1:5" ht="16.5">
      <c r="A7" s="207" t="s">
        <v>500</v>
      </c>
      <c r="B7" s="208" t="s">
        <v>501</v>
      </c>
      <c r="C7" s="208" t="s">
        <v>502</v>
      </c>
      <c r="D7" s="208"/>
      <c r="E7" s="208"/>
    </row>
    <row r="8" spans="1:230" s="139" customFormat="1" ht="16.5">
      <c r="A8" s="207"/>
      <c r="B8" s="208"/>
      <c r="C8" s="137" t="s">
        <v>137</v>
      </c>
      <c r="D8" s="137" t="s">
        <v>161</v>
      </c>
      <c r="E8" s="137" t="s">
        <v>401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</row>
    <row r="9" spans="1:230" s="142" customFormat="1" ht="16.5">
      <c r="A9" s="136" t="s">
        <v>503</v>
      </c>
      <c r="B9" s="140" t="s">
        <v>504</v>
      </c>
      <c r="C9" s="145">
        <f>C10+C21+C28+C36+C41+C52+C62+C69+C58+C15</f>
        <v>324446.1000000001</v>
      </c>
      <c r="D9" s="145">
        <f>D10+D21+D28+D36+D41+D52+D62+D69+D58+D15</f>
        <v>322188.1</v>
      </c>
      <c r="E9" s="145">
        <f>E10+E21+E28+E36+E41+E52+E62+E69+E58+E15</f>
        <v>316989.49999999994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</row>
    <row r="10" spans="1:230" s="142" customFormat="1" ht="16.5">
      <c r="A10" s="136" t="s">
        <v>505</v>
      </c>
      <c r="B10" s="140" t="s">
        <v>506</v>
      </c>
      <c r="C10" s="145">
        <f>C11</f>
        <v>146846.9</v>
      </c>
      <c r="D10" s="145">
        <f>D11</f>
        <v>145265.69999999998</v>
      </c>
      <c r="E10" s="145">
        <f>E11</f>
        <v>143723.8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</row>
    <row r="11" spans="1:5" ht="16.5">
      <c r="A11" s="136" t="s">
        <v>507</v>
      </c>
      <c r="B11" s="140" t="s">
        <v>508</v>
      </c>
      <c r="C11" s="145">
        <f>C12+C13+C14</f>
        <v>146846.9</v>
      </c>
      <c r="D11" s="145">
        <f>D12+D13+D14</f>
        <v>145265.69999999998</v>
      </c>
      <c r="E11" s="145">
        <f>E12+E13+E14</f>
        <v>143723.8</v>
      </c>
    </row>
    <row r="12" spans="1:5" ht="84">
      <c r="A12" s="156" t="s">
        <v>509</v>
      </c>
      <c r="B12" s="143" t="s">
        <v>510</v>
      </c>
      <c r="C12" s="144">
        <v>145119.8</v>
      </c>
      <c r="D12" s="144">
        <v>143620.5</v>
      </c>
      <c r="E12" s="144">
        <v>142185.8</v>
      </c>
    </row>
    <row r="13" spans="1:5" ht="117">
      <c r="A13" s="156" t="s">
        <v>511</v>
      </c>
      <c r="B13" s="143" t="s">
        <v>512</v>
      </c>
      <c r="C13" s="144">
        <v>506.7</v>
      </c>
      <c r="D13" s="144">
        <v>505.8</v>
      </c>
      <c r="E13" s="144">
        <v>500.2</v>
      </c>
    </row>
    <row r="14" spans="1:5" ht="50.25">
      <c r="A14" s="156" t="s">
        <v>513</v>
      </c>
      <c r="B14" s="143" t="s">
        <v>514</v>
      </c>
      <c r="C14" s="144">
        <v>1220.4</v>
      </c>
      <c r="D14" s="144">
        <v>1139.4</v>
      </c>
      <c r="E14" s="144">
        <v>1037.8</v>
      </c>
    </row>
    <row r="15" spans="1:230" s="142" customFormat="1" ht="33">
      <c r="A15" s="136" t="s">
        <v>515</v>
      </c>
      <c r="B15" s="140" t="s">
        <v>516</v>
      </c>
      <c r="C15" s="145">
        <f>C16</f>
        <v>1863.7</v>
      </c>
      <c r="D15" s="145">
        <f>D16</f>
        <v>1876.9</v>
      </c>
      <c r="E15" s="145">
        <f>E16</f>
        <v>1647.1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</row>
    <row r="16" spans="1:5" ht="33">
      <c r="A16" s="136" t="s">
        <v>517</v>
      </c>
      <c r="B16" s="140" t="s">
        <v>518</v>
      </c>
      <c r="C16" s="145">
        <f>C17+C18+C19+C20</f>
        <v>1863.7</v>
      </c>
      <c r="D16" s="145">
        <f>D17+D18+D19+D20</f>
        <v>1876.9</v>
      </c>
      <c r="E16" s="145">
        <f>E17+E18+E19+E20</f>
        <v>1647.1</v>
      </c>
    </row>
    <row r="17" spans="1:5" ht="66.75">
      <c r="A17" s="156" t="s">
        <v>519</v>
      </c>
      <c r="B17" s="143" t="s">
        <v>520</v>
      </c>
      <c r="C17" s="144">
        <v>637.5</v>
      </c>
      <c r="D17" s="144">
        <v>691.4</v>
      </c>
      <c r="E17" s="144">
        <v>606.8</v>
      </c>
    </row>
    <row r="18" spans="1:5" ht="84">
      <c r="A18" s="156" t="s">
        <v>521</v>
      </c>
      <c r="B18" s="143" t="s">
        <v>522</v>
      </c>
      <c r="C18" s="144">
        <v>26.7</v>
      </c>
      <c r="D18" s="144">
        <v>25.2</v>
      </c>
      <c r="E18" s="144">
        <v>22.1</v>
      </c>
    </row>
    <row r="19" spans="1:5" ht="66.75">
      <c r="A19" s="156" t="s">
        <v>523</v>
      </c>
      <c r="B19" s="143" t="s">
        <v>524</v>
      </c>
      <c r="C19" s="144">
        <v>1046.3</v>
      </c>
      <c r="D19" s="144">
        <v>1015.1</v>
      </c>
      <c r="E19" s="144">
        <v>890.8</v>
      </c>
    </row>
    <row r="20" spans="1:5" ht="66.75">
      <c r="A20" s="156" t="s">
        <v>525</v>
      </c>
      <c r="B20" s="143" t="s">
        <v>526</v>
      </c>
      <c r="C20" s="144">
        <v>153.2</v>
      </c>
      <c r="D20" s="144">
        <v>145.2</v>
      </c>
      <c r="E20" s="144">
        <v>127.4</v>
      </c>
    </row>
    <row r="21" spans="1:5" ht="16.5">
      <c r="A21" s="136" t="s">
        <v>527</v>
      </c>
      <c r="B21" s="140" t="s">
        <v>528</v>
      </c>
      <c r="C21" s="145">
        <f>C22+C24+C26</f>
        <v>36479</v>
      </c>
      <c r="D21" s="145">
        <f>D22+D24+D26</f>
        <v>38333</v>
      </c>
      <c r="E21" s="145">
        <f>E22+E24+E26</f>
        <v>40130</v>
      </c>
    </row>
    <row r="22" spans="1:230" s="142" customFormat="1" ht="33">
      <c r="A22" s="136" t="s">
        <v>529</v>
      </c>
      <c r="B22" s="140" t="s">
        <v>530</v>
      </c>
      <c r="C22" s="145">
        <f>C23</f>
        <v>34886</v>
      </c>
      <c r="D22" s="145">
        <f>D23</f>
        <v>36665</v>
      </c>
      <c r="E22" s="145">
        <f>E23</f>
        <v>38388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</row>
    <row r="23" spans="1:5" ht="33">
      <c r="A23" s="156" t="s">
        <v>531</v>
      </c>
      <c r="B23" s="143" t="s">
        <v>530</v>
      </c>
      <c r="C23" s="144">
        <v>34886</v>
      </c>
      <c r="D23" s="144">
        <v>36665</v>
      </c>
      <c r="E23" s="144">
        <v>38388</v>
      </c>
    </row>
    <row r="24" spans="1:230" s="142" customFormat="1" ht="16.5">
      <c r="A24" s="157" t="s">
        <v>532</v>
      </c>
      <c r="B24" s="140" t="s">
        <v>533</v>
      </c>
      <c r="C24" s="145">
        <f>C25</f>
        <v>9</v>
      </c>
      <c r="D24" s="145">
        <f>D25</f>
        <v>9</v>
      </c>
      <c r="E24" s="145">
        <f>E25</f>
        <v>10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</row>
    <row r="25" spans="1:5" ht="16.5">
      <c r="A25" s="158" t="s">
        <v>534</v>
      </c>
      <c r="B25" s="143" t="s">
        <v>533</v>
      </c>
      <c r="C25" s="144">
        <v>9</v>
      </c>
      <c r="D25" s="144">
        <v>9</v>
      </c>
      <c r="E25" s="144">
        <v>10</v>
      </c>
    </row>
    <row r="26" spans="1:230" s="142" customFormat="1" ht="33">
      <c r="A26" s="157" t="s">
        <v>535</v>
      </c>
      <c r="B26" s="140" t="s">
        <v>536</v>
      </c>
      <c r="C26" s="145">
        <f>C27</f>
        <v>1584</v>
      </c>
      <c r="D26" s="145">
        <f>D27</f>
        <v>1659</v>
      </c>
      <c r="E26" s="145">
        <f>E27</f>
        <v>1732</v>
      </c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</row>
    <row r="27" spans="1:5" ht="33">
      <c r="A27" s="158" t="s">
        <v>537</v>
      </c>
      <c r="B27" s="143" t="s">
        <v>538</v>
      </c>
      <c r="C27" s="144">
        <v>1584</v>
      </c>
      <c r="D27" s="144">
        <v>1659</v>
      </c>
      <c r="E27" s="144">
        <v>1732</v>
      </c>
    </row>
    <row r="28" spans="1:230" s="142" customFormat="1" ht="16.5">
      <c r="A28" s="136" t="s">
        <v>539</v>
      </c>
      <c r="B28" s="140" t="s">
        <v>540</v>
      </c>
      <c r="C28" s="145">
        <f>C29+C31</f>
        <v>78103</v>
      </c>
      <c r="D28" s="145">
        <f>D29+D31</f>
        <v>78103</v>
      </c>
      <c r="E28" s="145">
        <f>E29+E31</f>
        <v>78103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</row>
    <row r="29" spans="1:5" ht="16.5">
      <c r="A29" s="136" t="s">
        <v>541</v>
      </c>
      <c r="B29" s="140" t="s">
        <v>542</v>
      </c>
      <c r="C29" s="145">
        <f>C30</f>
        <v>5420</v>
      </c>
      <c r="D29" s="145">
        <f>D30</f>
        <v>5420</v>
      </c>
      <c r="E29" s="145">
        <f>E30</f>
        <v>5420</v>
      </c>
    </row>
    <row r="30" spans="1:5" ht="50.25">
      <c r="A30" s="156" t="s">
        <v>543</v>
      </c>
      <c r="B30" s="143" t="s">
        <v>544</v>
      </c>
      <c r="C30" s="144">
        <v>5420</v>
      </c>
      <c r="D30" s="144">
        <v>5420</v>
      </c>
      <c r="E30" s="144">
        <v>5420</v>
      </c>
    </row>
    <row r="31" spans="1:5" ht="16.5">
      <c r="A31" s="136" t="s">
        <v>545</v>
      </c>
      <c r="B31" s="140" t="s">
        <v>546</v>
      </c>
      <c r="C31" s="145">
        <f>C32+C34</f>
        <v>72683</v>
      </c>
      <c r="D31" s="145">
        <f>D32+D34</f>
        <v>72683</v>
      </c>
      <c r="E31" s="145">
        <f>E32+E34</f>
        <v>72683</v>
      </c>
    </row>
    <row r="32" spans="1:5" ht="16.5">
      <c r="A32" s="156" t="s">
        <v>547</v>
      </c>
      <c r="B32" s="143" t="s">
        <v>548</v>
      </c>
      <c r="C32" s="144">
        <f>C33</f>
        <v>67338</v>
      </c>
      <c r="D32" s="144">
        <f>D33</f>
        <v>67338</v>
      </c>
      <c r="E32" s="144">
        <f>E33</f>
        <v>67338</v>
      </c>
    </row>
    <row r="33" spans="1:5" ht="33">
      <c r="A33" s="156" t="s">
        <v>549</v>
      </c>
      <c r="B33" s="143" t="s">
        <v>550</v>
      </c>
      <c r="C33" s="144">
        <v>67338</v>
      </c>
      <c r="D33" s="144">
        <v>67338</v>
      </c>
      <c r="E33" s="144">
        <v>67338</v>
      </c>
    </row>
    <row r="34" spans="1:5" ht="16.5">
      <c r="A34" s="156" t="s">
        <v>551</v>
      </c>
      <c r="B34" s="143" t="s">
        <v>552</v>
      </c>
      <c r="C34" s="144">
        <f>C35</f>
        <v>5345</v>
      </c>
      <c r="D34" s="144">
        <f>D35</f>
        <v>5345</v>
      </c>
      <c r="E34" s="144">
        <f>E35</f>
        <v>5345</v>
      </c>
    </row>
    <row r="35" spans="1:5" ht="33">
      <c r="A35" s="156" t="s">
        <v>553</v>
      </c>
      <c r="B35" s="143" t="s">
        <v>554</v>
      </c>
      <c r="C35" s="144">
        <v>5345</v>
      </c>
      <c r="D35" s="144">
        <v>5345</v>
      </c>
      <c r="E35" s="144">
        <v>5345</v>
      </c>
    </row>
    <row r="36" spans="1:230" s="142" customFormat="1" ht="16.5">
      <c r="A36" s="136" t="s">
        <v>555</v>
      </c>
      <c r="B36" s="140" t="s">
        <v>556</v>
      </c>
      <c r="C36" s="145">
        <f>C37+C39</f>
        <v>5188</v>
      </c>
      <c r="D36" s="145">
        <f>D37+D39</f>
        <v>5188</v>
      </c>
      <c r="E36" s="145">
        <f>E37+E39</f>
        <v>5188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</row>
    <row r="37" spans="1:5" ht="33">
      <c r="A37" s="136" t="s">
        <v>557</v>
      </c>
      <c r="B37" s="140" t="s">
        <v>558</v>
      </c>
      <c r="C37" s="145">
        <f>C38</f>
        <v>5138</v>
      </c>
      <c r="D37" s="145">
        <f>D38</f>
        <v>5138</v>
      </c>
      <c r="E37" s="145">
        <f>E38</f>
        <v>5138</v>
      </c>
    </row>
    <row r="38" spans="1:5" ht="50.25">
      <c r="A38" s="156" t="s">
        <v>559</v>
      </c>
      <c r="B38" s="143" t="s">
        <v>560</v>
      </c>
      <c r="C38" s="144">
        <v>5138</v>
      </c>
      <c r="D38" s="144">
        <v>5138</v>
      </c>
      <c r="E38" s="144">
        <v>5138</v>
      </c>
    </row>
    <row r="39" spans="1:5" ht="33">
      <c r="A39" s="136" t="s">
        <v>561</v>
      </c>
      <c r="B39" s="140" t="s">
        <v>562</v>
      </c>
      <c r="C39" s="145">
        <f>C40</f>
        <v>50</v>
      </c>
      <c r="D39" s="145">
        <f>D40</f>
        <v>50</v>
      </c>
      <c r="E39" s="145">
        <f>E40</f>
        <v>50</v>
      </c>
    </row>
    <row r="40" spans="1:5" ht="33">
      <c r="A40" s="156" t="s">
        <v>563</v>
      </c>
      <c r="B40" s="143" t="s">
        <v>564</v>
      </c>
      <c r="C40" s="144">
        <v>50</v>
      </c>
      <c r="D40" s="144">
        <v>50</v>
      </c>
      <c r="E40" s="144">
        <v>50</v>
      </c>
    </row>
    <row r="41" spans="1:230" s="142" customFormat="1" ht="50.25">
      <c r="A41" s="136" t="s">
        <v>565</v>
      </c>
      <c r="B41" s="140" t="s">
        <v>566</v>
      </c>
      <c r="C41" s="145">
        <f>C42+C49</f>
        <v>30854.2</v>
      </c>
      <c r="D41" s="145">
        <f>D42+D49</f>
        <v>30036.9</v>
      </c>
      <c r="E41" s="145">
        <f>E42+E49</f>
        <v>29176.200000000004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</row>
    <row r="42" spans="1:5" ht="100.5">
      <c r="A42" s="136" t="s">
        <v>567</v>
      </c>
      <c r="B42" s="140" t="s">
        <v>568</v>
      </c>
      <c r="C42" s="145">
        <f>C43+C45+C47</f>
        <v>30644.8</v>
      </c>
      <c r="D42" s="145">
        <f>D43+D45+D47</f>
        <v>29827.5</v>
      </c>
      <c r="E42" s="145">
        <f>E43+E45+E47</f>
        <v>28966.800000000003</v>
      </c>
    </row>
    <row r="43" spans="1:5" ht="66.75">
      <c r="A43" s="156" t="s">
        <v>569</v>
      </c>
      <c r="B43" s="143" t="s">
        <v>570</v>
      </c>
      <c r="C43" s="144">
        <f>C44</f>
        <v>15263.4</v>
      </c>
      <c r="D43" s="144">
        <f>D44</f>
        <v>14446.1</v>
      </c>
      <c r="E43" s="144">
        <f>E44</f>
        <v>13585.4</v>
      </c>
    </row>
    <row r="44" spans="1:5" ht="84">
      <c r="A44" s="156" t="s">
        <v>571</v>
      </c>
      <c r="B44" s="143" t="s">
        <v>572</v>
      </c>
      <c r="C44" s="144">
        <v>15263.4</v>
      </c>
      <c r="D44" s="144">
        <v>14446.1</v>
      </c>
      <c r="E44" s="144">
        <v>13585.4</v>
      </c>
    </row>
    <row r="45" spans="1:5" ht="84">
      <c r="A45" s="156" t="s">
        <v>573</v>
      </c>
      <c r="B45" s="143" t="s">
        <v>574</v>
      </c>
      <c r="C45" s="144">
        <f>46:46</f>
        <v>1200.2</v>
      </c>
      <c r="D45" s="144">
        <f>46:46</f>
        <v>1200.2</v>
      </c>
      <c r="E45" s="144">
        <f>46:46</f>
        <v>1200.2</v>
      </c>
    </row>
    <row r="46" spans="1:5" ht="84">
      <c r="A46" s="156" t="s">
        <v>575</v>
      </c>
      <c r="B46" s="143" t="s">
        <v>576</v>
      </c>
      <c r="C46" s="144">
        <v>1200.2</v>
      </c>
      <c r="D46" s="144">
        <v>1200.2</v>
      </c>
      <c r="E46" s="144">
        <v>1200.2</v>
      </c>
    </row>
    <row r="47" spans="1:5" ht="50.25">
      <c r="A47" s="156" t="s">
        <v>577</v>
      </c>
      <c r="B47" s="143" t="s">
        <v>578</v>
      </c>
      <c r="C47" s="144">
        <f>C48</f>
        <v>14181.2</v>
      </c>
      <c r="D47" s="144">
        <f>D48</f>
        <v>14181.2</v>
      </c>
      <c r="E47" s="144">
        <f>E48</f>
        <v>14181.2</v>
      </c>
    </row>
    <row r="48" spans="1:5" ht="33">
      <c r="A48" s="156" t="s">
        <v>579</v>
      </c>
      <c r="B48" s="143" t="s">
        <v>580</v>
      </c>
      <c r="C48" s="144">
        <v>14181.2</v>
      </c>
      <c r="D48" s="144">
        <v>14181.2</v>
      </c>
      <c r="E48" s="144">
        <v>14181.2</v>
      </c>
    </row>
    <row r="49" spans="1:5" ht="33">
      <c r="A49" s="136" t="s">
        <v>581</v>
      </c>
      <c r="B49" s="140" t="s">
        <v>582</v>
      </c>
      <c r="C49" s="145">
        <f aca="true" t="shared" si="0" ref="C49:E50">C50</f>
        <v>209.4</v>
      </c>
      <c r="D49" s="145">
        <f t="shared" si="0"/>
        <v>209.4</v>
      </c>
      <c r="E49" s="145">
        <f t="shared" si="0"/>
        <v>209.4</v>
      </c>
    </row>
    <row r="50" spans="1:5" ht="50.25">
      <c r="A50" s="156" t="s">
        <v>583</v>
      </c>
      <c r="B50" s="143" t="s">
        <v>584</v>
      </c>
      <c r="C50" s="144">
        <f t="shared" si="0"/>
        <v>209.4</v>
      </c>
      <c r="D50" s="144">
        <f t="shared" si="0"/>
        <v>209.4</v>
      </c>
      <c r="E50" s="144">
        <f t="shared" si="0"/>
        <v>209.4</v>
      </c>
    </row>
    <row r="51" spans="1:5" ht="50.25">
      <c r="A51" s="156" t="s">
        <v>585</v>
      </c>
      <c r="B51" s="143" t="s">
        <v>586</v>
      </c>
      <c r="C51" s="144">
        <v>209.4</v>
      </c>
      <c r="D51" s="144">
        <v>209.4</v>
      </c>
      <c r="E51" s="144">
        <v>209.4</v>
      </c>
    </row>
    <row r="52" spans="1:230" s="142" customFormat="1" ht="33">
      <c r="A52" s="136" t="s">
        <v>587</v>
      </c>
      <c r="B52" s="140" t="s">
        <v>588</v>
      </c>
      <c r="C52" s="145">
        <f>C53</f>
        <v>1270.1000000000001</v>
      </c>
      <c r="D52" s="145">
        <f>D53</f>
        <v>1861.6000000000001</v>
      </c>
      <c r="E52" s="145">
        <f>E53</f>
        <v>1984.6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</row>
    <row r="53" spans="1:230" s="142" customFormat="1" ht="16.5">
      <c r="A53" s="136" t="s">
        <v>589</v>
      </c>
      <c r="B53" s="140" t="s">
        <v>590</v>
      </c>
      <c r="C53" s="145">
        <f>SUM(C54:C57)</f>
        <v>1270.1000000000001</v>
      </c>
      <c r="D53" s="145">
        <f>SUM(D54:D57)</f>
        <v>1861.6000000000001</v>
      </c>
      <c r="E53" s="145">
        <f>SUM(E54:E57)</f>
        <v>1984.6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</row>
    <row r="54" spans="1:230" s="142" customFormat="1" ht="33">
      <c r="A54" s="159" t="s">
        <v>591</v>
      </c>
      <c r="B54" s="143" t="s">
        <v>592</v>
      </c>
      <c r="C54" s="144">
        <v>238.5</v>
      </c>
      <c r="D54" s="144">
        <v>349.6</v>
      </c>
      <c r="E54" s="144">
        <v>372.7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</row>
    <row r="55" spans="1:230" s="142" customFormat="1" ht="33">
      <c r="A55" s="159" t="s">
        <v>593</v>
      </c>
      <c r="B55" s="143" t="s">
        <v>594</v>
      </c>
      <c r="C55" s="144">
        <v>35.9</v>
      </c>
      <c r="D55" s="144">
        <v>52.6</v>
      </c>
      <c r="E55" s="144">
        <v>56.1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</row>
    <row r="56" spans="1:230" s="142" customFormat="1" ht="16.5">
      <c r="A56" s="159" t="s">
        <v>595</v>
      </c>
      <c r="B56" s="143" t="s">
        <v>596</v>
      </c>
      <c r="C56" s="144">
        <v>841</v>
      </c>
      <c r="D56" s="144">
        <v>1232.7</v>
      </c>
      <c r="E56" s="144">
        <v>1314.1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</row>
    <row r="57" spans="1:230" s="142" customFormat="1" ht="16.5">
      <c r="A57" s="159" t="s">
        <v>597</v>
      </c>
      <c r="B57" s="143" t="s">
        <v>598</v>
      </c>
      <c r="C57" s="144">
        <v>154.7</v>
      </c>
      <c r="D57" s="144">
        <v>226.7</v>
      </c>
      <c r="E57" s="144">
        <v>241.7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</row>
    <row r="58" spans="1:230" s="142" customFormat="1" ht="33">
      <c r="A58" s="136" t="s">
        <v>599</v>
      </c>
      <c r="B58" s="140" t="s">
        <v>600</v>
      </c>
      <c r="C58" s="145">
        <f aca="true" t="shared" si="1" ref="C58:E60">C59</f>
        <v>855.9</v>
      </c>
      <c r="D58" s="145">
        <f t="shared" si="1"/>
        <v>855.9</v>
      </c>
      <c r="E58" s="145">
        <f t="shared" si="1"/>
        <v>855.9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</row>
    <row r="59" spans="1:230" s="142" customFormat="1" ht="16.5">
      <c r="A59" s="149" t="s">
        <v>601</v>
      </c>
      <c r="B59" s="140" t="s">
        <v>602</v>
      </c>
      <c r="C59" s="145">
        <f t="shared" si="1"/>
        <v>855.9</v>
      </c>
      <c r="D59" s="145">
        <f t="shared" si="1"/>
        <v>855.9</v>
      </c>
      <c r="E59" s="145">
        <f t="shared" si="1"/>
        <v>855.9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</row>
    <row r="60" spans="1:230" s="142" customFormat="1" ht="16.5">
      <c r="A60" s="159" t="s">
        <v>603</v>
      </c>
      <c r="B60" s="143" t="s">
        <v>604</v>
      </c>
      <c r="C60" s="144">
        <f t="shared" si="1"/>
        <v>855.9</v>
      </c>
      <c r="D60" s="144">
        <f t="shared" si="1"/>
        <v>855.9</v>
      </c>
      <c r="E60" s="144">
        <f t="shared" si="1"/>
        <v>855.9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</row>
    <row r="61" spans="1:230" s="142" customFormat="1" ht="33">
      <c r="A61" s="159" t="s">
        <v>605</v>
      </c>
      <c r="B61" s="143" t="s">
        <v>606</v>
      </c>
      <c r="C61" s="144">
        <v>855.9</v>
      </c>
      <c r="D61" s="144">
        <v>855.9</v>
      </c>
      <c r="E61" s="144">
        <v>855.9</v>
      </c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</row>
    <row r="62" spans="1:5" ht="33">
      <c r="A62" s="136" t="s">
        <v>607</v>
      </c>
      <c r="B62" s="140" t="s">
        <v>608</v>
      </c>
      <c r="C62" s="145">
        <f>C63+C66</f>
        <v>17753.4</v>
      </c>
      <c r="D62" s="145">
        <f>D63+D66</f>
        <v>15081.099999999999</v>
      </c>
      <c r="E62" s="145">
        <f>E63+E66</f>
        <v>10182.8</v>
      </c>
    </row>
    <row r="63" spans="1:5" ht="100.5">
      <c r="A63" s="136" t="s">
        <v>609</v>
      </c>
      <c r="B63" s="140" t="s">
        <v>610</v>
      </c>
      <c r="C63" s="145">
        <f aca="true" t="shared" si="2" ref="C63:E64">C64</f>
        <v>12683.2</v>
      </c>
      <c r="D63" s="145">
        <f t="shared" si="2"/>
        <v>11587.8</v>
      </c>
      <c r="E63" s="145">
        <f t="shared" si="2"/>
        <v>3817.6</v>
      </c>
    </row>
    <row r="64" spans="1:5" ht="84">
      <c r="A64" s="156" t="s">
        <v>611</v>
      </c>
      <c r="B64" s="143" t="s">
        <v>612</v>
      </c>
      <c r="C64" s="144">
        <f t="shared" si="2"/>
        <v>12683.2</v>
      </c>
      <c r="D64" s="144">
        <f t="shared" si="2"/>
        <v>11587.8</v>
      </c>
      <c r="E64" s="144">
        <f t="shared" si="2"/>
        <v>3817.6</v>
      </c>
    </row>
    <row r="65" spans="1:5" ht="100.5">
      <c r="A65" s="156" t="s">
        <v>613</v>
      </c>
      <c r="B65" s="143" t="s">
        <v>614</v>
      </c>
      <c r="C65" s="144">
        <f>11683.2+1000</f>
        <v>12683.2</v>
      </c>
      <c r="D65" s="144">
        <f>10587.8+1000</f>
        <v>11587.8</v>
      </c>
      <c r="E65" s="144">
        <f>2817.6+1000</f>
        <v>3817.6</v>
      </c>
    </row>
    <row r="66" spans="1:230" s="142" customFormat="1" ht="33">
      <c r="A66" s="136" t="s">
        <v>615</v>
      </c>
      <c r="B66" s="140" t="s">
        <v>616</v>
      </c>
      <c r="C66" s="145">
        <f aca="true" t="shared" si="3" ref="C66:E67">C67</f>
        <v>5070.2</v>
      </c>
      <c r="D66" s="145">
        <f t="shared" si="3"/>
        <v>3493.3</v>
      </c>
      <c r="E66" s="145">
        <f t="shared" si="3"/>
        <v>6365.2</v>
      </c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</row>
    <row r="67" spans="1:5" ht="33">
      <c r="A67" s="156" t="s">
        <v>617</v>
      </c>
      <c r="B67" s="143" t="s">
        <v>618</v>
      </c>
      <c r="C67" s="144">
        <f t="shared" si="3"/>
        <v>5070.2</v>
      </c>
      <c r="D67" s="144">
        <f t="shared" si="3"/>
        <v>3493.3</v>
      </c>
      <c r="E67" s="144">
        <f t="shared" si="3"/>
        <v>6365.2</v>
      </c>
    </row>
    <row r="68" spans="1:5" ht="50.25">
      <c r="A68" s="156" t="s">
        <v>619</v>
      </c>
      <c r="B68" s="143" t="s">
        <v>620</v>
      </c>
      <c r="C68" s="144">
        <v>5070.2</v>
      </c>
      <c r="D68" s="144">
        <v>3493.3</v>
      </c>
      <c r="E68" s="144">
        <v>6365.2</v>
      </c>
    </row>
    <row r="69" spans="1:5" ht="16.5">
      <c r="A69" s="136" t="s">
        <v>621</v>
      </c>
      <c r="B69" s="140" t="s">
        <v>622</v>
      </c>
      <c r="C69" s="145">
        <f>C70+C74+C76+C77+C80+C82+C79+C73</f>
        <v>5231.9</v>
      </c>
      <c r="D69" s="145">
        <f>D70+D74+D76+D77+D80+D82+D79+D73</f>
        <v>5586</v>
      </c>
      <c r="E69" s="145">
        <f>E70+E74+E76+E77+E80+E82+E79+E73</f>
        <v>5998.099999999999</v>
      </c>
    </row>
    <row r="70" spans="1:5" ht="33">
      <c r="A70" s="136" t="s">
        <v>623</v>
      </c>
      <c r="B70" s="140" t="s">
        <v>624</v>
      </c>
      <c r="C70" s="145">
        <f>C71+C72</f>
        <v>47</v>
      </c>
      <c r="D70" s="145">
        <f>D71+D72</f>
        <v>46</v>
      </c>
      <c r="E70" s="145">
        <f>E71+E72</f>
        <v>46</v>
      </c>
    </row>
    <row r="71" spans="1:5" ht="66.75">
      <c r="A71" s="156" t="s">
        <v>625</v>
      </c>
      <c r="B71" s="143" t="s">
        <v>626</v>
      </c>
      <c r="C71" s="144">
        <v>32</v>
      </c>
      <c r="D71" s="144">
        <v>28.5</v>
      </c>
      <c r="E71" s="144">
        <v>25.5</v>
      </c>
    </row>
    <row r="72" spans="1:230" s="142" customFormat="1" ht="66.75">
      <c r="A72" s="156" t="s">
        <v>627</v>
      </c>
      <c r="B72" s="143" t="s">
        <v>628</v>
      </c>
      <c r="C72" s="144">
        <v>15</v>
      </c>
      <c r="D72" s="144">
        <v>17.5</v>
      </c>
      <c r="E72" s="144">
        <v>20.5</v>
      </c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  <c r="FQ72" s="141"/>
      <c r="FR72" s="141"/>
      <c r="FS72" s="141"/>
      <c r="FT72" s="141"/>
      <c r="FU72" s="141"/>
      <c r="FV72" s="141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</row>
    <row r="73" spans="1:5" ht="66.75">
      <c r="A73" s="149" t="s">
        <v>629</v>
      </c>
      <c r="B73" s="140" t="s">
        <v>630</v>
      </c>
      <c r="C73" s="145">
        <v>20</v>
      </c>
      <c r="D73" s="145">
        <v>13</v>
      </c>
      <c r="E73" s="145">
        <v>8</v>
      </c>
    </row>
    <row r="74" spans="1:5" ht="117">
      <c r="A74" s="136" t="s">
        <v>631</v>
      </c>
      <c r="B74" s="140" t="s">
        <v>632</v>
      </c>
      <c r="C74" s="145">
        <v>64.5</v>
      </c>
      <c r="D74" s="145">
        <v>58.1</v>
      </c>
      <c r="E74" s="145">
        <v>52.2</v>
      </c>
    </row>
    <row r="75" spans="1:5" ht="33">
      <c r="A75" s="156" t="s">
        <v>633</v>
      </c>
      <c r="B75" s="143" t="s">
        <v>634</v>
      </c>
      <c r="C75" s="144">
        <v>64.5</v>
      </c>
      <c r="D75" s="144">
        <v>58.1</v>
      </c>
      <c r="E75" s="144">
        <v>52.2</v>
      </c>
    </row>
    <row r="76" spans="1:5" ht="66.75">
      <c r="A76" s="136" t="s">
        <v>635</v>
      </c>
      <c r="B76" s="140" t="s">
        <v>636</v>
      </c>
      <c r="C76" s="145">
        <v>2296.1</v>
      </c>
      <c r="D76" s="145">
        <v>2296.1</v>
      </c>
      <c r="E76" s="145">
        <v>2296.1</v>
      </c>
    </row>
    <row r="77" spans="1:5" ht="66.75">
      <c r="A77" s="136" t="s">
        <v>637</v>
      </c>
      <c r="B77" s="140" t="s">
        <v>638</v>
      </c>
      <c r="C77" s="145">
        <f>C78</f>
        <v>211.1</v>
      </c>
      <c r="D77" s="145">
        <f>D78</f>
        <v>211.1</v>
      </c>
      <c r="E77" s="145">
        <f>E78</f>
        <v>211.1</v>
      </c>
    </row>
    <row r="78" spans="1:5" ht="84">
      <c r="A78" s="146" t="s">
        <v>639</v>
      </c>
      <c r="B78" s="143" t="s">
        <v>640</v>
      </c>
      <c r="C78" s="144">
        <v>211.1</v>
      </c>
      <c r="D78" s="144">
        <v>211.1</v>
      </c>
      <c r="E78" s="144">
        <v>211.1</v>
      </c>
    </row>
    <row r="79" spans="1:5" s="132" customFormat="1" ht="66.75">
      <c r="A79" s="147" t="s">
        <v>641</v>
      </c>
      <c r="B79" s="140" t="s">
        <v>642</v>
      </c>
      <c r="C79" s="145">
        <v>3</v>
      </c>
      <c r="D79" s="145">
        <v>3</v>
      </c>
      <c r="E79" s="145">
        <v>3</v>
      </c>
    </row>
    <row r="80" spans="1:5" s="132" customFormat="1" ht="50.25">
      <c r="A80" s="149" t="s">
        <v>643</v>
      </c>
      <c r="B80" s="140" t="s">
        <v>644</v>
      </c>
      <c r="C80" s="145">
        <f>C81</f>
        <v>20</v>
      </c>
      <c r="D80" s="145">
        <f>D81</f>
        <v>20</v>
      </c>
      <c r="E80" s="145">
        <f>E81</f>
        <v>20</v>
      </c>
    </row>
    <row r="81" spans="1:5" s="132" customFormat="1" ht="50.25">
      <c r="A81" s="159" t="s">
        <v>645</v>
      </c>
      <c r="B81" s="143" t="s">
        <v>646</v>
      </c>
      <c r="C81" s="144">
        <v>20</v>
      </c>
      <c r="D81" s="144">
        <v>20</v>
      </c>
      <c r="E81" s="144">
        <v>20</v>
      </c>
    </row>
    <row r="82" spans="1:5" s="132" customFormat="1" ht="33">
      <c r="A82" s="136" t="s">
        <v>647</v>
      </c>
      <c r="B82" s="140" t="s">
        <v>648</v>
      </c>
      <c r="C82" s="145">
        <f>C83</f>
        <v>2570.2</v>
      </c>
      <c r="D82" s="145">
        <f>D83</f>
        <v>2938.7</v>
      </c>
      <c r="E82" s="145">
        <f>E83</f>
        <v>3361.7</v>
      </c>
    </row>
    <row r="83" spans="1:5" s="132" customFormat="1" ht="50.25">
      <c r="A83" s="156" t="s">
        <v>649</v>
      </c>
      <c r="B83" s="143" t="s">
        <v>650</v>
      </c>
      <c r="C83" s="144">
        <v>2570.2</v>
      </c>
      <c r="D83" s="144">
        <v>2938.7</v>
      </c>
      <c r="E83" s="144">
        <v>3361.7</v>
      </c>
    </row>
    <row r="84" spans="1:5" s="132" customFormat="1" ht="16.5">
      <c r="A84" s="136" t="s">
        <v>651</v>
      </c>
      <c r="B84" s="140" t="s">
        <v>652</v>
      </c>
      <c r="C84" s="145">
        <f>C85+C103</f>
        <v>292693.3</v>
      </c>
      <c r="D84" s="145">
        <f>D85+D103</f>
        <v>269697.6</v>
      </c>
      <c r="E84" s="145">
        <f>E85+E103</f>
        <v>273046.6</v>
      </c>
    </row>
    <row r="85" spans="1:5" s="132" customFormat="1" ht="33">
      <c r="A85" s="160" t="s">
        <v>653</v>
      </c>
      <c r="B85" s="148" t="s">
        <v>654</v>
      </c>
      <c r="C85" s="145">
        <f>C89+C86</f>
        <v>291093.3</v>
      </c>
      <c r="D85" s="145">
        <f>D89+D86</f>
        <v>269697.6</v>
      </c>
      <c r="E85" s="145">
        <f>E89+E86</f>
        <v>273046.6</v>
      </c>
    </row>
    <row r="86" spans="1:5" s="132" customFormat="1" ht="33">
      <c r="A86" s="149" t="s">
        <v>655</v>
      </c>
      <c r="B86" s="150" t="s">
        <v>656</v>
      </c>
      <c r="C86" s="145">
        <f>C87</f>
        <v>5989.8</v>
      </c>
      <c r="D86" s="145">
        <f>D87</f>
        <v>0</v>
      </c>
      <c r="E86" s="145">
        <f>E87</f>
        <v>0</v>
      </c>
    </row>
    <row r="87" spans="1:5" s="132" customFormat="1" ht="16.5">
      <c r="A87" s="161" t="s">
        <v>657</v>
      </c>
      <c r="B87" s="151" t="s">
        <v>658</v>
      </c>
      <c r="C87" s="144">
        <f>SUM(C88:C88)</f>
        <v>5989.8</v>
      </c>
      <c r="D87" s="144">
        <f>SUM(D88:D88)</f>
        <v>0</v>
      </c>
      <c r="E87" s="144">
        <f>SUM(E88:E88)</f>
        <v>0</v>
      </c>
    </row>
    <row r="88" spans="1:5" s="132" customFormat="1" ht="84">
      <c r="A88" s="161" t="s">
        <v>659</v>
      </c>
      <c r="B88" s="151" t="s">
        <v>660</v>
      </c>
      <c r="C88" s="144">
        <v>5989.8</v>
      </c>
      <c r="D88" s="144">
        <v>0</v>
      </c>
      <c r="E88" s="144">
        <v>0</v>
      </c>
    </row>
    <row r="89" spans="1:5" s="132" customFormat="1" ht="33">
      <c r="A89" s="160" t="s">
        <v>661</v>
      </c>
      <c r="B89" s="148" t="s">
        <v>662</v>
      </c>
      <c r="C89" s="145">
        <f>C90+C92+C94+C96</f>
        <v>285103.5</v>
      </c>
      <c r="D89" s="145">
        <f>D90+D92+D94+D96</f>
        <v>269697.6</v>
      </c>
      <c r="E89" s="145">
        <f>E90+E92+E94+E96</f>
        <v>273046.6</v>
      </c>
    </row>
    <row r="90" spans="1:5" s="132" customFormat="1" ht="33">
      <c r="A90" s="161" t="s">
        <v>663</v>
      </c>
      <c r="B90" s="152" t="s">
        <v>664</v>
      </c>
      <c r="C90" s="144">
        <f>C91</f>
        <v>1369.3</v>
      </c>
      <c r="D90" s="144">
        <f>D91</f>
        <v>1342</v>
      </c>
      <c r="E90" s="144">
        <f>E91</f>
        <v>1473</v>
      </c>
    </row>
    <row r="91" spans="1:5" s="132" customFormat="1" ht="33">
      <c r="A91" s="161" t="s">
        <v>665</v>
      </c>
      <c r="B91" s="152" t="s">
        <v>666</v>
      </c>
      <c r="C91" s="144">
        <v>1369.3</v>
      </c>
      <c r="D91" s="144">
        <v>1342</v>
      </c>
      <c r="E91" s="144">
        <v>1473</v>
      </c>
    </row>
    <row r="92" spans="1:5" s="132" customFormat="1" ht="50.25">
      <c r="A92" s="161" t="s">
        <v>667</v>
      </c>
      <c r="B92" s="152" t="s">
        <v>668</v>
      </c>
      <c r="C92" s="144">
        <f>C93</f>
        <v>0</v>
      </c>
      <c r="D92" s="144">
        <f>D93</f>
        <v>43.6</v>
      </c>
      <c r="E92" s="144">
        <f>E93</f>
        <v>0</v>
      </c>
    </row>
    <row r="93" spans="1:5" s="132" customFormat="1" ht="50.25">
      <c r="A93" s="161" t="s">
        <v>669</v>
      </c>
      <c r="B93" s="152" t="s">
        <v>670</v>
      </c>
      <c r="C93" s="144">
        <v>0</v>
      </c>
      <c r="D93" s="144">
        <v>43.6</v>
      </c>
      <c r="E93" s="144">
        <v>0</v>
      </c>
    </row>
    <row r="94" spans="1:5" s="132" customFormat="1" ht="66.75">
      <c r="A94" s="161" t="s">
        <v>671</v>
      </c>
      <c r="B94" s="152" t="s">
        <v>672</v>
      </c>
      <c r="C94" s="144">
        <f>C95</f>
        <v>16308.3</v>
      </c>
      <c r="D94" s="144">
        <f>D95</f>
        <v>1087.2</v>
      </c>
      <c r="E94" s="144">
        <f>E95</f>
        <v>4348.8</v>
      </c>
    </row>
    <row r="95" spans="1:5" s="132" customFormat="1" ht="66.75">
      <c r="A95" s="161" t="s">
        <v>673</v>
      </c>
      <c r="B95" s="152" t="s">
        <v>674</v>
      </c>
      <c r="C95" s="144">
        <v>16308.3</v>
      </c>
      <c r="D95" s="144">
        <v>1087.2</v>
      </c>
      <c r="E95" s="144">
        <v>4348.8</v>
      </c>
    </row>
    <row r="96" spans="1:5" s="132" customFormat="1" ht="16.5">
      <c r="A96" s="161" t="s">
        <v>675</v>
      </c>
      <c r="B96" s="152" t="s">
        <v>676</v>
      </c>
      <c r="C96" s="144">
        <f>SUM(C97:C102)</f>
        <v>267425.9</v>
      </c>
      <c r="D96" s="144">
        <f>SUM(D97:D102)</f>
        <v>267224.8</v>
      </c>
      <c r="E96" s="144">
        <f>SUM(E97:E102)</f>
        <v>267224.8</v>
      </c>
    </row>
    <row r="97" spans="1:5" s="132" customFormat="1" ht="100.5">
      <c r="A97" s="161" t="s">
        <v>675</v>
      </c>
      <c r="B97" s="152" t="s">
        <v>677</v>
      </c>
      <c r="C97" s="144">
        <v>171899</v>
      </c>
      <c r="D97" s="144">
        <v>171899</v>
      </c>
      <c r="E97" s="144">
        <v>171899</v>
      </c>
    </row>
    <row r="98" spans="1:5" s="132" customFormat="1" ht="66.75">
      <c r="A98" s="161" t="s">
        <v>675</v>
      </c>
      <c r="B98" s="152" t="s">
        <v>678</v>
      </c>
      <c r="C98" s="144">
        <v>87935</v>
      </c>
      <c r="D98" s="144">
        <v>87935</v>
      </c>
      <c r="E98" s="144">
        <v>87935</v>
      </c>
    </row>
    <row r="99" spans="1:5" s="132" customFormat="1" ht="66.75">
      <c r="A99" s="161" t="s">
        <v>675</v>
      </c>
      <c r="B99" s="152" t="s">
        <v>679</v>
      </c>
      <c r="C99" s="144">
        <v>650</v>
      </c>
      <c r="D99" s="144">
        <v>650</v>
      </c>
      <c r="E99" s="144">
        <v>650</v>
      </c>
    </row>
    <row r="100" spans="1:5" s="132" customFormat="1" ht="66.75">
      <c r="A100" s="161" t="s">
        <v>675</v>
      </c>
      <c r="B100" s="152" t="s">
        <v>680</v>
      </c>
      <c r="C100" s="144">
        <v>264</v>
      </c>
      <c r="D100" s="144">
        <v>264</v>
      </c>
      <c r="E100" s="144">
        <v>264</v>
      </c>
    </row>
    <row r="101" spans="1:5" s="132" customFormat="1" ht="100.5">
      <c r="A101" s="161" t="s">
        <v>675</v>
      </c>
      <c r="B101" s="152" t="s">
        <v>681</v>
      </c>
      <c r="C101" s="144">
        <v>467.4</v>
      </c>
      <c r="D101" s="144">
        <v>266.3</v>
      </c>
      <c r="E101" s="144">
        <v>266.3</v>
      </c>
    </row>
    <row r="102" spans="1:5" ht="66.75">
      <c r="A102" s="161" t="s">
        <v>675</v>
      </c>
      <c r="B102" s="152" t="s">
        <v>682</v>
      </c>
      <c r="C102" s="144">
        <v>6210.5</v>
      </c>
      <c r="D102" s="144">
        <v>6210.5</v>
      </c>
      <c r="E102" s="144">
        <v>6210.5</v>
      </c>
    </row>
    <row r="103" spans="1:5" s="132" customFormat="1" ht="16.5">
      <c r="A103" s="160" t="s">
        <v>683</v>
      </c>
      <c r="B103" s="148" t="s">
        <v>684</v>
      </c>
      <c r="C103" s="145">
        <f aca="true" t="shared" si="4" ref="C103:E104">C104</f>
        <v>1600</v>
      </c>
      <c r="D103" s="145">
        <f t="shared" si="4"/>
        <v>0</v>
      </c>
      <c r="E103" s="145">
        <f t="shared" si="4"/>
        <v>0</v>
      </c>
    </row>
    <row r="104" spans="1:5" s="132" customFormat="1" ht="16.5">
      <c r="A104" s="161" t="s">
        <v>685</v>
      </c>
      <c r="B104" s="152" t="s">
        <v>686</v>
      </c>
      <c r="C104" s="144">
        <f t="shared" si="4"/>
        <v>1600</v>
      </c>
      <c r="D104" s="144">
        <f t="shared" si="4"/>
        <v>0</v>
      </c>
      <c r="E104" s="144">
        <f t="shared" si="4"/>
        <v>0</v>
      </c>
    </row>
    <row r="105" spans="1:5" s="132" customFormat="1" ht="16.5">
      <c r="A105" s="161" t="s">
        <v>687</v>
      </c>
      <c r="B105" s="152" t="s">
        <v>688</v>
      </c>
      <c r="C105" s="144">
        <v>1600</v>
      </c>
      <c r="D105" s="144">
        <v>0</v>
      </c>
      <c r="E105" s="144">
        <v>0</v>
      </c>
    </row>
    <row r="106" spans="1:5" s="132" customFormat="1" ht="16.5">
      <c r="A106" s="162"/>
      <c r="B106" s="139" t="s">
        <v>689</v>
      </c>
      <c r="C106" s="145">
        <f>C9+C84</f>
        <v>617139.4000000001</v>
      </c>
      <c r="D106" s="145">
        <f>D9+D84</f>
        <v>591885.7</v>
      </c>
      <c r="E106" s="145">
        <f>E9+E84</f>
        <v>590036.0999999999</v>
      </c>
    </row>
    <row r="107" spans="1:5" s="132" customFormat="1" ht="16.5">
      <c r="A107" s="130"/>
      <c r="B107" s="131"/>
      <c r="C107" s="153"/>
      <c r="D107" s="153"/>
      <c r="E107" s="153"/>
    </row>
    <row r="108" spans="1:5" s="132" customFormat="1" ht="16.5">
      <c r="A108" s="130"/>
      <c r="B108" s="131"/>
      <c r="C108" s="134"/>
      <c r="D108" s="134"/>
      <c r="E108" s="134"/>
    </row>
    <row r="109" spans="1:5" s="132" customFormat="1" ht="16.5">
      <c r="A109" s="130"/>
      <c r="B109" s="131"/>
      <c r="C109" s="134"/>
      <c r="D109" s="134"/>
      <c r="E109" s="134"/>
    </row>
    <row r="110" spans="1:5" s="132" customFormat="1" ht="16.5">
      <c r="A110" s="130"/>
      <c r="B110" s="131"/>
      <c r="C110" s="134"/>
      <c r="D110" s="134"/>
      <c r="E110" s="134"/>
    </row>
    <row r="111" spans="1:5" s="132" customFormat="1" ht="16.5">
      <c r="A111" s="130"/>
      <c r="B111" s="131"/>
      <c r="C111" s="134"/>
      <c r="D111" s="134"/>
      <c r="E111" s="134"/>
    </row>
    <row r="112" spans="1:5" s="132" customFormat="1" ht="16.5">
      <c r="A112" s="130"/>
      <c r="B112" s="131"/>
      <c r="C112" s="134"/>
      <c r="D112" s="134"/>
      <c r="E112" s="134"/>
    </row>
    <row r="113" spans="1:5" s="132" customFormat="1" ht="16.5">
      <c r="A113" s="130"/>
      <c r="B113" s="131"/>
      <c r="C113" s="134"/>
      <c r="D113" s="134"/>
      <c r="E113" s="134"/>
    </row>
    <row r="114" spans="1:5" s="132" customFormat="1" ht="16.5">
      <c r="A114" s="130"/>
      <c r="B114" s="131"/>
      <c r="C114" s="134"/>
      <c r="D114" s="134"/>
      <c r="E114" s="134"/>
    </row>
    <row r="115" spans="1:5" s="132" customFormat="1" ht="16.5">
      <c r="A115" s="130"/>
      <c r="B115" s="131"/>
      <c r="C115" s="134"/>
      <c r="D115" s="134"/>
      <c r="E115" s="134"/>
    </row>
    <row r="116" spans="1:230" s="134" customFormat="1" ht="16.5">
      <c r="A116" s="130"/>
      <c r="B116" s="131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  <c r="DU116" s="132"/>
      <c r="DV116" s="132"/>
      <c r="DW116" s="132"/>
      <c r="DX116" s="132"/>
      <c r="DY116" s="132"/>
      <c r="DZ116" s="132"/>
      <c r="EA116" s="132"/>
      <c r="EB116" s="132"/>
      <c r="EC116" s="132"/>
      <c r="ED116" s="132"/>
      <c r="EE116" s="132"/>
      <c r="EF116" s="132"/>
      <c r="EG116" s="132"/>
      <c r="EH116" s="132"/>
      <c r="EI116" s="132"/>
      <c r="EJ116" s="132"/>
      <c r="EK116" s="132"/>
      <c r="EL116" s="132"/>
      <c r="EM116" s="132"/>
      <c r="EN116" s="132"/>
      <c r="EO116" s="132"/>
      <c r="EP116" s="132"/>
      <c r="EQ116" s="132"/>
      <c r="ER116" s="132"/>
      <c r="ES116" s="132"/>
      <c r="ET116" s="132"/>
      <c r="EU116" s="132"/>
      <c r="EV116" s="132"/>
      <c r="EW116" s="132"/>
      <c r="EX116" s="132"/>
      <c r="EY116" s="132"/>
      <c r="EZ116" s="132"/>
      <c r="FA116" s="132"/>
      <c r="FB116" s="132"/>
      <c r="FC116" s="132"/>
      <c r="FD116" s="132"/>
      <c r="FE116" s="132"/>
      <c r="FF116" s="132"/>
      <c r="FG116" s="132"/>
      <c r="FH116" s="132"/>
      <c r="FI116" s="132"/>
      <c r="FJ116" s="132"/>
      <c r="FK116" s="132"/>
      <c r="FL116" s="132"/>
      <c r="FM116" s="132"/>
      <c r="FN116" s="132"/>
      <c r="FO116" s="132"/>
      <c r="FP116" s="132"/>
      <c r="FQ116" s="132"/>
      <c r="FR116" s="132"/>
      <c r="FS116" s="132"/>
      <c r="FT116" s="132"/>
      <c r="FU116" s="132"/>
      <c r="FV116" s="132"/>
      <c r="FW116" s="132"/>
      <c r="FX116" s="132"/>
      <c r="FY116" s="132"/>
      <c r="FZ116" s="132"/>
      <c r="GA116" s="132"/>
      <c r="GB116" s="132"/>
      <c r="GC116" s="132"/>
      <c r="GD116" s="132"/>
      <c r="GE116" s="132"/>
      <c r="GF116" s="132"/>
      <c r="GG116" s="132"/>
      <c r="GH116" s="132"/>
      <c r="GI116" s="132"/>
      <c r="GJ116" s="132"/>
      <c r="GK116" s="132"/>
      <c r="GL116" s="132"/>
      <c r="GM116" s="132"/>
      <c r="GN116" s="132"/>
      <c r="GO116" s="132"/>
      <c r="GP116" s="132"/>
      <c r="GQ116" s="132"/>
      <c r="GR116" s="132"/>
      <c r="GS116" s="132"/>
      <c r="GT116" s="132"/>
      <c r="GU116" s="132"/>
      <c r="GV116" s="132"/>
      <c r="GW116" s="132"/>
      <c r="GX116" s="132"/>
      <c r="GY116" s="132"/>
      <c r="GZ116" s="132"/>
      <c r="HA116" s="132"/>
      <c r="HB116" s="132"/>
      <c r="HC116" s="132"/>
      <c r="HD116" s="132"/>
      <c r="HE116" s="132"/>
      <c r="HF116" s="132"/>
      <c r="HG116" s="132"/>
      <c r="HH116" s="132"/>
      <c r="HI116" s="132"/>
      <c r="HJ116" s="132"/>
      <c r="HK116" s="132"/>
      <c r="HL116" s="132"/>
      <c r="HM116" s="132"/>
      <c r="HN116" s="132"/>
      <c r="HO116" s="132"/>
      <c r="HP116" s="132"/>
      <c r="HQ116" s="132"/>
      <c r="HR116" s="132"/>
      <c r="HS116" s="132"/>
      <c r="HT116" s="132"/>
      <c r="HU116" s="132"/>
      <c r="HV116" s="132"/>
    </row>
    <row r="117" spans="1:230" s="134" customFormat="1" ht="16.5">
      <c r="A117" s="130"/>
      <c r="B117" s="131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/>
      <c r="EG117" s="132"/>
      <c r="EH117" s="132"/>
      <c r="EI117" s="132"/>
      <c r="EJ117" s="132"/>
      <c r="EK117" s="132"/>
      <c r="EL117" s="132"/>
      <c r="EM117" s="132"/>
      <c r="EN117" s="132"/>
      <c r="EO117" s="132"/>
      <c r="EP117" s="132"/>
      <c r="EQ117" s="132"/>
      <c r="ER117" s="132"/>
      <c r="ES117" s="132"/>
      <c r="ET117" s="132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2"/>
      <c r="FK117" s="132"/>
      <c r="FL117" s="132"/>
      <c r="FM117" s="132"/>
      <c r="FN117" s="132"/>
      <c r="FO117" s="132"/>
      <c r="FP117" s="132"/>
      <c r="FQ117" s="132"/>
      <c r="FR117" s="132"/>
      <c r="FS117" s="132"/>
      <c r="FT117" s="132"/>
      <c r="FU117" s="132"/>
      <c r="FV117" s="132"/>
      <c r="FW117" s="132"/>
      <c r="FX117" s="132"/>
      <c r="FY117" s="132"/>
      <c r="FZ117" s="132"/>
      <c r="GA117" s="132"/>
      <c r="GB117" s="132"/>
      <c r="GC117" s="132"/>
      <c r="GD117" s="132"/>
      <c r="GE117" s="132"/>
      <c r="GF117" s="132"/>
      <c r="GG117" s="132"/>
      <c r="GH117" s="132"/>
      <c r="GI117" s="132"/>
      <c r="GJ117" s="132"/>
      <c r="GK117" s="132"/>
      <c r="GL117" s="132"/>
      <c r="GM117" s="132"/>
      <c r="GN117" s="132"/>
      <c r="GO117" s="132"/>
      <c r="GP117" s="132"/>
      <c r="GQ117" s="132"/>
      <c r="GR117" s="132"/>
      <c r="GS117" s="132"/>
      <c r="GT117" s="132"/>
      <c r="GU117" s="132"/>
      <c r="GV117" s="132"/>
      <c r="GW117" s="132"/>
      <c r="GX117" s="132"/>
      <c r="GY117" s="132"/>
      <c r="GZ117" s="132"/>
      <c r="HA117" s="132"/>
      <c r="HB117" s="132"/>
      <c r="HC117" s="132"/>
      <c r="HD117" s="132"/>
      <c r="HE117" s="132"/>
      <c r="HF117" s="132"/>
      <c r="HG117" s="132"/>
      <c r="HH117" s="132"/>
      <c r="HI117" s="132"/>
      <c r="HJ117" s="132"/>
      <c r="HK117" s="132"/>
      <c r="HL117" s="132"/>
      <c r="HM117" s="132"/>
      <c r="HN117" s="132"/>
      <c r="HO117" s="132"/>
      <c r="HP117" s="132"/>
      <c r="HQ117" s="132"/>
      <c r="HR117" s="132"/>
      <c r="HS117" s="132"/>
      <c r="HT117" s="132"/>
      <c r="HU117" s="132"/>
      <c r="HV117" s="132"/>
    </row>
    <row r="118" spans="1:230" s="134" customFormat="1" ht="16.5">
      <c r="A118" s="130"/>
      <c r="B118" s="131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  <c r="DH118" s="132"/>
      <c r="DI118" s="132"/>
      <c r="DJ118" s="132"/>
      <c r="DK118" s="132"/>
      <c r="DL118" s="132"/>
      <c r="DM118" s="132"/>
      <c r="DN118" s="132"/>
      <c r="DO118" s="132"/>
      <c r="DP118" s="132"/>
      <c r="DQ118" s="132"/>
      <c r="DR118" s="132"/>
      <c r="DS118" s="132"/>
      <c r="DT118" s="132"/>
      <c r="DU118" s="132"/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2"/>
      <c r="EF118" s="132"/>
      <c r="EG118" s="132"/>
      <c r="EH118" s="132"/>
      <c r="EI118" s="132"/>
      <c r="EJ118" s="132"/>
      <c r="EK118" s="132"/>
      <c r="EL118" s="132"/>
      <c r="EM118" s="132"/>
      <c r="EN118" s="132"/>
      <c r="EO118" s="132"/>
      <c r="EP118" s="132"/>
      <c r="EQ118" s="132"/>
      <c r="ER118" s="132"/>
      <c r="ES118" s="132"/>
      <c r="ET118" s="132"/>
      <c r="EU118" s="132"/>
      <c r="EV118" s="132"/>
      <c r="EW118" s="132"/>
      <c r="EX118" s="132"/>
      <c r="EY118" s="132"/>
      <c r="EZ118" s="132"/>
      <c r="FA118" s="132"/>
      <c r="FB118" s="132"/>
      <c r="FC118" s="132"/>
      <c r="FD118" s="132"/>
      <c r="FE118" s="132"/>
      <c r="FF118" s="132"/>
      <c r="FG118" s="132"/>
      <c r="FH118" s="132"/>
      <c r="FI118" s="132"/>
      <c r="FJ118" s="132"/>
      <c r="FK118" s="132"/>
      <c r="FL118" s="132"/>
      <c r="FM118" s="132"/>
      <c r="FN118" s="132"/>
      <c r="FO118" s="132"/>
      <c r="FP118" s="132"/>
      <c r="FQ118" s="132"/>
      <c r="FR118" s="132"/>
      <c r="FS118" s="132"/>
      <c r="FT118" s="132"/>
      <c r="FU118" s="132"/>
      <c r="FV118" s="132"/>
      <c r="FW118" s="132"/>
      <c r="FX118" s="132"/>
      <c r="FY118" s="132"/>
      <c r="FZ118" s="132"/>
      <c r="GA118" s="132"/>
      <c r="GB118" s="132"/>
      <c r="GC118" s="132"/>
      <c r="GD118" s="132"/>
      <c r="GE118" s="132"/>
      <c r="GF118" s="132"/>
      <c r="GG118" s="132"/>
      <c r="GH118" s="132"/>
      <c r="GI118" s="132"/>
      <c r="GJ118" s="132"/>
      <c r="GK118" s="132"/>
      <c r="GL118" s="132"/>
      <c r="GM118" s="132"/>
      <c r="GN118" s="132"/>
      <c r="GO118" s="132"/>
      <c r="GP118" s="132"/>
      <c r="GQ118" s="132"/>
      <c r="GR118" s="132"/>
      <c r="GS118" s="132"/>
      <c r="GT118" s="132"/>
      <c r="GU118" s="132"/>
      <c r="GV118" s="132"/>
      <c r="GW118" s="132"/>
      <c r="GX118" s="132"/>
      <c r="GY118" s="132"/>
      <c r="GZ118" s="132"/>
      <c r="HA118" s="132"/>
      <c r="HB118" s="132"/>
      <c r="HC118" s="132"/>
      <c r="HD118" s="132"/>
      <c r="HE118" s="132"/>
      <c r="HF118" s="132"/>
      <c r="HG118" s="132"/>
      <c r="HH118" s="132"/>
      <c r="HI118" s="132"/>
      <c r="HJ118" s="132"/>
      <c r="HK118" s="132"/>
      <c r="HL118" s="132"/>
      <c r="HM118" s="132"/>
      <c r="HN118" s="132"/>
      <c r="HO118" s="132"/>
      <c r="HP118" s="132"/>
      <c r="HQ118" s="132"/>
      <c r="HR118" s="132"/>
      <c r="HS118" s="132"/>
      <c r="HT118" s="132"/>
      <c r="HU118" s="132"/>
      <c r="HV118" s="132"/>
    </row>
    <row r="119" spans="1:230" s="134" customFormat="1" ht="16.5">
      <c r="A119" s="130"/>
      <c r="B119" s="131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DI119" s="132"/>
      <c r="DJ119" s="132"/>
      <c r="DK119" s="132"/>
      <c r="DL119" s="132"/>
      <c r="DM119" s="132"/>
      <c r="DN119" s="132"/>
      <c r="DO119" s="132"/>
      <c r="DP119" s="132"/>
      <c r="DQ119" s="132"/>
      <c r="DR119" s="132"/>
      <c r="DS119" s="132"/>
      <c r="DT119" s="132"/>
      <c r="DU119" s="132"/>
      <c r="DV119" s="132"/>
      <c r="DW119" s="132"/>
      <c r="DX119" s="132"/>
      <c r="DY119" s="132"/>
      <c r="DZ119" s="132"/>
      <c r="EA119" s="132"/>
      <c r="EB119" s="132"/>
      <c r="EC119" s="132"/>
      <c r="ED119" s="132"/>
      <c r="EE119" s="132"/>
      <c r="EF119" s="132"/>
      <c r="EG119" s="132"/>
      <c r="EH119" s="132"/>
      <c r="EI119" s="132"/>
      <c r="EJ119" s="132"/>
      <c r="EK119" s="132"/>
      <c r="EL119" s="132"/>
      <c r="EM119" s="132"/>
      <c r="EN119" s="132"/>
      <c r="EO119" s="132"/>
      <c r="EP119" s="132"/>
      <c r="EQ119" s="132"/>
      <c r="ER119" s="132"/>
      <c r="ES119" s="132"/>
      <c r="ET119" s="132"/>
      <c r="EU119" s="132"/>
      <c r="EV119" s="132"/>
      <c r="EW119" s="132"/>
      <c r="EX119" s="132"/>
      <c r="EY119" s="132"/>
      <c r="EZ119" s="132"/>
      <c r="FA119" s="132"/>
      <c r="FB119" s="132"/>
      <c r="FC119" s="132"/>
      <c r="FD119" s="132"/>
      <c r="FE119" s="132"/>
      <c r="FF119" s="132"/>
      <c r="FG119" s="132"/>
      <c r="FH119" s="132"/>
      <c r="FI119" s="132"/>
      <c r="FJ119" s="132"/>
      <c r="FK119" s="132"/>
      <c r="FL119" s="132"/>
      <c r="FM119" s="132"/>
      <c r="FN119" s="132"/>
      <c r="FO119" s="132"/>
      <c r="FP119" s="132"/>
      <c r="FQ119" s="132"/>
      <c r="FR119" s="132"/>
      <c r="FS119" s="132"/>
      <c r="FT119" s="132"/>
      <c r="FU119" s="132"/>
      <c r="FV119" s="132"/>
      <c r="FW119" s="132"/>
      <c r="FX119" s="132"/>
      <c r="FY119" s="132"/>
      <c r="FZ119" s="132"/>
      <c r="GA119" s="132"/>
      <c r="GB119" s="132"/>
      <c r="GC119" s="132"/>
      <c r="GD119" s="132"/>
      <c r="GE119" s="132"/>
      <c r="GF119" s="132"/>
      <c r="GG119" s="132"/>
      <c r="GH119" s="132"/>
      <c r="GI119" s="132"/>
      <c r="GJ119" s="132"/>
      <c r="GK119" s="132"/>
      <c r="GL119" s="132"/>
      <c r="GM119" s="132"/>
      <c r="GN119" s="132"/>
      <c r="GO119" s="132"/>
      <c r="GP119" s="132"/>
      <c r="GQ119" s="132"/>
      <c r="GR119" s="132"/>
      <c r="GS119" s="132"/>
      <c r="GT119" s="132"/>
      <c r="GU119" s="132"/>
      <c r="GV119" s="132"/>
      <c r="GW119" s="132"/>
      <c r="GX119" s="132"/>
      <c r="GY119" s="132"/>
      <c r="GZ119" s="132"/>
      <c r="HA119" s="132"/>
      <c r="HB119" s="132"/>
      <c r="HC119" s="132"/>
      <c r="HD119" s="132"/>
      <c r="HE119" s="132"/>
      <c r="HF119" s="132"/>
      <c r="HG119" s="132"/>
      <c r="HH119" s="132"/>
      <c r="HI119" s="132"/>
      <c r="HJ119" s="132"/>
      <c r="HK119" s="132"/>
      <c r="HL119" s="132"/>
      <c r="HM119" s="132"/>
      <c r="HN119" s="132"/>
      <c r="HO119" s="132"/>
      <c r="HP119" s="132"/>
      <c r="HQ119" s="132"/>
      <c r="HR119" s="132"/>
      <c r="HS119" s="132"/>
      <c r="HT119" s="132"/>
      <c r="HU119" s="132"/>
      <c r="HV119" s="132"/>
    </row>
    <row r="120" spans="1:230" s="134" customFormat="1" ht="16.5">
      <c r="A120" s="130"/>
      <c r="B120" s="131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DI120" s="132"/>
      <c r="DJ120" s="132"/>
      <c r="DK120" s="132"/>
      <c r="DL120" s="132"/>
      <c r="DM120" s="132"/>
      <c r="DN120" s="132"/>
      <c r="DO120" s="132"/>
      <c r="DP120" s="132"/>
      <c r="DQ120" s="132"/>
      <c r="DR120" s="132"/>
      <c r="DS120" s="132"/>
      <c r="DT120" s="132"/>
      <c r="DU120" s="132"/>
      <c r="DV120" s="132"/>
      <c r="DW120" s="132"/>
      <c r="DX120" s="132"/>
      <c r="DY120" s="132"/>
      <c r="DZ120" s="132"/>
      <c r="EA120" s="132"/>
      <c r="EB120" s="132"/>
      <c r="EC120" s="132"/>
      <c r="ED120" s="132"/>
      <c r="EE120" s="132"/>
      <c r="EF120" s="132"/>
      <c r="EG120" s="132"/>
      <c r="EH120" s="132"/>
      <c r="EI120" s="132"/>
      <c r="EJ120" s="132"/>
      <c r="EK120" s="132"/>
      <c r="EL120" s="132"/>
      <c r="EM120" s="132"/>
      <c r="EN120" s="132"/>
      <c r="EO120" s="132"/>
      <c r="EP120" s="132"/>
      <c r="EQ120" s="132"/>
      <c r="ER120" s="132"/>
      <c r="ES120" s="132"/>
      <c r="ET120" s="132"/>
      <c r="EU120" s="132"/>
      <c r="EV120" s="132"/>
      <c r="EW120" s="132"/>
      <c r="EX120" s="132"/>
      <c r="EY120" s="132"/>
      <c r="EZ120" s="132"/>
      <c r="FA120" s="132"/>
      <c r="FB120" s="132"/>
      <c r="FC120" s="132"/>
      <c r="FD120" s="132"/>
      <c r="FE120" s="132"/>
      <c r="FF120" s="132"/>
      <c r="FG120" s="132"/>
      <c r="FH120" s="132"/>
      <c r="FI120" s="132"/>
      <c r="FJ120" s="132"/>
      <c r="FK120" s="132"/>
      <c r="FL120" s="132"/>
      <c r="FM120" s="132"/>
      <c r="FN120" s="132"/>
      <c r="FO120" s="132"/>
      <c r="FP120" s="132"/>
      <c r="FQ120" s="132"/>
      <c r="FR120" s="132"/>
      <c r="FS120" s="132"/>
      <c r="FT120" s="132"/>
      <c r="FU120" s="132"/>
      <c r="FV120" s="132"/>
      <c r="FW120" s="132"/>
      <c r="FX120" s="132"/>
      <c r="FY120" s="132"/>
      <c r="FZ120" s="132"/>
      <c r="GA120" s="132"/>
      <c r="GB120" s="132"/>
      <c r="GC120" s="132"/>
      <c r="GD120" s="132"/>
      <c r="GE120" s="132"/>
      <c r="GF120" s="132"/>
      <c r="GG120" s="132"/>
      <c r="GH120" s="132"/>
      <c r="GI120" s="132"/>
      <c r="GJ120" s="132"/>
      <c r="GK120" s="132"/>
      <c r="GL120" s="132"/>
      <c r="GM120" s="132"/>
      <c r="GN120" s="132"/>
      <c r="GO120" s="132"/>
      <c r="GP120" s="132"/>
      <c r="GQ120" s="132"/>
      <c r="GR120" s="132"/>
      <c r="GS120" s="132"/>
      <c r="GT120" s="132"/>
      <c r="GU120" s="132"/>
      <c r="GV120" s="132"/>
      <c r="GW120" s="132"/>
      <c r="GX120" s="132"/>
      <c r="GY120" s="132"/>
      <c r="GZ120" s="132"/>
      <c r="HA120" s="132"/>
      <c r="HB120" s="132"/>
      <c r="HC120" s="132"/>
      <c r="HD120" s="132"/>
      <c r="HE120" s="132"/>
      <c r="HF120" s="132"/>
      <c r="HG120" s="132"/>
      <c r="HH120" s="132"/>
      <c r="HI120" s="132"/>
      <c r="HJ120" s="132"/>
      <c r="HK120" s="132"/>
      <c r="HL120" s="132"/>
      <c r="HM120" s="132"/>
      <c r="HN120" s="132"/>
      <c r="HO120" s="132"/>
      <c r="HP120" s="132"/>
      <c r="HQ120" s="132"/>
      <c r="HR120" s="132"/>
      <c r="HS120" s="132"/>
      <c r="HT120" s="132"/>
      <c r="HU120" s="132"/>
      <c r="HV120" s="132"/>
    </row>
    <row r="121" spans="1:230" s="134" customFormat="1" ht="16.5">
      <c r="A121" s="130"/>
      <c r="B121" s="131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2"/>
      <c r="DF121" s="132"/>
      <c r="DG121" s="132"/>
      <c r="DH121" s="132"/>
      <c r="DI121" s="132"/>
      <c r="DJ121" s="132"/>
      <c r="DK121" s="132"/>
      <c r="DL121" s="132"/>
      <c r="DM121" s="132"/>
      <c r="DN121" s="132"/>
      <c r="DO121" s="132"/>
      <c r="DP121" s="132"/>
      <c r="DQ121" s="132"/>
      <c r="DR121" s="132"/>
      <c r="DS121" s="132"/>
      <c r="DT121" s="132"/>
      <c r="DU121" s="132"/>
      <c r="DV121" s="132"/>
      <c r="DW121" s="132"/>
      <c r="DX121" s="132"/>
      <c r="DY121" s="132"/>
      <c r="DZ121" s="132"/>
      <c r="EA121" s="132"/>
      <c r="EB121" s="132"/>
      <c r="EC121" s="132"/>
      <c r="ED121" s="132"/>
      <c r="EE121" s="132"/>
      <c r="EF121" s="132"/>
      <c r="EG121" s="132"/>
      <c r="EH121" s="132"/>
      <c r="EI121" s="132"/>
      <c r="EJ121" s="132"/>
      <c r="EK121" s="132"/>
      <c r="EL121" s="132"/>
      <c r="EM121" s="132"/>
      <c r="EN121" s="132"/>
      <c r="EO121" s="132"/>
      <c r="EP121" s="132"/>
      <c r="EQ121" s="132"/>
      <c r="ER121" s="132"/>
      <c r="ES121" s="132"/>
      <c r="ET121" s="132"/>
      <c r="EU121" s="132"/>
      <c r="EV121" s="132"/>
      <c r="EW121" s="132"/>
      <c r="EX121" s="132"/>
      <c r="EY121" s="132"/>
      <c r="EZ121" s="132"/>
      <c r="FA121" s="132"/>
      <c r="FB121" s="132"/>
      <c r="FC121" s="132"/>
      <c r="FD121" s="132"/>
      <c r="FE121" s="132"/>
      <c r="FF121" s="132"/>
      <c r="FG121" s="132"/>
      <c r="FH121" s="132"/>
      <c r="FI121" s="132"/>
      <c r="FJ121" s="132"/>
      <c r="FK121" s="132"/>
      <c r="FL121" s="132"/>
      <c r="FM121" s="132"/>
      <c r="FN121" s="132"/>
      <c r="FO121" s="132"/>
      <c r="FP121" s="132"/>
      <c r="FQ121" s="132"/>
      <c r="FR121" s="132"/>
      <c r="FS121" s="132"/>
      <c r="FT121" s="132"/>
      <c r="FU121" s="132"/>
      <c r="FV121" s="132"/>
      <c r="FW121" s="132"/>
      <c r="FX121" s="132"/>
      <c r="FY121" s="132"/>
      <c r="FZ121" s="132"/>
      <c r="GA121" s="132"/>
      <c r="GB121" s="132"/>
      <c r="GC121" s="132"/>
      <c r="GD121" s="132"/>
      <c r="GE121" s="132"/>
      <c r="GF121" s="132"/>
      <c r="GG121" s="132"/>
      <c r="GH121" s="132"/>
      <c r="GI121" s="132"/>
      <c r="GJ121" s="132"/>
      <c r="GK121" s="132"/>
      <c r="GL121" s="132"/>
      <c r="GM121" s="132"/>
      <c r="GN121" s="132"/>
      <c r="GO121" s="132"/>
      <c r="GP121" s="132"/>
      <c r="GQ121" s="132"/>
      <c r="GR121" s="132"/>
      <c r="GS121" s="132"/>
      <c r="GT121" s="132"/>
      <c r="GU121" s="132"/>
      <c r="GV121" s="132"/>
      <c r="GW121" s="132"/>
      <c r="GX121" s="132"/>
      <c r="GY121" s="132"/>
      <c r="GZ121" s="132"/>
      <c r="HA121" s="132"/>
      <c r="HB121" s="132"/>
      <c r="HC121" s="132"/>
      <c r="HD121" s="132"/>
      <c r="HE121" s="132"/>
      <c r="HF121" s="132"/>
      <c r="HG121" s="132"/>
      <c r="HH121" s="132"/>
      <c r="HI121" s="132"/>
      <c r="HJ121" s="132"/>
      <c r="HK121" s="132"/>
      <c r="HL121" s="132"/>
      <c r="HM121" s="132"/>
      <c r="HN121" s="132"/>
      <c r="HO121" s="132"/>
      <c r="HP121" s="132"/>
      <c r="HQ121" s="132"/>
      <c r="HR121" s="132"/>
      <c r="HS121" s="132"/>
      <c r="HT121" s="132"/>
      <c r="HU121" s="132"/>
      <c r="HV121" s="132"/>
    </row>
    <row r="122" spans="1:230" s="134" customFormat="1" ht="16.5">
      <c r="A122" s="130"/>
      <c r="B122" s="131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DI122" s="132"/>
      <c r="DJ122" s="132"/>
      <c r="DK122" s="132"/>
      <c r="DL122" s="132"/>
      <c r="DM122" s="132"/>
      <c r="DN122" s="132"/>
      <c r="DO122" s="132"/>
      <c r="DP122" s="132"/>
      <c r="DQ122" s="132"/>
      <c r="DR122" s="132"/>
      <c r="DS122" s="132"/>
      <c r="DT122" s="132"/>
      <c r="DU122" s="132"/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2"/>
      <c r="EF122" s="132"/>
      <c r="EG122" s="132"/>
      <c r="EH122" s="132"/>
      <c r="EI122" s="132"/>
      <c r="EJ122" s="132"/>
      <c r="EK122" s="132"/>
      <c r="EL122" s="132"/>
      <c r="EM122" s="132"/>
      <c r="EN122" s="132"/>
      <c r="EO122" s="132"/>
      <c r="EP122" s="132"/>
      <c r="EQ122" s="132"/>
      <c r="ER122" s="132"/>
      <c r="ES122" s="132"/>
      <c r="ET122" s="132"/>
      <c r="EU122" s="132"/>
      <c r="EV122" s="132"/>
      <c r="EW122" s="132"/>
      <c r="EX122" s="132"/>
      <c r="EY122" s="132"/>
      <c r="EZ122" s="132"/>
      <c r="FA122" s="132"/>
      <c r="FB122" s="132"/>
      <c r="FC122" s="132"/>
      <c r="FD122" s="132"/>
      <c r="FE122" s="132"/>
      <c r="FF122" s="132"/>
      <c r="FG122" s="132"/>
      <c r="FH122" s="132"/>
      <c r="FI122" s="132"/>
      <c r="FJ122" s="132"/>
      <c r="FK122" s="132"/>
      <c r="FL122" s="132"/>
      <c r="FM122" s="132"/>
      <c r="FN122" s="132"/>
      <c r="FO122" s="132"/>
      <c r="FP122" s="132"/>
      <c r="FQ122" s="132"/>
      <c r="FR122" s="132"/>
      <c r="FS122" s="132"/>
      <c r="FT122" s="132"/>
      <c r="FU122" s="132"/>
      <c r="FV122" s="132"/>
      <c r="FW122" s="132"/>
      <c r="FX122" s="132"/>
      <c r="FY122" s="132"/>
      <c r="FZ122" s="132"/>
      <c r="GA122" s="132"/>
      <c r="GB122" s="132"/>
      <c r="GC122" s="132"/>
      <c r="GD122" s="132"/>
      <c r="GE122" s="132"/>
      <c r="GF122" s="132"/>
      <c r="GG122" s="132"/>
      <c r="GH122" s="132"/>
      <c r="GI122" s="132"/>
      <c r="GJ122" s="132"/>
      <c r="GK122" s="132"/>
      <c r="GL122" s="132"/>
      <c r="GM122" s="132"/>
      <c r="GN122" s="132"/>
      <c r="GO122" s="132"/>
      <c r="GP122" s="132"/>
      <c r="GQ122" s="132"/>
      <c r="GR122" s="132"/>
      <c r="GS122" s="132"/>
      <c r="GT122" s="132"/>
      <c r="GU122" s="132"/>
      <c r="GV122" s="132"/>
      <c r="GW122" s="132"/>
      <c r="GX122" s="132"/>
      <c r="GY122" s="132"/>
      <c r="GZ122" s="132"/>
      <c r="HA122" s="132"/>
      <c r="HB122" s="132"/>
      <c r="HC122" s="132"/>
      <c r="HD122" s="132"/>
      <c r="HE122" s="132"/>
      <c r="HF122" s="132"/>
      <c r="HG122" s="132"/>
      <c r="HH122" s="132"/>
      <c r="HI122" s="132"/>
      <c r="HJ122" s="132"/>
      <c r="HK122" s="132"/>
      <c r="HL122" s="132"/>
      <c r="HM122" s="132"/>
      <c r="HN122" s="132"/>
      <c r="HO122" s="132"/>
      <c r="HP122" s="132"/>
      <c r="HQ122" s="132"/>
      <c r="HR122" s="132"/>
      <c r="HS122" s="132"/>
      <c r="HT122" s="132"/>
      <c r="HU122" s="132"/>
      <c r="HV122" s="132"/>
    </row>
    <row r="123" spans="1:230" s="134" customFormat="1" ht="16.5">
      <c r="A123" s="130"/>
      <c r="B123" s="131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2"/>
      <c r="DF123" s="132"/>
      <c r="DG123" s="132"/>
      <c r="DH123" s="132"/>
      <c r="DI123" s="132"/>
      <c r="DJ123" s="132"/>
      <c r="DK123" s="132"/>
      <c r="DL123" s="132"/>
      <c r="DM123" s="132"/>
      <c r="DN123" s="132"/>
      <c r="DO123" s="132"/>
      <c r="DP123" s="132"/>
      <c r="DQ123" s="132"/>
      <c r="DR123" s="132"/>
      <c r="DS123" s="132"/>
      <c r="DT123" s="132"/>
      <c r="DU123" s="132"/>
      <c r="DV123" s="132"/>
      <c r="DW123" s="132"/>
      <c r="DX123" s="132"/>
      <c r="DY123" s="132"/>
      <c r="DZ123" s="132"/>
      <c r="EA123" s="132"/>
      <c r="EB123" s="132"/>
      <c r="EC123" s="132"/>
      <c r="ED123" s="132"/>
      <c r="EE123" s="132"/>
      <c r="EF123" s="132"/>
      <c r="EG123" s="132"/>
      <c r="EH123" s="132"/>
      <c r="EI123" s="132"/>
      <c r="EJ123" s="132"/>
      <c r="EK123" s="132"/>
      <c r="EL123" s="132"/>
      <c r="EM123" s="132"/>
      <c r="EN123" s="132"/>
      <c r="EO123" s="132"/>
      <c r="EP123" s="132"/>
      <c r="EQ123" s="132"/>
      <c r="ER123" s="132"/>
      <c r="ES123" s="132"/>
      <c r="ET123" s="132"/>
      <c r="EU123" s="132"/>
      <c r="EV123" s="132"/>
      <c r="EW123" s="132"/>
      <c r="EX123" s="132"/>
      <c r="EY123" s="132"/>
      <c r="EZ123" s="132"/>
      <c r="FA123" s="132"/>
      <c r="FB123" s="132"/>
      <c r="FC123" s="132"/>
      <c r="FD123" s="132"/>
      <c r="FE123" s="132"/>
      <c r="FF123" s="132"/>
      <c r="FG123" s="132"/>
      <c r="FH123" s="132"/>
      <c r="FI123" s="132"/>
      <c r="FJ123" s="132"/>
      <c r="FK123" s="132"/>
      <c r="FL123" s="132"/>
      <c r="FM123" s="132"/>
      <c r="FN123" s="132"/>
      <c r="FO123" s="132"/>
      <c r="FP123" s="132"/>
      <c r="FQ123" s="132"/>
      <c r="FR123" s="132"/>
      <c r="FS123" s="132"/>
      <c r="FT123" s="132"/>
      <c r="FU123" s="132"/>
      <c r="FV123" s="132"/>
      <c r="FW123" s="132"/>
      <c r="FX123" s="132"/>
      <c r="FY123" s="132"/>
      <c r="FZ123" s="132"/>
      <c r="GA123" s="132"/>
      <c r="GB123" s="132"/>
      <c r="GC123" s="132"/>
      <c r="GD123" s="132"/>
      <c r="GE123" s="132"/>
      <c r="GF123" s="132"/>
      <c r="GG123" s="132"/>
      <c r="GH123" s="132"/>
      <c r="GI123" s="132"/>
      <c r="GJ123" s="132"/>
      <c r="GK123" s="132"/>
      <c r="GL123" s="132"/>
      <c r="GM123" s="132"/>
      <c r="GN123" s="132"/>
      <c r="GO123" s="132"/>
      <c r="GP123" s="132"/>
      <c r="GQ123" s="132"/>
      <c r="GR123" s="132"/>
      <c r="GS123" s="132"/>
      <c r="GT123" s="132"/>
      <c r="GU123" s="132"/>
      <c r="GV123" s="132"/>
      <c r="GW123" s="132"/>
      <c r="GX123" s="132"/>
      <c r="GY123" s="132"/>
      <c r="GZ123" s="132"/>
      <c r="HA123" s="132"/>
      <c r="HB123" s="132"/>
      <c r="HC123" s="132"/>
      <c r="HD123" s="132"/>
      <c r="HE123" s="132"/>
      <c r="HF123" s="132"/>
      <c r="HG123" s="132"/>
      <c r="HH123" s="132"/>
      <c r="HI123" s="132"/>
      <c r="HJ123" s="132"/>
      <c r="HK123" s="132"/>
      <c r="HL123" s="132"/>
      <c r="HM123" s="132"/>
      <c r="HN123" s="132"/>
      <c r="HO123" s="132"/>
      <c r="HP123" s="132"/>
      <c r="HQ123" s="132"/>
      <c r="HR123" s="132"/>
      <c r="HS123" s="132"/>
      <c r="HT123" s="132"/>
      <c r="HU123" s="132"/>
      <c r="HV123" s="132"/>
    </row>
    <row r="124" spans="1:230" s="134" customFormat="1" ht="16.5">
      <c r="A124" s="130"/>
      <c r="B124" s="131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DI124" s="132"/>
      <c r="DJ124" s="132"/>
      <c r="DK124" s="132"/>
      <c r="DL124" s="132"/>
      <c r="DM124" s="132"/>
      <c r="DN124" s="132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  <c r="EL124" s="132"/>
      <c r="EM124" s="132"/>
      <c r="EN124" s="132"/>
      <c r="EO124" s="132"/>
      <c r="EP124" s="132"/>
      <c r="EQ124" s="132"/>
      <c r="ER124" s="132"/>
      <c r="ES124" s="132"/>
      <c r="ET124" s="132"/>
      <c r="EU124" s="132"/>
      <c r="EV124" s="132"/>
      <c r="EW124" s="132"/>
      <c r="EX124" s="132"/>
      <c r="EY124" s="132"/>
      <c r="EZ124" s="132"/>
      <c r="FA124" s="132"/>
      <c r="FB124" s="132"/>
      <c r="FC124" s="132"/>
      <c r="FD124" s="132"/>
      <c r="FE124" s="132"/>
      <c r="FF124" s="132"/>
      <c r="FG124" s="132"/>
      <c r="FH124" s="132"/>
      <c r="FI124" s="132"/>
      <c r="FJ124" s="132"/>
      <c r="FK124" s="132"/>
      <c r="FL124" s="132"/>
      <c r="FM124" s="132"/>
      <c r="FN124" s="132"/>
      <c r="FO124" s="132"/>
      <c r="FP124" s="132"/>
      <c r="FQ124" s="132"/>
      <c r="FR124" s="132"/>
      <c r="FS124" s="132"/>
      <c r="FT124" s="132"/>
      <c r="FU124" s="132"/>
      <c r="FV124" s="132"/>
      <c r="FW124" s="132"/>
      <c r="FX124" s="132"/>
      <c r="FY124" s="132"/>
      <c r="FZ124" s="132"/>
      <c r="GA124" s="132"/>
      <c r="GB124" s="132"/>
      <c r="GC124" s="132"/>
      <c r="GD124" s="132"/>
      <c r="GE124" s="132"/>
      <c r="GF124" s="132"/>
      <c r="GG124" s="132"/>
      <c r="GH124" s="132"/>
      <c r="GI124" s="132"/>
      <c r="GJ124" s="132"/>
      <c r="GK124" s="132"/>
      <c r="GL124" s="132"/>
      <c r="GM124" s="132"/>
      <c r="GN124" s="132"/>
      <c r="GO124" s="132"/>
      <c r="GP124" s="132"/>
      <c r="GQ124" s="132"/>
      <c r="GR124" s="132"/>
      <c r="GS124" s="132"/>
      <c r="GT124" s="132"/>
      <c r="GU124" s="132"/>
      <c r="GV124" s="132"/>
      <c r="GW124" s="132"/>
      <c r="GX124" s="132"/>
      <c r="GY124" s="132"/>
      <c r="GZ124" s="132"/>
      <c r="HA124" s="132"/>
      <c r="HB124" s="132"/>
      <c r="HC124" s="132"/>
      <c r="HD124" s="132"/>
      <c r="HE124" s="132"/>
      <c r="HF124" s="132"/>
      <c r="HG124" s="132"/>
      <c r="HH124" s="132"/>
      <c r="HI124" s="132"/>
      <c r="HJ124" s="132"/>
      <c r="HK124" s="132"/>
      <c r="HL124" s="132"/>
      <c r="HM124" s="132"/>
      <c r="HN124" s="132"/>
      <c r="HO124" s="132"/>
      <c r="HP124" s="132"/>
      <c r="HQ124" s="132"/>
      <c r="HR124" s="132"/>
      <c r="HS124" s="132"/>
      <c r="HT124" s="132"/>
      <c r="HU124" s="132"/>
      <c r="HV124" s="132"/>
    </row>
    <row r="125" spans="1:230" s="134" customFormat="1" ht="16.5">
      <c r="A125" s="130"/>
      <c r="B125" s="131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2"/>
      <c r="DF125" s="132"/>
      <c r="DG125" s="132"/>
      <c r="DH125" s="132"/>
      <c r="DI125" s="132"/>
      <c r="DJ125" s="132"/>
      <c r="DK125" s="132"/>
      <c r="DL125" s="132"/>
      <c r="DM125" s="132"/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  <c r="EL125" s="132"/>
      <c r="EM125" s="132"/>
      <c r="EN125" s="132"/>
      <c r="EO125" s="132"/>
      <c r="EP125" s="132"/>
      <c r="EQ125" s="132"/>
      <c r="ER125" s="132"/>
      <c r="ES125" s="132"/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2"/>
      <c r="FK125" s="132"/>
      <c r="FL125" s="132"/>
      <c r="FM125" s="132"/>
      <c r="FN125" s="132"/>
      <c r="FO125" s="132"/>
      <c r="FP125" s="132"/>
      <c r="FQ125" s="132"/>
      <c r="FR125" s="132"/>
      <c r="FS125" s="132"/>
      <c r="FT125" s="132"/>
      <c r="FU125" s="132"/>
      <c r="FV125" s="132"/>
      <c r="FW125" s="132"/>
      <c r="FX125" s="132"/>
      <c r="FY125" s="132"/>
      <c r="FZ125" s="132"/>
      <c r="GA125" s="132"/>
      <c r="GB125" s="132"/>
      <c r="GC125" s="132"/>
      <c r="GD125" s="132"/>
      <c r="GE125" s="132"/>
      <c r="GF125" s="132"/>
      <c r="GG125" s="132"/>
      <c r="GH125" s="132"/>
      <c r="GI125" s="132"/>
      <c r="GJ125" s="132"/>
      <c r="GK125" s="132"/>
      <c r="GL125" s="132"/>
      <c r="GM125" s="132"/>
      <c r="GN125" s="132"/>
      <c r="GO125" s="132"/>
      <c r="GP125" s="132"/>
      <c r="GQ125" s="132"/>
      <c r="GR125" s="132"/>
      <c r="GS125" s="132"/>
      <c r="GT125" s="132"/>
      <c r="GU125" s="132"/>
      <c r="GV125" s="132"/>
      <c r="GW125" s="132"/>
      <c r="GX125" s="132"/>
      <c r="GY125" s="132"/>
      <c r="GZ125" s="132"/>
      <c r="HA125" s="132"/>
      <c r="HB125" s="132"/>
      <c r="HC125" s="132"/>
      <c r="HD125" s="132"/>
      <c r="HE125" s="132"/>
      <c r="HF125" s="132"/>
      <c r="HG125" s="132"/>
      <c r="HH125" s="132"/>
      <c r="HI125" s="132"/>
      <c r="HJ125" s="132"/>
      <c r="HK125" s="132"/>
      <c r="HL125" s="132"/>
      <c r="HM125" s="132"/>
      <c r="HN125" s="132"/>
      <c r="HO125" s="132"/>
      <c r="HP125" s="132"/>
      <c r="HQ125" s="132"/>
      <c r="HR125" s="132"/>
      <c r="HS125" s="132"/>
      <c r="HT125" s="132"/>
      <c r="HU125" s="132"/>
      <c r="HV125" s="132"/>
    </row>
    <row r="126" spans="1:230" s="134" customFormat="1" ht="16.5">
      <c r="A126" s="130"/>
      <c r="B126" s="131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132"/>
      <c r="DJ126" s="132"/>
      <c r="DK126" s="132"/>
      <c r="DL126" s="132"/>
      <c r="DM126" s="132"/>
      <c r="DN126" s="132"/>
      <c r="DO126" s="132"/>
      <c r="DP126" s="132"/>
      <c r="DQ126" s="132"/>
      <c r="DR126" s="132"/>
      <c r="DS126" s="132"/>
      <c r="DT126" s="132"/>
      <c r="DU126" s="132"/>
      <c r="DV126" s="132"/>
      <c r="DW126" s="132"/>
      <c r="DX126" s="132"/>
      <c r="DY126" s="132"/>
      <c r="DZ126" s="132"/>
      <c r="EA126" s="132"/>
      <c r="EB126" s="132"/>
      <c r="EC126" s="132"/>
      <c r="ED126" s="132"/>
      <c r="EE126" s="132"/>
      <c r="EF126" s="132"/>
      <c r="EG126" s="132"/>
      <c r="EH126" s="132"/>
      <c r="EI126" s="132"/>
      <c r="EJ126" s="132"/>
      <c r="EK126" s="132"/>
      <c r="EL126" s="132"/>
      <c r="EM126" s="132"/>
      <c r="EN126" s="132"/>
      <c r="EO126" s="132"/>
      <c r="EP126" s="132"/>
      <c r="EQ126" s="132"/>
      <c r="ER126" s="132"/>
      <c r="ES126" s="132"/>
      <c r="ET126" s="132"/>
      <c r="EU126" s="132"/>
      <c r="EV126" s="132"/>
      <c r="EW126" s="132"/>
      <c r="EX126" s="132"/>
      <c r="EY126" s="132"/>
      <c r="EZ126" s="132"/>
      <c r="FA126" s="132"/>
      <c r="FB126" s="132"/>
      <c r="FC126" s="132"/>
      <c r="FD126" s="132"/>
      <c r="FE126" s="132"/>
      <c r="FF126" s="132"/>
      <c r="FG126" s="132"/>
      <c r="FH126" s="132"/>
      <c r="FI126" s="132"/>
      <c r="FJ126" s="132"/>
      <c r="FK126" s="132"/>
      <c r="FL126" s="132"/>
      <c r="FM126" s="132"/>
      <c r="FN126" s="132"/>
      <c r="FO126" s="132"/>
      <c r="FP126" s="132"/>
      <c r="FQ126" s="132"/>
      <c r="FR126" s="132"/>
      <c r="FS126" s="132"/>
      <c r="FT126" s="132"/>
      <c r="FU126" s="132"/>
      <c r="FV126" s="132"/>
      <c r="FW126" s="132"/>
      <c r="FX126" s="132"/>
      <c r="FY126" s="132"/>
      <c r="FZ126" s="132"/>
      <c r="GA126" s="132"/>
      <c r="GB126" s="132"/>
      <c r="GC126" s="132"/>
      <c r="GD126" s="132"/>
      <c r="GE126" s="132"/>
      <c r="GF126" s="132"/>
      <c r="GG126" s="132"/>
      <c r="GH126" s="132"/>
      <c r="GI126" s="132"/>
      <c r="GJ126" s="132"/>
      <c r="GK126" s="132"/>
      <c r="GL126" s="132"/>
      <c r="GM126" s="132"/>
      <c r="GN126" s="132"/>
      <c r="GO126" s="132"/>
      <c r="GP126" s="132"/>
      <c r="GQ126" s="132"/>
      <c r="GR126" s="132"/>
      <c r="GS126" s="132"/>
      <c r="GT126" s="132"/>
      <c r="GU126" s="132"/>
      <c r="GV126" s="132"/>
      <c r="GW126" s="132"/>
      <c r="GX126" s="132"/>
      <c r="GY126" s="132"/>
      <c r="GZ126" s="132"/>
      <c r="HA126" s="132"/>
      <c r="HB126" s="132"/>
      <c r="HC126" s="132"/>
      <c r="HD126" s="132"/>
      <c r="HE126" s="132"/>
      <c r="HF126" s="132"/>
      <c r="HG126" s="132"/>
      <c r="HH126" s="132"/>
      <c r="HI126" s="132"/>
      <c r="HJ126" s="132"/>
      <c r="HK126" s="132"/>
      <c r="HL126" s="132"/>
      <c r="HM126" s="132"/>
      <c r="HN126" s="132"/>
      <c r="HO126" s="132"/>
      <c r="HP126" s="132"/>
      <c r="HQ126" s="132"/>
      <c r="HR126" s="132"/>
      <c r="HS126" s="132"/>
      <c r="HT126" s="132"/>
      <c r="HU126" s="132"/>
      <c r="HV126" s="132"/>
    </row>
    <row r="127" spans="1:230" s="134" customFormat="1" ht="16.5">
      <c r="A127" s="130"/>
      <c r="B127" s="131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2"/>
      <c r="DF127" s="132"/>
      <c r="DG127" s="132"/>
      <c r="DH127" s="132"/>
      <c r="DI127" s="132"/>
      <c r="DJ127" s="132"/>
      <c r="DK127" s="132"/>
      <c r="DL127" s="132"/>
      <c r="DM127" s="132"/>
      <c r="DN127" s="132"/>
      <c r="DO127" s="132"/>
      <c r="DP127" s="132"/>
      <c r="DQ127" s="132"/>
      <c r="DR127" s="132"/>
      <c r="DS127" s="132"/>
      <c r="DT127" s="132"/>
      <c r="DU127" s="132"/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2"/>
      <c r="EF127" s="132"/>
      <c r="EG127" s="132"/>
      <c r="EH127" s="132"/>
      <c r="EI127" s="132"/>
      <c r="EJ127" s="132"/>
      <c r="EK127" s="132"/>
      <c r="EL127" s="132"/>
      <c r="EM127" s="132"/>
      <c r="EN127" s="132"/>
      <c r="EO127" s="132"/>
      <c r="EP127" s="132"/>
      <c r="EQ127" s="132"/>
      <c r="ER127" s="132"/>
      <c r="ES127" s="132"/>
      <c r="ET127" s="132"/>
      <c r="EU127" s="132"/>
      <c r="EV127" s="132"/>
      <c r="EW127" s="132"/>
      <c r="EX127" s="132"/>
      <c r="EY127" s="132"/>
      <c r="EZ127" s="132"/>
      <c r="FA127" s="132"/>
      <c r="FB127" s="132"/>
      <c r="FC127" s="132"/>
      <c r="FD127" s="132"/>
      <c r="FE127" s="132"/>
      <c r="FF127" s="132"/>
      <c r="FG127" s="132"/>
      <c r="FH127" s="132"/>
      <c r="FI127" s="132"/>
      <c r="FJ127" s="132"/>
      <c r="FK127" s="132"/>
      <c r="FL127" s="132"/>
      <c r="FM127" s="132"/>
      <c r="FN127" s="132"/>
      <c r="FO127" s="132"/>
      <c r="FP127" s="132"/>
      <c r="FQ127" s="132"/>
      <c r="FR127" s="132"/>
      <c r="FS127" s="132"/>
      <c r="FT127" s="132"/>
      <c r="FU127" s="132"/>
      <c r="FV127" s="132"/>
      <c r="FW127" s="132"/>
      <c r="FX127" s="132"/>
      <c r="FY127" s="132"/>
      <c r="FZ127" s="132"/>
      <c r="GA127" s="132"/>
      <c r="GB127" s="132"/>
      <c r="GC127" s="132"/>
      <c r="GD127" s="132"/>
      <c r="GE127" s="132"/>
      <c r="GF127" s="132"/>
      <c r="GG127" s="132"/>
      <c r="GH127" s="132"/>
      <c r="GI127" s="132"/>
      <c r="GJ127" s="132"/>
      <c r="GK127" s="132"/>
      <c r="GL127" s="132"/>
      <c r="GM127" s="132"/>
      <c r="GN127" s="132"/>
      <c r="GO127" s="132"/>
      <c r="GP127" s="132"/>
      <c r="GQ127" s="132"/>
      <c r="GR127" s="132"/>
      <c r="GS127" s="132"/>
      <c r="GT127" s="132"/>
      <c r="GU127" s="132"/>
      <c r="GV127" s="132"/>
      <c r="GW127" s="132"/>
      <c r="GX127" s="132"/>
      <c r="GY127" s="132"/>
      <c r="GZ127" s="132"/>
      <c r="HA127" s="132"/>
      <c r="HB127" s="132"/>
      <c r="HC127" s="132"/>
      <c r="HD127" s="132"/>
      <c r="HE127" s="132"/>
      <c r="HF127" s="132"/>
      <c r="HG127" s="132"/>
      <c r="HH127" s="132"/>
      <c r="HI127" s="132"/>
      <c r="HJ127" s="132"/>
      <c r="HK127" s="132"/>
      <c r="HL127" s="132"/>
      <c r="HM127" s="132"/>
      <c r="HN127" s="132"/>
      <c r="HO127" s="132"/>
      <c r="HP127" s="132"/>
      <c r="HQ127" s="132"/>
      <c r="HR127" s="132"/>
      <c r="HS127" s="132"/>
      <c r="HT127" s="132"/>
      <c r="HU127" s="132"/>
      <c r="HV127" s="132"/>
    </row>
    <row r="128" spans="1:230" s="134" customFormat="1" ht="16.5">
      <c r="A128" s="130"/>
      <c r="B128" s="131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DI128" s="132"/>
      <c r="DJ128" s="132"/>
      <c r="DK128" s="132"/>
      <c r="DL128" s="132"/>
      <c r="DM128" s="132"/>
      <c r="DN128" s="132"/>
      <c r="DO128" s="132"/>
      <c r="DP128" s="132"/>
      <c r="DQ128" s="132"/>
      <c r="DR128" s="132"/>
      <c r="DS128" s="132"/>
      <c r="DT128" s="132"/>
      <c r="DU128" s="132"/>
      <c r="DV128" s="132"/>
      <c r="DW128" s="132"/>
      <c r="DX128" s="132"/>
      <c r="DY128" s="132"/>
      <c r="DZ128" s="132"/>
      <c r="EA128" s="132"/>
      <c r="EB128" s="132"/>
      <c r="EC128" s="132"/>
      <c r="ED128" s="132"/>
      <c r="EE128" s="132"/>
      <c r="EF128" s="132"/>
      <c r="EG128" s="132"/>
      <c r="EH128" s="132"/>
      <c r="EI128" s="132"/>
      <c r="EJ128" s="132"/>
      <c r="EK128" s="132"/>
      <c r="EL128" s="132"/>
      <c r="EM128" s="132"/>
      <c r="EN128" s="132"/>
      <c r="EO128" s="132"/>
      <c r="EP128" s="132"/>
      <c r="EQ128" s="132"/>
      <c r="ER128" s="132"/>
      <c r="ES128" s="132"/>
      <c r="ET128" s="132"/>
      <c r="EU128" s="132"/>
      <c r="EV128" s="132"/>
      <c r="EW128" s="132"/>
      <c r="EX128" s="132"/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I128" s="132"/>
      <c r="FJ128" s="132"/>
      <c r="FK128" s="132"/>
      <c r="FL128" s="132"/>
      <c r="FM128" s="132"/>
      <c r="FN128" s="132"/>
      <c r="FO128" s="132"/>
      <c r="FP128" s="132"/>
      <c r="FQ128" s="132"/>
      <c r="FR128" s="132"/>
      <c r="FS128" s="132"/>
      <c r="FT128" s="132"/>
      <c r="FU128" s="132"/>
      <c r="FV128" s="132"/>
      <c r="FW128" s="132"/>
      <c r="FX128" s="132"/>
      <c r="FY128" s="132"/>
      <c r="FZ128" s="132"/>
      <c r="GA128" s="132"/>
      <c r="GB128" s="132"/>
      <c r="GC128" s="132"/>
      <c r="GD128" s="132"/>
      <c r="GE128" s="132"/>
      <c r="GF128" s="132"/>
      <c r="GG128" s="132"/>
      <c r="GH128" s="132"/>
      <c r="GI128" s="132"/>
      <c r="GJ128" s="132"/>
      <c r="GK128" s="132"/>
      <c r="GL128" s="132"/>
      <c r="GM128" s="132"/>
      <c r="GN128" s="132"/>
      <c r="GO128" s="132"/>
      <c r="GP128" s="132"/>
      <c r="GQ128" s="132"/>
      <c r="GR128" s="132"/>
      <c r="GS128" s="132"/>
      <c r="GT128" s="132"/>
      <c r="GU128" s="132"/>
      <c r="GV128" s="132"/>
      <c r="GW128" s="132"/>
      <c r="GX128" s="132"/>
      <c r="GY128" s="132"/>
      <c r="GZ128" s="132"/>
      <c r="HA128" s="132"/>
      <c r="HB128" s="132"/>
      <c r="HC128" s="132"/>
      <c r="HD128" s="132"/>
      <c r="HE128" s="132"/>
      <c r="HF128" s="132"/>
      <c r="HG128" s="132"/>
      <c r="HH128" s="132"/>
      <c r="HI128" s="132"/>
      <c r="HJ128" s="132"/>
      <c r="HK128" s="132"/>
      <c r="HL128" s="132"/>
      <c r="HM128" s="132"/>
      <c r="HN128" s="132"/>
      <c r="HO128" s="132"/>
      <c r="HP128" s="132"/>
      <c r="HQ128" s="132"/>
      <c r="HR128" s="132"/>
      <c r="HS128" s="132"/>
      <c r="HT128" s="132"/>
      <c r="HU128" s="132"/>
      <c r="HV128" s="132"/>
    </row>
    <row r="129" spans="1:230" s="134" customFormat="1" ht="16.5">
      <c r="A129" s="130"/>
      <c r="B129" s="131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132"/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132"/>
      <c r="EG129" s="132"/>
      <c r="EH129" s="132"/>
      <c r="EI129" s="132"/>
      <c r="EJ129" s="132"/>
      <c r="EK129" s="132"/>
      <c r="EL129" s="132"/>
      <c r="EM129" s="132"/>
      <c r="EN129" s="132"/>
      <c r="EO129" s="132"/>
      <c r="EP129" s="132"/>
      <c r="EQ129" s="132"/>
      <c r="ER129" s="132"/>
      <c r="ES129" s="132"/>
      <c r="ET129" s="132"/>
      <c r="EU129" s="132"/>
      <c r="EV129" s="132"/>
      <c r="EW129" s="132"/>
      <c r="EX129" s="132"/>
      <c r="EY129" s="132"/>
      <c r="EZ129" s="132"/>
      <c r="FA129" s="132"/>
      <c r="FB129" s="132"/>
      <c r="FC129" s="132"/>
      <c r="FD129" s="132"/>
      <c r="FE129" s="132"/>
      <c r="FF129" s="132"/>
      <c r="FG129" s="132"/>
      <c r="FH129" s="132"/>
      <c r="FI129" s="132"/>
      <c r="FJ129" s="132"/>
      <c r="FK129" s="132"/>
      <c r="FL129" s="132"/>
      <c r="FM129" s="132"/>
      <c r="FN129" s="132"/>
      <c r="FO129" s="132"/>
      <c r="FP129" s="132"/>
      <c r="FQ129" s="132"/>
      <c r="FR129" s="132"/>
      <c r="FS129" s="132"/>
      <c r="FT129" s="132"/>
      <c r="FU129" s="132"/>
      <c r="FV129" s="132"/>
      <c r="FW129" s="132"/>
      <c r="FX129" s="132"/>
      <c r="FY129" s="132"/>
      <c r="FZ129" s="132"/>
      <c r="GA129" s="132"/>
      <c r="GB129" s="132"/>
      <c r="GC129" s="132"/>
      <c r="GD129" s="132"/>
      <c r="GE129" s="132"/>
      <c r="GF129" s="132"/>
      <c r="GG129" s="132"/>
      <c r="GH129" s="132"/>
      <c r="GI129" s="132"/>
      <c r="GJ129" s="132"/>
      <c r="GK129" s="132"/>
      <c r="GL129" s="132"/>
      <c r="GM129" s="132"/>
      <c r="GN129" s="132"/>
      <c r="GO129" s="132"/>
      <c r="GP129" s="132"/>
      <c r="GQ129" s="132"/>
      <c r="GR129" s="132"/>
      <c r="GS129" s="132"/>
      <c r="GT129" s="132"/>
      <c r="GU129" s="132"/>
      <c r="GV129" s="132"/>
      <c r="GW129" s="132"/>
      <c r="GX129" s="132"/>
      <c r="GY129" s="132"/>
      <c r="GZ129" s="132"/>
      <c r="HA129" s="132"/>
      <c r="HB129" s="132"/>
      <c r="HC129" s="132"/>
      <c r="HD129" s="132"/>
      <c r="HE129" s="132"/>
      <c r="HF129" s="132"/>
      <c r="HG129" s="132"/>
      <c r="HH129" s="132"/>
      <c r="HI129" s="132"/>
      <c r="HJ129" s="132"/>
      <c r="HK129" s="132"/>
      <c r="HL129" s="132"/>
      <c r="HM129" s="132"/>
      <c r="HN129" s="132"/>
      <c r="HO129" s="132"/>
      <c r="HP129" s="132"/>
      <c r="HQ129" s="132"/>
      <c r="HR129" s="132"/>
      <c r="HS129" s="132"/>
      <c r="HT129" s="132"/>
      <c r="HU129" s="132"/>
      <c r="HV129" s="132"/>
    </row>
    <row r="130" spans="1:230" s="134" customFormat="1" ht="16.5">
      <c r="A130" s="130"/>
      <c r="B130" s="131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2"/>
      <c r="DF130" s="132"/>
      <c r="DG130" s="132"/>
      <c r="DH130" s="132"/>
      <c r="DI130" s="132"/>
      <c r="DJ130" s="132"/>
      <c r="DK130" s="132"/>
      <c r="DL130" s="132"/>
      <c r="DM130" s="132"/>
      <c r="DN130" s="132"/>
      <c r="DO130" s="132"/>
      <c r="DP130" s="132"/>
      <c r="DQ130" s="132"/>
      <c r="DR130" s="132"/>
      <c r="DS130" s="132"/>
      <c r="DT130" s="132"/>
      <c r="DU130" s="132"/>
      <c r="DV130" s="132"/>
      <c r="DW130" s="132"/>
      <c r="DX130" s="132"/>
      <c r="DY130" s="132"/>
      <c r="DZ130" s="132"/>
      <c r="EA130" s="132"/>
      <c r="EB130" s="132"/>
      <c r="EC130" s="132"/>
      <c r="ED130" s="132"/>
      <c r="EE130" s="132"/>
      <c r="EF130" s="132"/>
      <c r="EG130" s="132"/>
      <c r="EH130" s="132"/>
      <c r="EI130" s="132"/>
      <c r="EJ130" s="132"/>
      <c r="EK130" s="132"/>
      <c r="EL130" s="132"/>
      <c r="EM130" s="132"/>
      <c r="EN130" s="132"/>
      <c r="EO130" s="132"/>
      <c r="EP130" s="132"/>
      <c r="EQ130" s="132"/>
      <c r="ER130" s="132"/>
      <c r="ES130" s="132"/>
      <c r="ET130" s="132"/>
      <c r="EU130" s="132"/>
      <c r="EV130" s="132"/>
      <c r="EW130" s="132"/>
      <c r="EX130" s="132"/>
      <c r="EY130" s="132"/>
      <c r="EZ130" s="132"/>
      <c r="FA130" s="132"/>
      <c r="FB130" s="132"/>
      <c r="FC130" s="132"/>
      <c r="FD130" s="132"/>
      <c r="FE130" s="132"/>
      <c r="FF130" s="132"/>
      <c r="FG130" s="132"/>
      <c r="FH130" s="132"/>
      <c r="FI130" s="132"/>
      <c r="FJ130" s="132"/>
      <c r="FK130" s="132"/>
      <c r="FL130" s="132"/>
      <c r="FM130" s="132"/>
      <c r="FN130" s="132"/>
      <c r="FO130" s="132"/>
      <c r="FP130" s="132"/>
      <c r="FQ130" s="132"/>
      <c r="FR130" s="132"/>
      <c r="FS130" s="132"/>
      <c r="FT130" s="132"/>
      <c r="FU130" s="132"/>
      <c r="FV130" s="132"/>
      <c r="FW130" s="132"/>
      <c r="FX130" s="132"/>
      <c r="FY130" s="132"/>
      <c r="FZ130" s="132"/>
      <c r="GA130" s="132"/>
      <c r="GB130" s="132"/>
      <c r="GC130" s="132"/>
      <c r="GD130" s="132"/>
      <c r="GE130" s="132"/>
      <c r="GF130" s="132"/>
      <c r="GG130" s="132"/>
      <c r="GH130" s="132"/>
      <c r="GI130" s="132"/>
      <c r="GJ130" s="132"/>
      <c r="GK130" s="132"/>
      <c r="GL130" s="132"/>
      <c r="GM130" s="132"/>
      <c r="GN130" s="132"/>
      <c r="GO130" s="132"/>
      <c r="GP130" s="132"/>
      <c r="GQ130" s="132"/>
      <c r="GR130" s="132"/>
      <c r="GS130" s="132"/>
      <c r="GT130" s="132"/>
      <c r="GU130" s="132"/>
      <c r="GV130" s="132"/>
      <c r="GW130" s="132"/>
      <c r="GX130" s="132"/>
      <c r="GY130" s="132"/>
      <c r="GZ130" s="132"/>
      <c r="HA130" s="132"/>
      <c r="HB130" s="132"/>
      <c r="HC130" s="132"/>
      <c r="HD130" s="132"/>
      <c r="HE130" s="132"/>
      <c r="HF130" s="132"/>
      <c r="HG130" s="132"/>
      <c r="HH130" s="132"/>
      <c r="HI130" s="132"/>
      <c r="HJ130" s="132"/>
      <c r="HK130" s="132"/>
      <c r="HL130" s="132"/>
      <c r="HM130" s="132"/>
      <c r="HN130" s="132"/>
      <c r="HO130" s="132"/>
      <c r="HP130" s="132"/>
      <c r="HQ130" s="132"/>
      <c r="HR130" s="132"/>
      <c r="HS130" s="132"/>
      <c r="HT130" s="132"/>
      <c r="HU130" s="132"/>
      <c r="HV130" s="132"/>
    </row>
    <row r="131" spans="1:230" s="134" customFormat="1" ht="16.5">
      <c r="A131" s="130"/>
      <c r="B131" s="131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132"/>
      <c r="DK131" s="132"/>
      <c r="DL131" s="132"/>
      <c r="DM131" s="132"/>
      <c r="DN131" s="132"/>
      <c r="DO131" s="132"/>
      <c r="DP131" s="132"/>
      <c r="DQ131" s="132"/>
      <c r="DR131" s="132"/>
      <c r="DS131" s="132"/>
      <c r="DT131" s="132"/>
      <c r="DU131" s="132"/>
      <c r="DV131" s="132"/>
      <c r="DW131" s="132"/>
      <c r="DX131" s="132"/>
      <c r="DY131" s="132"/>
      <c r="DZ131" s="132"/>
      <c r="EA131" s="132"/>
      <c r="EB131" s="132"/>
      <c r="EC131" s="132"/>
      <c r="ED131" s="132"/>
      <c r="EE131" s="132"/>
      <c r="EF131" s="132"/>
      <c r="EG131" s="132"/>
      <c r="EH131" s="132"/>
      <c r="EI131" s="132"/>
      <c r="EJ131" s="132"/>
      <c r="EK131" s="132"/>
      <c r="EL131" s="132"/>
      <c r="EM131" s="132"/>
      <c r="EN131" s="132"/>
      <c r="EO131" s="132"/>
      <c r="EP131" s="132"/>
      <c r="EQ131" s="132"/>
      <c r="ER131" s="132"/>
      <c r="ES131" s="132"/>
      <c r="ET131" s="132"/>
      <c r="EU131" s="132"/>
      <c r="EV131" s="132"/>
      <c r="EW131" s="132"/>
      <c r="EX131" s="132"/>
      <c r="EY131" s="132"/>
      <c r="EZ131" s="132"/>
      <c r="FA131" s="132"/>
      <c r="FB131" s="132"/>
      <c r="FC131" s="132"/>
      <c r="FD131" s="132"/>
      <c r="FE131" s="132"/>
      <c r="FF131" s="132"/>
      <c r="FG131" s="132"/>
      <c r="FH131" s="132"/>
      <c r="FI131" s="132"/>
      <c r="FJ131" s="132"/>
      <c r="FK131" s="132"/>
      <c r="FL131" s="132"/>
      <c r="FM131" s="132"/>
      <c r="FN131" s="132"/>
      <c r="FO131" s="132"/>
      <c r="FP131" s="132"/>
      <c r="FQ131" s="132"/>
      <c r="FR131" s="132"/>
      <c r="FS131" s="132"/>
      <c r="FT131" s="132"/>
      <c r="FU131" s="132"/>
      <c r="FV131" s="132"/>
      <c r="FW131" s="132"/>
      <c r="FX131" s="132"/>
      <c r="FY131" s="132"/>
      <c r="FZ131" s="132"/>
      <c r="GA131" s="132"/>
      <c r="GB131" s="132"/>
      <c r="GC131" s="132"/>
      <c r="GD131" s="132"/>
      <c r="GE131" s="132"/>
      <c r="GF131" s="132"/>
      <c r="GG131" s="132"/>
      <c r="GH131" s="132"/>
      <c r="GI131" s="132"/>
      <c r="GJ131" s="132"/>
      <c r="GK131" s="132"/>
      <c r="GL131" s="132"/>
      <c r="GM131" s="132"/>
      <c r="GN131" s="132"/>
      <c r="GO131" s="132"/>
      <c r="GP131" s="132"/>
      <c r="GQ131" s="132"/>
      <c r="GR131" s="132"/>
      <c r="GS131" s="132"/>
      <c r="GT131" s="132"/>
      <c r="GU131" s="132"/>
      <c r="GV131" s="132"/>
      <c r="GW131" s="132"/>
      <c r="GX131" s="132"/>
      <c r="GY131" s="132"/>
      <c r="GZ131" s="132"/>
      <c r="HA131" s="132"/>
      <c r="HB131" s="132"/>
      <c r="HC131" s="132"/>
      <c r="HD131" s="132"/>
      <c r="HE131" s="132"/>
      <c r="HF131" s="132"/>
      <c r="HG131" s="132"/>
      <c r="HH131" s="132"/>
      <c r="HI131" s="132"/>
      <c r="HJ131" s="132"/>
      <c r="HK131" s="132"/>
      <c r="HL131" s="132"/>
      <c r="HM131" s="132"/>
      <c r="HN131" s="132"/>
      <c r="HO131" s="132"/>
      <c r="HP131" s="132"/>
      <c r="HQ131" s="132"/>
      <c r="HR131" s="132"/>
      <c r="HS131" s="132"/>
      <c r="HT131" s="132"/>
      <c r="HU131" s="132"/>
      <c r="HV131" s="132"/>
    </row>
    <row r="132" spans="1:230" s="134" customFormat="1" ht="16.5">
      <c r="A132" s="130"/>
      <c r="B132" s="131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32"/>
      <c r="DN132" s="132"/>
      <c r="DO132" s="132"/>
      <c r="DP132" s="132"/>
      <c r="DQ132" s="132"/>
      <c r="DR132" s="132"/>
      <c r="DS132" s="132"/>
      <c r="DT132" s="132"/>
      <c r="DU132" s="132"/>
      <c r="DV132" s="132"/>
      <c r="DW132" s="132"/>
      <c r="DX132" s="132"/>
      <c r="DY132" s="132"/>
      <c r="DZ132" s="132"/>
      <c r="EA132" s="132"/>
      <c r="EB132" s="132"/>
      <c r="EC132" s="132"/>
      <c r="ED132" s="132"/>
      <c r="EE132" s="132"/>
      <c r="EF132" s="132"/>
      <c r="EG132" s="132"/>
      <c r="EH132" s="132"/>
      <c r="EI132" s="132"/>
      <c r="EJ132" s="132"/>
      <c r="EK132" s="132"/>
      <c r="EL132" s="132"/>
      <c r="EM132" s="132"/>
      <c r="EN132" s="132"/>
      <c r="EO132" s="132"/>
      <c r="EP132" s="132"/>
      <c r="EQ132" s="132"/>
      <c r="ER132" s="132"/>
      <c r="ES132" s="132"/>
      <c r="ET132" s="132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132"/>
      <c r="FG132" s="132"/>
      <c r="FH132" s="132"/>
      <c r="FI132" s="132"/>
      <c r="FJ132" s="132"/>
      <c r="FK132" s="132"/>
      <c r="FL132" s="132"/>
      <c r="FM132" s="132"/>
      <c r="FN132" s="132"/>
      <c r="FO132" s="132"/>
      <c r="FP132" s="132"/>
      <c r="FQ132" s="132"/>
      <c r="FR132" s="132"/>
      <c r="FS132" s="132"/>
      <c r="FT132" s="132"/>
      <c r="FU132" s="132"/>
      <c r="FV132" s="132"/>
      <c r="FW132" s="132"/>
      <c r="FX132" s="132"/>
      <c r="FY132" s="132"/>
      <c r="FZ132" s="132"/>
      <c r="GA132" s="132"/>
      <c r="GB132" s="132"/>
      <c r="GC132" s="132"/>
      <c r="GD132" s="132"/>
      <c r="GE132" s="132"/>
      <c r="GF132" s="132"/>
      <c r="GG132" s="132"/>
      <c r="GH132" s="132"/>
      <c r="GI132" s="132"/>
      <c r="GJ132" s="132"/>
      <c r="GK132" s="132"/>
      <c r="GL132" s="132"/>
      <c r="GM132" s="132"/>
      <c r="GN132" s="132"/>
      <c r="GO132" s="132"/>
      <c r="GP132" s="132"/>
      <c r="GQ132" s="132"/>
      <c r="GR132" s="132"/>
      <c r="GS132" s="132"/>
      <c r="GT132" s="132"/>
      <c r="GU132" s="132"/>
      <c r="GV132" s="132"/>
      <c r="GW132" s="132"/>
      <c r="GX132" s="132"/>
      <c r="GY132" s="132"/>
      <c r="GZ132" s="132"/>
      <c r="HA132" s="132"/>
      <c r="HB132" s="132"/>
      <c r="HC132" s="132"/>
      <c r="HD132" s="132"/>
      <c r="HE132" s="132"/>
      <c r="HF132" s="132"/>
      <c r="HG132" s="132"/>
      <c r="HH132" s="132"/>
      <c r="HI132" s="132"/>
      <c r="HJ132" s="132"/>
      <c r="HK132" s="132"/>
      <c r="HL132" s="132"/>
      <c r="HM132" s="132"/>
      <c r="HN132" s="132"/>
      <c r="HO132" s="132"/>
      <c r="HP132" s="132"/>
      <c r="HQ132" s="132"/>
      <c r="HR132" s="132"/>
      <c r="HS132" s="132"/>
      <c r="HT132" s="132"/>
      <c r="HU132" s="132"/>
      <c r="HV132" s="132"/>
    </row>
    <row r="133" spans="1:230" s="134" customFormat="1" ht="16.5">
      <c r="A133" s="130"/>
      <c r="B133" s="131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132"/>
      <c r="DJ133" s="132"/>
      <c r="DK133" s="132"/>
      <c r="DL133" s="132"/>
      <c r="DM133" s="132"/>
      <c r="DN133" s="132"/>
      <c r="DO133" s="132"/>
      <c r="DP133" s="132"/>
      <c r="DQ133" s="132"/>
      <c r="DR133" s="132"/>
      <c r="DS133" s="132"/>
      <c r="DT133" s="132"/>
      <c r="DU133" s="132"/>
      <c r="DV133" s="132"/>
      <c r="DW133" s="132"/>
      <c r="DX133" s="132"/>
      <c r="DY133" s="132"/>
      <c r="DZ133" s="132"/>
      <c r="EA133" s="132"/>
      <c r="EB133" s="132"/>
      <c r="EC133" s="132"/>
      <c r="ED133" s="132"/>
      <c r="EE133" s="132"/>
      <c r="EF133" s="132"/>
      <c r="EG133" s="132"/>
      <c r="EH133" s="132"/>
      <c r="EI133" s="132"/>
      <c r="EJ133" s="132"/>
      <c r="EK133" s="132"/>
      <c r="EL133" s="132"/>
      <c r="EM133" s="132"/>
      <c r="EN133" s="132"/>
      <c r="EO133" s="132"/>
      <c r="EP133" s="132"/>
      <c r="EQ133" s="132"/>
      <c r="ER133" s="132"/>
      <c r="ES133" s="132"/>
      <c r="ET133" s="132"/>
      <c r="EU133" s="132"/>
      <c r="EV133" s="132"/>
      <c r="EW133" s="132"/>
      <c r="EX133" s="132"/>
      <c r="EY133" s="132"/>
      <c r="EZ133" s="132"/>
      <c r="FA133" s="132"/>
      <c r="FB133" s="132"/>
      <c r="FC133" s="132"/>
      <c r="FD133" s="132"/>
      <c r="FE133" s="132"/>
      <c r="FF133" s="132"/>
      <c r="FG133" s="132"/>
      <c r="FH133" s="132"/>
      <c r="FI133" s="132"/>
      <c r="FJ133" s="132"/>
      <c r="FK133" s="132"/>
      <c r="FL133" s="132"/>
      <c r="FM133" s="132"/>
      <c r="FN133" s="132"/>
      <c r="FO133" s="132"/>
      <c r="FP133" s="132"/>
      <c r="FQ133" s="132"/>
      <c r="FR133" s="132"/>
      <c r="FS133" s="132"/>
      <c r="FT133" s="132"/>
      <c r="FU133" s="132"/>
      <c r="FV133" s="132"/>
      <c r="FW133" s="132"/>
      <c r="FX133" s="132"/>
      <c r="FY133" s="132"/>
      <c r="FZ133" s="132"/>
      <c r="GA133" s="132"/>
      <c r="GB133" s="132"/>
      <c r="GC133" s="132"/>
      <c r="GD133" s="132"/>
      <c r="GE133" s="132"/>
      <c r="GF133" s="132"/>
      <c r="GG133" s="132"/>
      <c r="GH133" s="132"/>
      <c r="GI133" s="132"/>
      <c r="GJ133" s="132"/>
      <c r="GK133" s="132"/>
      <c r="GL133" s="132"/>
      <c r="GM133" s="132"/>
      <c r="GN133" s="132"/>
      <c r="GO133" s="132"/>
      <c r="GP133" s="132"/>
      <c r="GQ133" s="132"/>
      <c r="GR133" s="132"/>
      <c r="GS133" s="132"/>
      <c r="GT133" s="132"/>
      <c r="GU133" s="132"/>
      <c r="GV133" s="132"/>
      <c r="GW133" s="132"/>
      <c r="GX133" s="132"/>
      <c r="GY133" s="132"/>
      <c r="GZ133" s="132"/>
      <c r="HA133" s="132"/>
      <c r="HB133" s="132"/>
      <c r="HC133" s="132"/>
      <c r="HD133" s="132"/>
      <c r="HE133" s="132"/>
      <c r="HF133" s="132"/>
      <c r="HG133" s="132"/>
      <c r="HH133" s="132"/>
      <c r="HI133" s="132"/>
      <c r="HJ133" s="132"/>
      <c r="HK133" s="132"/>
      <c r="HL133" s="132"/>
      <c r="HM133" s="132"/>
      <c r="HN133" s="132"/>
      <c r="HO133" s="132"/>
      <c r="HP133" s="132"/>
      <c r="HQ133" s="132"/>
      <c r="HR133" s="132"/>
      <c r="HS133" s="132"/>
      <c r="HT133" s="132"/>
      <c r="HU133" s="132"/>
      <c r="HV133" s="132"/>
    </row>
    <row r="134" spans="1:230" s="134" customFormat="1" ht="16.5">
      <c r="A134" s="130"/>
      <c r="B134" s="131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132"/>
      <c r="DK134" s="132"/>
      <c r="DL134" s="132"/>
      <c r="DM134" s="132"/>
      <c r="DN134" s="132"/>
      <c r="DO134" s="132"/>
      <c r="DP134" s="132"/>
      <c r="DQ134" s="132"/>
      <c r="DR134" s="132"/>
      <c r="DS134" s="132"/>
      <c r="DT134" s="132"/>
      <c r="DU134" s="132"/>
      <c r="DV134" s="132"/>
      <c r="DW134" s="132"/>
      <c r="DX134" s="132"/>
      <c r="DY134" s="132"/>
      <c r="DZ134" s="132"/>
      <c r="EA134" s="132"/>
      <c r="EB134" s="132"/>
      <c r="EC134" s="132"/>
      <c r="ED134" s="132"/>
      <c r="EE134" s="132"/>
      <c r="EF134" s="132"/>
      <c r="EG134" s="132"/>
      <c r="EH134" s="132"/>
      <c r="EI134" s="132"/>
      <c r="EJ134" s="132"/>
      <c r="EK134" s="132"/>
      <c r="EL134" s="132"/>
      <c r="EM134" s="132"/>
      <c r="EN134" s="132"/>
      <c r="EO134" s="132"/>
      <c r="EP134" s="132"/>
      <c r="EQ134" s="132"/>
      <c r="ER134" s="132"/>
      <c r="ES134" s="132"/>
      <c r="ET134" s="132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  <c r="FF134" s="132"/>
      <c r="FG134" s="132"/>
      <c r="FH134" s="132"/>
      <c r="FI134" s="132"/>
      <c r="FJ134" s="132"/>
      <c r="FK134" s="132"/>
      <c r="FL134" s="132"/>
      <c r="FM134" s="132"/>
      <c r="FN134" s="132"/>
      <c r="FO134" s="132"/>
      <c r="FP134" s="132"/>
      <c r="FQ134" s="132"/>
      <c r="FR134" s="132"/>
      <c r="FS134" s="132"/>
      <c r="FT134" s="132"/>
      <c r="FU134" s="132"/>
      <c r="FV134" s="132"/>
      <c r="FW134" s="132"/>
      <c r="FX134" s="132"/>
      <c r="FY134" s="132"/>
      <c r="FZ134" s="132"/>
      <c r="GA134" s="132"/>
      <c r="GB134" s="132"/>
      <c r="GC134" s="132"/>
      <c r="GD134" s="132"/>
      <c r="GE134" s="132"/>
      <c r="GF134" s="132"/>
      <c r="GG134" s="132"/>
      <c r="GH134" s="132"/>
      <c r="GI134" s="132"/>
      <c r="GJ134" s="132"/>
      <c r="GK134" s="132"/>
      <c r="GL134" s="132"/>
      <c r="GM134" s="132"/>
      <c r="GN134" s="132"/>
      <c r="GO134" s="132"/>
      <c r="GP134" s="132"/>
      <c r="GQ134" s="132"/>
      <c r="GR134" s="132"/>
      <c r="GS134" s="132"/>
      <c r="GT134" s="132"/>
      <c r="GU134" s="132"/>
      <c r="GV134" s="132"/>
      <c r="GW134" s="132"/>
      <c r="GX134" s="132"/>
      <c r="GY134" s="132"/>
      <c r="GZ134" s="132"/>
      <c r="HA134" s="132"/>
      <c r="HB134" s="132"/>
      <c r="HC134" s="132"/>
      <c r="HD134" s="132"/>
      <c r="HE134" s="132"/>
      <c r="HF134" s="132"/>
      <c r="HG134" s="132"/>
      <c r="HH134" s="132"/>
      <c r="HI134" s="132"/>
      <c r="HJ134" s="132"/>
      <c r="HK134" s="132"/>
      <c r="HL134" s="132"/>
      <c r="HM134" s="132"/>
      <c r="HN134" s="132"/>
      <c r="HO134" s="132"/>
      <c r="HP134" s="132"/>
      <c r="HQ134" s="132"/>
      <c r="HR134" s="132"/>
      <c r="HS134" s="132"/>
      <c r="HT134" s="132"/>
      <c r="HU134" s="132"/>
      <c r="HV134" s="132"/>
    </row>
    <row r="135" spans="1:230" s="134" customFormat="1" ht="16.5">
      <c r="A135" s="130"/>
      <c r="B135" s="131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  <c r="DT135" s="132"/>
      <c r="DU135" s="132"/>
      <c r="DV135" s="132"/>
      <c r="DW135" s="132"/>
      <c r="DX135" s="132"/>
      <c r="DY135" s="132"/>
      <c r="DZ135" s="132"/>
      <c r="EA135" s="132"/>
      <c r="EB135" s="132"/>
      <c r="EC135" s="132"/>
      <c r="ED135" s="132"/>
      <c r="EE135" s="132"/>
      <c r="EF135" s="132"/>
      <c r="EG135" s="132"/>
      <c r="EH135" s="132"/>
      <c r="EI135" s="132"/>
      <c r="EJ135" s="132"/>
      <c r="EK135" s="132"/>
      <c r="EL135" s="132"/>
      <c r="EM135" s="132"/>
      <c r="EN135" s="132"/>
      <c r="EO135" s="132"/>
      <c r="EP135" s="132"/>
      <c r="EQ135" s="132"/>
      <c r="ER135" s="132"/>
      <c r="ES135" s="132"/>
      <c r="ET135" s="132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2"/>
      <c r="FK135" s="132"/>
      <c r="FL135" s="132"/>
      <c r="FM135" s="132"/>
      <c r="FN135" s="132"/>
      <c r="FO135" s="132"/>
      <c r="FP135" s="132"/>
      <c r="FQ135" s="132"/>
      <c r="FR135" s="132"/>
      <c r="FS135" s="132"/>
      <c r="FT135" s="132"/>
      <c r="FU135" s="132"/>
      <c r="FV135" s="132"/>
      <c r="FW135" s="132"/>
      <c r="FX135" s="132"/>
      <c r="FY135" s="132"/>
      <c r="FZ135" s="132"/>
      <c r="GA135" s="132"/>
      <c r="GB135" s="132"/>
      <c r="GC135" s="132"/>
      <c r="GD135" s="132"/>
      <c r="GE135" s="132"/>
      <c r="GF135" s="132"/>
      <c r="GG135" s="132"/>
      <c r="GH135" s="132"/>
      <c r="GI135" s="132"/>
      <c r="GJ135" s="132"/>
      <c r="GK135" s="132"/>
      <c r="GL135" s="132"/>
      <c r="GM135" s="132"/>
      <c r="GN135" s="132"/>
      <c r="GO135" s="132"/>
      <c r="GP135" s="132"/>
      <c r="GQ135" s="132"/>
      <c r="GR135" s="132"/>
      <c r="GS135" s="132"/>
      <c r="GT135" s="132"/>
      <c r="GU135" s="132"/>
      <c r="GV135" s="132"/>
      <c r="GW135" s="132"/>
      <c r="GX135" s="132"/>
      <c r="GY135" s="132"/>
      <c r="GZ135" s="132"/>
      <c r="HA135" s="132"/>
      <c r="HB135" s="132"/>
      <c r="HC135" s="132"/>
      <c r="HD135" s="132"/>
      <c r="HE135" s="132"/>
      <c r="HF135" s="132"/>
      <c r="HG135" s="132"/>
      <c r="HH135" s="132"/>
      <c r="HI135" s="132"/>
      <c r="HJ135" s="132"/>
      <c r="HK135" s="132"/>
      <c r="HL135" s="132"/>
      <c r="HM135" s="132"/>
      <c r="HN135" s="132"/>
      <c r="HO135" s="132"/>
      <c r="HP135" s="132"/>
      <c r="HQ135" s="132"/>
      <c r="HR135" s="132"/>
      <c r="HS135" s="132"/>
      <c r="HT135" s="132"/>
      <c r="HU135" s="132"/>
      <c r="HV135" s="132"/>
    </row>
    <row r="136" spans="1:230" s="134" customFormat="1" ht="16.5">
      <c r="A136" s="130"/>
      <c r="B136" s="131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2"/>
      <c r="DF136" s="132"/>
      <c r="DG136" s="132"/>
      <c r="DH136" s="132"/>
      <c r="DI136" s="132"/>
      <c r="DJ136" s="132"/>
      <c r="DK136" s="132"/>
      <c r="DL136" s="132"/>
      <c r="DM136" s="132"/>
      <c r="DN136" s="132"/>
      <c r="DO136" s="132"/>
      <c r="DP136" s="132"/>
      <c r="DQ136" s="132"/>
      <c r="DR136" s="132"/>
      <c r="DS136" s="132"/>
      <c r="DT136" s="132"/>
      <c r="DU136" s="132"/>
      <c r="DV136" s="132"/>
      <c r="DW136" s="132"/>
      <c r="DX136" s="132"/>
      <c r="DY136" s="132"/>
      <c r="DZ136" s="132"/>
      <c r="EA136" s="132"/>
      <c r="EB136" s="132"/>
      <c r="EC136" s="132"/>
      <c r="ED136" s="132"/>
      <c r="EE136" s="132"/>
      <c r="EF136" s="132"/>
      <c r="EG136" s="132"/>
      <c r="EH136" s="132"/>
      <c r="EI136" s="132"/>
      <c r="EJ136" s="132"/>
      <c r="EK136" s="132"/>
      <c r="EL136" s="132"/>
      <c r="EM136" s="132"/>
      <c r="EN136" s="132"/>
      <c r="EO136" s="132"/>
      <c r="EP136" s="132"/>
      <c r="EQ136" s="132"/>
      <c r="ER136" s="132"/>
      <c r="ES136" s="132"/>
      <c r="ET136" s="132"/>
      <c r="EU136" s="132"/>
      <c r="EV136" s="132"/>
      <c r="EW136" s="132"/>
      <c r="EX136" s="132"/>
      <c r="EY136" s="132"/>
      <c r="EZ136" s="132"/>
      <c r="FA136" s="132"/>
      <c r="FB136" s="132"/>
      <c r="FC136" s="132"/>
      <c r="FD136" s="132"/>
      <c r="FE136" s="132"/>
      <c r="FF136" s="132"/>
      <c r="FG136" s="132"/>
      <c r="FH136" s="132"/>
      <c r="FI136" s="132"/>
      <c r="FJ136" s="132"/>
      <c r="FK136" s="132"/>
      <c r="FL136" s="132"/>
      <c r="FM136" s="132"/>
      <c r="FN136" s="132"/>
      <c r="FO136" s="132"/>
      <c r="FP136" s="132"/>
      <c r="FQ136" s="132"/>
      <c r="FR136" s="132"/>
      <c r="FS136" s="132"/>
      <c r="FT136" s="132"/>
      <c r="FU136" s="132"/>
      <c r="FV136" s="132"/>
      <c r="FW136" s="132"/>
      <c r="FX136" s="132"/>
      <c r="FY136" s="132"/>
      <c r="FZ136" s="132"/>
      <c r="GA136" s="132"/>
      <c r="GB136" s="132"/>
      <c r="GC136" s="132"/>
      <c r="GD136" s="132"/>
      <c r="GE136" s="132"/>
      <c r="GF136" s="132"/>
      <c r="GG136" s="132"/>
      <c r="GH136" s="132"/>
      <c r="GI136" s="132"/>
      <c r="GJ136" s="132"/>
      <c r="GK136" s="132"/>
      <c r="GL136" s="132"/>
      <c r="GM136" s="132"/>
      <c r="GN136" s="132"/>
      <c r="GO136" s="132"/>
      <c r="GP136" s="132"/>
      <c r="GQ136" s="132"/>
      <c r="GR136" s="132"/>
      <c r="GS136" s="132"/>
      <c r="GT136" s="132"/>
      <c r="GU136" s="132"/>
      <c r="GV136" s="132"/>
      <c r="GW136" s="132"/>
      <c r="GX136" s="132"/>
      <c r="GY136" s="132"/>
      <c r="GZ136" s="132"/>
      <c r="HA136" s="132"/>
      <c r="HB136" s="132"/>
      <c r="HC136" s="132"/>
      <c r="HD136" s="132"/>
      <c r="HE136" s="132"/>
      <c r="HF136" s="132"/>
      <c r="HG136" s="132"/>
      <c r="HH136" s="132"/>
      <c r="HI136" s="132"/>
      <c r="HJ136" s="132"/>
      <c r="HK136" s="132"/>
      <c r="HL136" s="132"/>
      <c r="HM136" s="132"/>
      <c r="HN136" s="132"/>
      <c r="HO136" s="132"/>
      <c r="HP136" s="132"/>
      <c r="HQ136" s="132"/>
      <c r="HR136" s="132"/>
      <c r="HS136" s="132"/>
      <c r="HT136" s="132"/>
      <c r="HU136" s="132"/>
      <c r="HV136" s="132"/>
    </row>
    <row r="137" spans="1:230" s="134" customFormat="1" ht="16.5">
      <c r="A137" s="130"/>
      <c r="B137" s="131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DI137" s="132"/>
      <c r="DJ137" s="132"/>
      <c r="DK137" s="132"/>
      <c r="DL137" s="132"/>
      <c r="DM137" s="132"/>
      <c r="DN137" s="132"/>
      <c r="DO137" s="132"/>
      <c r="DP137" s="132"/>
      <c r="DQ137" s="132"/>
      <c r="DR137" s="132"/>
      <c r="DS137" s="132"/>
      <c r="DT137" s="132"/>
      <c r="DU137" s="132"/>
      <c r="DV137" s="132"/>
      <c r="DW137" s="132"/>
      <c r="DX137" s="132"/>
      <c r="DY137" s="132"/>
      <c r="DZ137" s="132"/>
      <c r="EA137" s="132"/>
      <c r="EB137" s="132"/>
      <c r="EC137" s="132"/>
      <c r="ED137" s="132"/>
      <c r="EE137" s="132"/>
      <c r="EF137" s="132"/>
      <c r="EG137" s="132"/>
      <c r="EH137" s="132"/>
      <c r="EI137" s="132"/>
      <c r="EJ137" s="132"/>
      <c r="EK137" s="132"/>
      <c r="EL137" s="132"/>
      <c r="EM137" s="132"/>
      <c r="EN137" s="132"/>
      <c r="EO137" s="132"/>
      <c r="EP137" s="132"/>
      <c r="EQ137" s="132"/>
      <c r="ER137" s="132"/>
      <c r="ES137" s="132"/>
      <c r="ET137" s="132"/>
      <c r="EU137" s="132"/>
      <c r="EV137" s="132"/>
      <c r="EW137" s="132"/>
      <c r="EX137" s="132"/>
      <c r="EY137" s="132"/>
      <c r="EZ137" s="132"/>
      <c r="FA137" s="132"/>
      <c r="FB137" s="132"/>
      <c r="FC137" s="132"/>
      <c r="FD137" s="132"/>
      <c r="FE137" s="132"/>
      <c r="FF137" s="132"/>
      <c r="FG137" s="132"/>
      <c r="FH137" s="132"/>
      <c r="FI137" s="132"/>
      <c r="FJ137" s="132"/>
      <c r="FK137" s="132"/>
      <c r="FL137" s="132"/>
      <c r="FM137" s="132"/>
      <c r="FN137" s="132"/>
      <c r="FO137" s="132"/>
      <c r="FP137" s="132"/>
      <c r="FQ137" s="132"/>
      <c r="FR137" s="132"/>
      <c r="FS137" s="132"/>
      <c r="FT137" s="132"/>
      <c r="FU137" s="132"/>
      <c r="FV137" s="132"/>
      <c r="FW137" s="132"/>
      <c r="FX137" s="132"/>
      <c r="FY137" s="132"/>
      <c r="FZ137" s="132"/>
      <c r="GA137" s="132"/>
      <c r="GB137" s="132"/>
      <c r="GC137" s="132"/>
      <c r="GD137" s="132"/>
      <c r="GE137" s="132"/>
      <c r="GF137" s="132"/>
      <c r="GG137" s="132"/>
      <c r="GH137" s="132"/>
      <c r="GI137" s="132"/>
      <c r="GJ137" s="132"/>
      <c r="GK137" s="132"/>
      <c r="GL137" s="132"/>
      <c r="GM137" s="132"/>
      <c r="GN137" s="132"/>
      <c r="GO137" s="132"/>
      <c r="GP137" s="132"/>
      <c r="GQ137" s="132"/>
      <c r="GR137" s="132"/>
      <c r="GS137" s="132"/>
      <c r="GT137" s="132"/>
      <c r="GU137" s="132"/>
      <c r="GV137" s="132"/>
      <c r="GW137" s="132"/>
      <c r="GX137" s="132"/>
      <c r="GY137" s="132"/>
      <c r="GZ137" s="132"/>
      <c r="HA137" s="132"/>
      <c r="HB137" s="132"/>
      <c r="HC137" s="132"/>
      <c r="HD137" s="132"/>
      <c r="HE137" s="132"/>
      <c r="HF137" s="132"/>
      <c r="HG137" s="132"/>
      <c r="HH137" s="132"/>
      <c r="HI137" s="132"/>
      <c r="HJ137" s="132"/>
      <c r="HK137" s="132"/>
      <c r="HL137" s="132"/>
      <c r="HM137" s="132"/>
      <c r="HN137" s="132"/>
      <c r="HO137" s="132"/>
      <c r="HP137" s="132"/>
      <c r="HQ137" s="132"/>
      <c r="HR137" s="132"/>
      <c r="HS137" s="132"/>
      <c r="HT137" s="132"/>
      <c r="HU137" s="132"/>
      <c r="HV137" s="132"/>
    </row>
    <row r="138" spans="1:230" s="134" customFormat="1" ht="16.5">
      <c r="A138" s="130"/>
      <c r="B138" s="131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2"/>
      <c r="DM138" s="132"/>
      <c r="DN138" s="132"/>
      <c r="DO138" s="132"/>
      <c r="DP138" s="132"/>
      <c r="DQ138" s="132"/>
      <c r="DR138" s="132"/>
      <c r="DS138" s="132"/>
      <c r="DT138" s="132"/>
      <c r="DU138" s="132"/>
      <c r="DV138" s="132"/>
      <c r="DW138" s="132"/>
      <c r="DX138" s="132"/>
      <c r="DY138" s="132"/>
      <c r="DZ138" s="132"/>
      <c r="EA138" s="132"/>
      <c r="EB138" s="132"/>
      <c r="EC138" s="132"/>
      <c r="ED138" s="132"/>
      <c r="EE138" s="132"/>
      <c r="EF138" s="132"/>
      <c r="EG138" s="132"/>
      <c r="EH138" s="132"/>
      <c r="EI138" s="132"/>
      <c r="EJ138" s="132"/>
      <c r="EK138" s="132"/>
      <c r="EL138" s="132"/>
      <c r="EM138" s="132"/>
      <c r="EN138" s="132"/>
      <c r="EO138" s="132"/>
      <c r="EP138" s="132"/>
      <c r="EQ138" s="132"/>
      <c r="ER138" s="132"/>
      <c r="ES138" s="132"/>
      <c r="ET138" s="132"/>
      <c r="EU138" s="132"/>
      <c r="EV138" s="132"/>
      <c r="EW138" s="132"/>
      <c r="EX138" s="132"/>
      <c r="EY138" s="132"/>
      <c r="EZ138" s="132"/>
      <c r="FA138" s="132"/>
      <c r="FB138" s="132"/>
      <c r="FC138" s="132"/>
      <c r="FD138" s="132"/>
      <c r="FE138" s="132"/>
      <c r="FF138" s="132"/>
      <c r="FG138" s="132"/>
      <c r="FH138" s="132"/>
      <c r="FI138" s="132"/>
      <c r="FJ138" s="132"/>
      <c r="FK138" s="132"/>
      <c r="FL138" s="132"/>
      <c r="FM138" s="132"/>
      <c r="FN138" s="132"/>
      <c r="FO138" s="132"/>
      <c r="FP138" s="132"/>
      <c r="FQ138" s="132"/>
      <c r="FR138" s="132"/>
      <c r="FS138" s="132"/>
      <c r="FT138" s="132"/>
      <c r="FU138" s="132"/>
      <c r="FV138" s="132"/>
      <c r="FW138" s="132"/>
      <c r="FX138" s="132"/>
      <c r="FY138" s="132"/>
      <c r="FZ138" s="132"/>
      <c r="GA138" s="132"/>
      <c r="GB138" s="132"/>
      <c r="GC138" s="132"/>
      <c r="GD138" s="132"/>
      <c r="GE138" s="132"/>
      <c r="GF138" s="132"/>
      <c r="GG138" s="132"/>
      <c r="GH138" s="132"/>
      <c r="GI138" s="132"/>
      <c r="GJ138" s="132"/>
      <c r="GK138" s="132"/>
      <c r="GL138" s="132"/>
      <c r="GM138" s="132"/>
      <c r="GN138" s="132"/>
      <c r="GO138" s="132"/>
      <c r="GP138" s="132"/>
      <c r="GQ138" s="132"/>
      <c r="GR138" s="132"/>
      <c r="GS138" s="132"/>
      <c r="GT138" s="132"/>
      <c r="GU138" s="132"/>
      <c r="GV138" s="132"/>
      <c r="GW138" s="132"/>
      <c r="GX138" s="132"/>
      <c r="GY138" s="132"/>
      <c r="GZ138" s="132"/>
      <c r="HA138" s="132"/>
      <c r="HB138" s="132"/>
      <c r="HC138" s="132"/>
      <c r="HD138" s="132"/>
      <c r="HE138" s="132"/>
      <c r="HF138" s="132"/>
      <c r="HG138" s="132"/>
      <c r="HH138" s="132"/>
      <c r="HI138" s="132"/>
      <c r="HJ138" s="132"/>
      <c r="HK138" s="132"/>
      <c r="HL138" s="132"/>
      <c r="HM138" s="132"/>
      <c r="HN138" s="132"/>
      <c r="HO138" s="132"/>
      <c r="HP138" s="132"/>
      <c r="HQ138" s="132"/>
      <c r="HR138" s="132"/>
      <c r="HS138" s="132"/>
      <c r="HT138" s="132"/>
      <c r="HU138" s="132"/>
      <c r="HV138" s="132"/>
    </row>
    <row r="139" spans="1:230" s="134" customFormat="1" ht="16.5">
      <c r="A139" s="130"/>
      <c r="B139" s="131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2"/>
      <c r="DS139" s="132"/>
      <c r="DT139" s="132"/>
      <c r="DU139" s="132"/>
      <c r="DV139" s="132"/>
      <c r="DW139" s="132"/>
      <c r="DX139" s="132"/>
      <c r="DY139" s="132"/>
      <c r="DZ139" s="132"/>
      <c r="EA139" s="132"/>
      <c r="EB139" s="132"/>
      <c r="EC139" s="132"/>
      <c r="ED139" s="132"/>
      <c r="EE139" s="132"/>
      <c r="EF139" s="132"/>
      <c r="EG139" s="132"/>
      <c r="EH139" s="132"/>
      <c r="EI139" s="132"/>
      <c r="EJ139" s="132"/>
      <c r="EK139" s="132"/>
      <c r="EL139" s="132"/>
      <c r="EM139" s="132"/>
      <c r="EN139" s="132"/>
      <c r="EO139" s="132"/>
      <c r="EP139" s="132"/>
      <c r="EQ139" s="132"/>
      <c r="ER139" s="132"/>
      <c r="ES139" s="132"/>
      <c r="ET139" s="132"/>
      <c r="EU139" s="132"/>
      <c r="EV139" s="132"/>
      <c r="EW139" s="132"/>
      <c r="EX139" s="132"/>
      <c r="EY139" s="132"/>
      <c r="EZ139" s="132"/>
      <c r="FA139" s="132"/>
      <c r="FB139" s="132"/>
      <c r="FC139" s="132"/>
      <c r="FD139" s="132"/>
      <c r="FE139" s="132"/>
      <c r="FF139" s="132"/>
      <c r="FG139" s="132"/>
      <c r="FH139" s="132"/>
      <c r="FI139" s="132"/>
      <c r="FJ139" s="132"/>
      <c r="FK139" s="132"/>
      <c r="FL139" s="132"/>
      <c r="FM139" s="132"/>
      <c r="FN139" s="132"/>
      <c r="FO139" s="132"/>
      <c r="FP139" s="132"/>
      <c r="FQ139" s="132"/>
      <c r="FR139" s="132"/>
      <c r="FS139" s="132"/>
      <c r="FT139" s="132"/>
      <c r="FU139" s="132"/>
      <c r="FV139" s="132"/>
      <c r="FW139" s="132"/>
      <c r="FX139" s="132"/>
      <c r="FY139" s="132"/>
      <c r="FZ139" s="132"/>
      <c r="GA139" s="132"/>
      <c r="GB139" s="132"/>
      <c r="GC139" s="132"/>
      <c r="GD139" s="132"/>
      <c r="GE139" s="132"/>
      <c r="GF139" s="132"/>
      <c r="GG139" s="132"/>
      <c r="GH139" s="132"/>
      <c r="GI139" s="132"/>
      <c r="GJ139" s="132"/>
      <c r="GK139" s="132"/>
      <c r="GL139" s="132"/>
      <c r="GM139" s="132"/>
      <c r="GN139" s="132"/>
      <c r="GO139" s="132"/>
      <c r="GP139" s="132"/>
      <c r="GQ139" s="132"/>
      <c r="GR139" s="132"/>
      <c r="GS139" s="132"/>
      <c r="GT139" s="132"/>
      <c r="GU139" s="132"/>
      <c r="GV139" s="132"/>
      <c r="GW139" s="132"/>
      <c r="GX139" s="132"/>
      <c r="GY139" s="132"/>
      <c r="GZ139" s="132"/>
      <c r="HA139" s="132"/>
      <c r="HB139" s="132"/>
      <c r="HC139" s="132"/>
      <c r="HD139" s="132"/>
      <c r="HE139" s="132"/>
      <c r="HF139" s="132"/>
      <c r="HG139" s="132"/>
      <c r="HH139" s="132"/>
      <c r="HI139" s="132"/>
      <c r="HJ139" s="132"/>
      <c r="HK139" s="132"/>
      <c r="HL139" s="132"/>
      <c r="HM139" s="132"/>
      <c r="HN139" s="132"/>
      <c r="HO139" s="132"/>
      <c r="HP139" s="132"/>
      <c r="HQ139" s="132"/>
      <c r="HR139" s="132"/>
      <c r="HS139" s="132"/>
      <c r="HT139" s="132"/>
      <c r="HU139" s="132"/>
      <c r="HV139" s="132"/>
    </row>
    <row r="140" spans="1:230" s="134" customFormat="1" ht="16.5">
      <c r="A140" s="130"/>
      <c r="B140" s="131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132"/>
      <c r="DZ140" s="132"/>
      <c r="EA140" s="132"/>
      <c r="EB140" s="132"/>
      <c r="EC140" s="132"/>
      <c r="ED140" s="132"/>
      <c r="EE140" s="132"/>
      <c r="EF140" s="132"/>
      <c r="EG140" s="132"/>
      <c r="EH140" s="132"/>
      <c r="EI140" s="132"/>
      <c r="EJ140" s="132"/>
      <c r="EK140" s="132"/>
      <c r="EL140" s="132"/>
      <c r="EM140" s="132"/>
      <c r="EN140" s="132"/>
      <c r="EO140" s="132"/>
      <c r="EP140" s="132"/>
      <c r="EQ140" s="132"/>
      <c r="ER140" s="132"/>
      <c r="ES140" s="132"/>
      <c r="ET140" s="132"/>
      <c r="EU140" s="132"/>
      <c r="EV140" s="132"/>
      <c r="EW140" s="132"/>
      <c r="EX140" s="132"/>
      <c r="EY140" s="132"/>
      <c r="EZ140" s="132"/>
      <c r="FA140" s="132"/>
      <c r="FB140" s="132"/>
      <c r="FC140" s="132"/>
      <c r="FD140" s="132"/>
      <c r="FE140" s="132"/>
      <c r="FF140" s="132"/>
      <c r="FG140" s="132"/>
      <c r="FH140" s="132"/>
      <c r="FI140" s="132"/>
      <c r="FJ140" s="132"/>
      <c r="FK140" s="132"/>
      <c r="FL140" s="132"/>
      <c r="FM140" s="132"/>
      <c r="FN140" s="132"/>
      <c r="FO140" s="132"/>
      <c r="FP140" s="132"/>
      <c r="FQ140" s="132"/>
      <c r="FR140" s="132"/>
      <c r="FS140" s="132"/>
      <c r="FT140" s="132"/>
      <c r="FU140" s="132"/>
      <c r="FV140" s="132"/>
      <c r="FW140" s="132"/>
      <c r="FX140" s="132"/>
      <c r="FY140" s="132"/>
      <c r="FZ140" s="132"/>
      <c r="GA140" s="132"/>
      <c r="GB140" s="132"/>
      <c r="GC140" s="132"/>
      <c r="GD140" s="132"/>
      <c r="GE140" s="132"/>
      <c r="GF140" s="132"/>
      <c r="GG140" s="132"/>
      <c r="GH140" s="132"/>
      <c r="GI140" s="132"/>
      <c r="GJ140" s="132"/>
      <c r="GK140" s="132"/>
      <c r="GL140" s="132"/>
      <c r="GM140" s="132"/>
      <c r="GN140" s="132"/>
      <c r="GO140" s="132"/>
      <c r="GP140" s="132"/>
      <c r="GQ140" s="132"/>
      <c r="GR140" s="132"/>
      <c r="GS140" s="132"/>
      <c r="GT140" s="132"/>
      <c r="GU140" s="132"/>
      <c r="GV140" s="132"/>
      <c r="GW140" s="132"/>
      <c r="GX140" s="132"/>
      <c r="GY140" s="132"/>
      <c r="GZ140" s="132"/>
      <c r="HA140" s="132"/>
      <c r="HB140" s="132"/>
      <c r="HC140" s="132"/>
      <c r="HD140" s="132"/>
      <c r="HE140" s="132"/>
      <c r="HF140" s="132"/>
      <c r="HG140" s="132"/>
      <c r="HH140" s="132"/>
      <c r="HI140" s="132"/>
      <c r="HJ140" s="132"/>
      <c r="HK140" s="132"/>
      <c r="HL140" s="132"/>
      <c r="HM140" s="132"/>
      <c r="HN140" s="132"/>
      <c r="HO140" s="132"/>
      <c r="HP140" s="132"/>
      <c r="HQ140" s="132"/>
      <c r="HR140" s="132"/>
      <c r="HS140" s="132"/>
      <c r="HT140" s="132"/>
      <c r="HU140" s="132"/>
      <c r="HV140" s="132"/>
    </row>
    <row r="141" spans="1:230" s="134" customFormat="1" ht="16.5">
      <c r="A141" s="130"/>
      <c r="B141" s="131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  <c r="EI141" s="132"/>
      <c r="EJ141" s="132"/>
      <c r="EK141" s="132"/>
      <c r="EL141" s="132"/>
      <c r="EM141" s="132"/>
      <c r="EN141" s="132"/>
      <c r="EO141" s="132"/>
      <c r="EP141" s="132"/>
      <c r="EQ141" s="132"/>
      <c r="ER141" s="132"/>
      <c r="ES141" s="132"/>
      <c r="ET141" s="132"/>
      <c r="EU141" s="132"/>
      <c r="EV141" s="132"/>
      <c r="EW141" s="132"/>
      <c r="EX141" s="132"/>
      <c r="EY141" s="132"/>
      <c r="EZ141" s="132"/>
      <c r="FA141" s="132"/>
      <c r="FB141" s="132"/>
      <c r="FC141" s="132"/>
      <c r="FD141" s="132"/>
      <c r="FE141" s="132"/>
      <c r="FF141" s="132"/>
      <c r="FG141" s="132"/>
      <c r="FH141" s="132"/>
      <c r="FI141" s="132"/>
      <c r="FJ141" s="132"/>
      <c r="FK141" s="132"/>
      <c r="FL141" s="132"/>
      <c r="FM141" s="132"/>
      <c r="FN141" s="132"/>
      <c r="FO141" s="132"/>
      <c r="FP141" s="132"/>
      <c r="FQ141" s="132"/>
      <c r="FR141" s="132"/>
      <c r="FS141" s="132"/>
      <c r="FT141" s="132"/>
      <c r="FU141" s="132"/>
      <c r="FV141" s="132"/>
      <c r="FW141" s="132"/>
      <c r="FX141" s="132"/>
      <c r="FY141" s="132"/>
      <c r="FZ141" s="132"/>
      <c r="GA141" s="132"/>
      <c r="GB141" s="132"/>
      <c r="GC141" s="132"/>
      <c r="GD141" s="132"/>
      <c r="GE141" s="132"/>
      <c r="GF141" s="132"/>
      <c r="GG141" s="132"/>
      <c r="GH141" s="132"/>
      <c r="GI141" s="132"/>
      <c r="GJ141" s="132"/>
      <c r="GK141" s="132"/>
      <c r="GL141" s="132"/>
      <c r="GM141" s="132"/>
      <c r="GN141" s="132"/>
      <c r="GO141" s="132"/>
      <c r="GP141" s="132"/>
      <c r="GQ141" s="132"/>
      <c r="GR141" s="132"/>
      <c r="GS141" s="132"/>
      <c r="GT141" s="132"/>
      <c r="GU141" s="132"/>
      <c r="GV141" s="132"/>
      <c r="GW141" s="132"/>
      <c r="GX141" s="132"/>
      <c r="GY141" s="132"/>
      <c r="GZ141" s="132"/>
      <c r="HA141" s="132"/>
      <c r="HB141" s="132"/>
      <c r="HC141" s="132"/>
      <c r="HD141" s="132"/>
      <c r="HE141" s="132"/>
      <c r="HF141" s="132"/>
      <c r="HG141" s="132"/>
      <c r="HH141" s="132"/>
      <c r="HI141" s="132"/>
      <c r="HJ141" s="132"/>
      <c r="HK141" s="132"/>
      <c r="HL141" s="132"/>
      <c r="HM141" s="132"/>
      <c r="HN141" s="132"/>
      <c r="HO141" s="132"/>
      <c r="HP141" s="132"/>
      <c r="HQ141" s="132"/>
      <c r="HR141" s="132"/>
      <c r="HS141" s="132"/>
      <c r="HT141" s="132"/>
      <c r="HU141" s="132"/>
      <c r="HV141" s="132"/>
    </row>
    <row r="142" spans="1:230" s="134" customFormat="1" ht="16.5">
      <c r="A142" s="130"/>
      <c r="B142" s="131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  <c r="EX142" s="132"/>
      <c r="EY142" s="132"/>
      <c r="EZ142" s="132"/>
      <c r="FA142" s="132"/>
      <c r="FB142" s="132"/>
      <c r="FC142" s="132"/>
      <c r="FD142" s="132"/>
      <c r="FE142" s="132"/>
      <c r="FF142" s="132"/>
      <c r="FG142" s="132"/>
      <c r="FH142" s="132"/>
      <c r="FI142" s="132"/>
      <c r="FJ142" s="132"/>
      <c r="FK142" s="132"/>
      <c r="FL142" s="132"/>
      <c r="FM142" s="132"/>
      <c r="FN142" s="132"/>
      <c r="FO142" s="132"/>
      <c r="FP142" s="132"/>
      <c r="FQ142" s="132"/>
      <c r="FR142" s="132"/>
      <c r="FS142" s="132"/>
      <c r="FT142" s="132"/>
      <c r="FU142" s="132"/>
      <c r="FV142" s="132"/>
      <c r="FW142" s="132"/>
      <c r="FX142" s="132"/>
      <c r="FY142" s="132"/>
      <c r="FZ142" s="132"/>
      <c r="GA142" s="132"/>
      <c r="GB142" s="132"/>
      <c r="GC142" s="132"/>
      <c r="GD142" s="132"/>
      <c r="GE142" s="132"/>
      <c r="GF142" s="132"/>
      <c r="GG142" s="132"/>
      <c r="GH142" s="132"/>
      <c r="GI142" s="132"/>
      <c r="GJ142" s="132"/>
      <c r="GK142" s="132"/>
      <c r="GL142" s="132"/>
      <c r="GM142" s="132"/>
      <c r="GN142" s="132"/>
      <c r="GO142" s="132"/>
      <c r="GP142" s="132"/>
      <c r="GQ142" s="132"/>
      <c r="GR142" s="132"/>
      <c r="GS142" s="132"/>
      <c r="GT142" s="132"/>
      <c r="GU142" s="132"/>
      <c r="GV142" s="132"/>
      <c r="GW142" s="132"/>
      <c r="GX142" s="132"/>
      <c r="GY142" s="132"/>
      <c r="GZ142" s="132"/>
      <c r="HA142" s="132"/>
      <c r="HB142" s="132"/>
      <c r="HC142" s="132"/>
      <c r="HD142" s="132"/>
      <c r="HE142" s="132"/>
      <c r="HF142" s="132"/>
      <c r="HG142" s="132"/>
      <c r="HH142" s="132"/>
      <c r="HI142" s="132"/>
      <c r="HJ142" s="132"/>
      <c r="HK142" s="132"/>
      <c r="HL142" s="132"/>
      <c r="HM142" s="132"/>
      <c r="HN142" s="132"/>
      <c r="HO142" s="132"/>
      <c r="HP142" s="132"/>
      <c r="HQ142" s="132"/>
      <c r="HR142" s="132"/>
      <c r="HS142" s="132"/>
      <c r="HT142" s="132"/>
      <c r="HU142" s="132"/>
      <c r="HV142" s="132"/>
    </row>
    <row r="143" spans="1:230" s="134" customFormat="1" ht="16.5">
      <c r="A143" s="130"/>
      <c r="B143" s="131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  <c r="EX143" s="132"/>
      <c r="EY143" s="132"/>
      <c r="EZ143" s="132"/>
      <c r="FA143" s="132"/>
      <c r="FB143" s="132"/>
      <c r="FC143" s="132"/>
      <c r="FD143" s="132"/>
      <c r="FE143" s="132"/>
      <c r="FF143" s="132"/>
      <c r="FG143" s="132"/>
      <c r="FH143" s="132"/>
      <c r="FI143" s="132"/>
      <c r="FJ143" s="132"/>
      <c r="FK143" s="132"/>
      <c r="FL143" s="132"/>
      <c r="FM143" s="132"/>
      <c r="FN143" s="132"/>
      <c r="FO143" s="132"/>
      <c r="FP143" s="132"/>
      <c r="FQ143" s="132"/>
      <c r="FR143" s="132"/>
      <c r="FS143" s="132"/>
      <c r="FT143" s="132"/>
      <c r="FU143" s="132"/>
      <c r="FV143" s="132"/>
      <c r="FW143" s="132"/>
      <c r="FX143" s="132"/>
      <c r="FY143" s="132"/>
      <c r="FZ143" s="132"/>
      <c r="GA143" s="132"/>
      <c r="GB143" s="132"/>
      <c r="GC143" s="132"/>
      <c r="GD143" s="132"/>
      <c r="GE143" s="132"/>
      <c r="GF143" s="132"/>
      <c r="GG143" s="132"/>
      <c r="GH143" s="132"/>
      <c r="GI143" s="132"/>
      <c r="GJ143" s="132"/>
      <c r="GK143" s="132"/>
      <c r="GL143" s="132"/>
      <c r="GM143" s="132"/>
      <c r="GN143" s="132"/>
      <c r="GO143" s="132"/>
      <c r="GP143" s="132"/>
      <c r="GQ143" s="132"/>
      <c r="GR143" s="132"/>
      <c r="GS143" s="132"/>
      <c r="GT143" s="132"/>
      <c r="GU143" s="132"/>
      <c r="GV143" s="132"/>
      <c r="GW143" s="132"/>
      <c r="GX143" s="132"/>
      <c r="GY143" s="132"/>
      <c r="GZ143" s="132"/>
      <c r="HA143" s="132"/>
      <c r="HB143" s="132"/>
      <c r="HC143" s="132"/>
      <c r="HD143" s="132"/>
      <c r="HE143" s="132"/>
      <c r="HF143" s="132"/>
      <c r="HG143" s="132"/>
      <c r="HH143" s="132"/>
      <c r="HI143" s="132"/>
      <c r="HJ143" s="132"/>
      <c r="HK143" s="132"/>
      <c r="HL143" s="132"/>
      <c r="HM143" s="132"/>
      <c r="HN143" s="132"/>
      <c r="HO143" s="132"/>
      <c r="HP143" s="132"/>
      <c r="HQ143" s="132"/>
      <c r="HR143" s="132"/>
      <c r="HS143" s="132"/>
      <c r="HT143" s="132"/>
      <c r="HU143" s="132"/>
      <c r="HV143" s="132"/>
    </row>
    <row r="144" spans="1:230" s="134" customFormat="1" ht="16.5">
      <c r="A144" s="130"/>
      <c r="B144" s="131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  <c r="EX144" s="132"/>
      <c r="EY144" s="132"/>
      <c r="EZ144" s="132"/>
      <c r="FA144" s="132"/>
      <c r="FB144" s="132"/>
      <c r="FC144" s="132"/>
      <c r="FD144" s="132"/>
      <c r="FE144" s="132"/>
      <c r="FF144" s="132"/>
      <c r="FG144" s="132"/>
      <c r="FH144" s="132"/>
      <c r="FI144" s="132"/>
      <c r="FJ144" s="132"/>
      <c r="FK144" s="132"/>
      <c r="FL144" s="132"/>
      <c r="FM144" s="132"/>
      <c r="FN144" s="132"/>
      <c r="FO144" s="132"/>
      <c r="FP144" s="132"/>
      <c r="FQ144" s="132"/>
      <c r="FR144" s="132"/>
      <c r="FS144" s="132"/>
      <c r="FT144" s="132"/>
      <c r="FU144" s="132"/>
      <c r="FV144" s="132"/>
      <c r="FW144" s="132"/>
      <c r="FX144" s="132"/>
      <c r="FY144" s="132"/>
      <c r="FZ144" s="132"/>
      <c r="GA144" s="132"/>
      <c r="GB144" s="132"/>
      <c r="GC144" s="132"/>
      <c r="GD144" s="132"/>
      <c r="GE144" s="132"/>
      <c r="GF144" s="132"/>
      <c r="GG144" s="132"/>
      <c r="GH144" s="132"/>
      <c r="GI144" s="132"/>
      <c r="GJ144" s="132"/>
      <c r="GK144" s="132"/>
      <c r="GL144" s="132"/>
      <c r="GM144" s="132"/>
      <c r="GN144" s="132"/>
      <c r="GO144" s="132"/>
      <c r="GP144" s="132"/>
      <c r="GQ144" s="132"/>
      <c r="GR144" s="132"/>
      <c r="GS144" s="132"/>
      <c r="GT144" s="132"/>
      <c r="GU144" s="132"/>
      <c r="GV144" s="132"/>
      <c r="GW144" s="132"/>
      <c r="GX144" s="132"/>
      <c r="GY144" s="132"/>
      <c r="GZ144" s="132"/>
      <c r="HA144" s="132"/>
      <c r="HB144" s="132"/>
      <c r="HC144" s="132"/>
      <c r="HD144" s="132"/>
      <c r="HE144" s="132"/>
      <c r="HF144" s="132"/>
      <c r="HG144" s="132"/>
      <c r="HH144" s="132"/>
      <c r="HI144" s="132"/>
      <c r="HJ144" s="132"/>
      <c r="HK144" s="132"/>
      <c r="HL144" s="132"/>
      <c r="HM144" s="132"/>
      <c r="HN144" s="132"/>
      <c r="HO144" s="132"/>
      <c r="HP144" s="132"/>
      <c r="HQ144" s="132"/>
      <c r="HR144" s="132"/>
      <c r="HS144" s="132"/>
      <c r="HT144" s="132"/>
      <c r="HU144" s="132"/>
      <c r="HV144" s="132"/>
    </row>
    <row r="145" spans="1:230" s="134" customFormat="1" ht="16.5">
      <c r="A145" s="130"/>
      <c r="B145" s="131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  <c r="EX145" s="132"/>
      <c r="EY145" s="132"/>
      <c r="EZ145" s="132"/>
      <c r="FA145" s="132"/>
      <c r="FB145" s="132"/>
      <c r="FC145" s="132"/>
      <c r="FD145" s="132"/>
      <c r="FE145" s="132"/>
      <c r="FF145" s="132"/>
      <c r="FG145" s="132"/>
      <c r="FH145" s="132"/>
      <c r="FI145" s="132"/>
      <c r="FJ145" s="132"/>
      <c r="FK145" s="132"/>
      <c r="FL145" s="132"/>
      <c r="FM145" s="132"/>
      <c r="FN145" s="132"/>
      <c r="FO145" s="132"/>
      <c r="FP145" s="132"/>
      <c r="FQ145" s="132"/>
      <c r="FR145" s="132"/>
      <c r="FS145" s="132"/>
      <c r="FT145" s="132"/>
      <c r="FU145" s="132"/>
      <c r="FV145" s="132"/>
      <c r="FW145" s="132"/>
      <c r="FX145" s="132"/>
      <c r="FY145" s="132"/>
      <c r="FZ145" s="132"/>
      <c r="GA145" s="132"/>
      <c r="GB145" s="132"/>
      <c r="GC145" s="132"/>
      <c r="GD145" s="132"/>
      <c r="GE145" s="132"/>
      <c r="GF145" s="132"/>
      <c r="GG145" s="132"/>
      <c r="GH145" s="132"/>
      <c r="GI145" s="132"/>
      <c r="GJ145" s="132"/>
      <c r="GK145" s="132"/>
      <c r="GL145" s="132"/>
      <c r="GM145" s="132"/>
      <c r="GN145" s="132"/>
      <c r="GO145" s="132"/>
      <c r="GP145" s="132"/>
      <c r="GQ145" s="132"/>
      <c r="GR145" s="132"/>
      <c r="GS145" s="132"/>
      <c r="GT145" s="132"/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2"/>
      <c r="HS145" s="132"/>
      <c r="HT145" s="132"/>
      <c r="HU145" s="132"/>
      <c r="HV145" s="132"/>
    </row>
    <row r="146" spans="1:230" s="134" customFormat="1" ht="16.5">
      <c r="A146" s="130"/>
      <c r="B146" s="131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2"/>
      <c r="EG146" s="132"/>
      <c r="EH146" s="132"/>
      <c r="EI146" s="132"/>
      <c r="EJ146" s="132"/>
      <c r="EK146" s="132"/>
      <c r="EL146" s="132"/>
      <c r="EM146" s="132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  <c r="EX146" s="132"/>
      <c r="EY146" s="132"/>
      <c r="EZ146" s="132"/>
      <c r="FA146" s="132"/>
      <c r="FB146" s="132"/>
      <c r="FC146" s="132"/>
      <c r="FD146" s="132"/>
      <c r="FE146" s="132"/>
      <c r="FF146" s="132"/>
      <c r="FG146" s="132"/>
      <c r="FH146" s="132"/>
      <c r="FI146" s="132"/>
      <c r="FJ146" s="132"/>
      <c r="FK146" s="132"/>
      <c r="FL146" s="132"/>
      <c r="FM146" s="132"/>
      <c r="FN146" s="132"/>
      <c r="FO146" s="132"/>
      <c r="FP146" s="132"/>
      <c r="FQ146" s="132"/>
      <c r="FR146" s="132"/>
      <c r="FS146" s="132"/>
      <c r="FT146" s="132"/>
      <c r="FU146" s="132"/>
      <c r="FV146" s="132"/>
      <c r="FW146" s="132"/>
      <c r="FX146" s="132"/>
      <c r="FY146" s="132"/>
      <c r="FZ146" s="132"/>
      <c r="GA146" s="132"/>
      <c r="GB146" s="132"/>
      <c r="GC146" s="132"/>
      <c r="GD146" s="132"/>
      <c r="GE146" s="132"/>
      <c r="GF146" s="132"/>
      <c r="GG146" s="132"/>
      <c r="GH146" s="132"/>
      <c r="GI146" s="132"/>
      <c r="GJ146" s="132"/>
      <c r="GK146" s="132"/>
      <c r="GL146" s="132"/>
      <c r="GM146" s="132"/>
      <c r="GN146" s="132"/>
      <c r="GO146" s="132"/>
      <c r="GP146" s="132"/>
      <c r="GQ146" s="132"/>
      <c r="GR146" s="132"/>
      <c r="GS146" s="132"/>
      <c r="GT146" s="132"/>
      <c r="GU146" s="132"/>
      <c r="GV146" s="132"/>
      <c r="GW146" s="132"/>
      <c r="GX146" s="132"/>
      <c r="GY146" s="132"/>
      <c r="GZ146" s="132"/>
      <c r="HA146" s="132"/>
      <c r="HB146" s="132"/>
      <c r="HC146" s="132"/>
      <c r="HD146" s="132"/>
      <c r="HE146" s="132"/>
      <c r="HF146" s="132"/>
      <c r="HG146" s="132"/>
      <c r="HH146" s="132"/>
      <c r="HI146" s="132"/>
      <c r="HJ146" s="132"/>
      <c r="HK146" s="132"/>
      <c r="HL146" s="132"/>
      <c r="HM146" s="132"/>
      <c r="HN146" s="132"/>
      <c r="HO146" s="132"/>
      <c r="HP146" s="132"/>
      <c r="HQ146" s="132"/>
      <c r="HR146" s="132"/>
      <c r="HS146" s="132"/>
      <c r="HT146" s="132"/>
      <c r="HU146" s="132"/>
      <c r="HV146" s="132"/>
    </row>
    <row r="147" spans="1:230" s="134" customFormat="1" ht="16.5">
      <c r="A147" s="130"/>
      <c r="B147" s="131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</row>
    <row r="148" spans="1:230" s="134" customFormat="1" ht="16.5">
      <c r="A148" s="130"/>
      <c r="B148" s="131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  <c r="EX148" s="132"/>
      <c r="EY148" s="132"/>
      <c r="EZ148" s="132"/>
      <c r="FA148" s="132"/>
      <c r="FB148" s="132"/>
      <c r="FC148" s="132"/>
      <c r="FD148" s="132"/>
      <c r="FE148" s="132"/>
      <c r="FF148" s="132"/>
      <c r="FG148" s="132"/>
      <c r="FH148" s="132"/>
      <c r="FI148" s="132"/>
      <c r="FJ148" s="132"/>
      <c r="FK148" s="132"/>
      <c r="FL148" s="132"/>
      <c r="FM148" s="132"/>
      <c r="FN148" s="132"/>
      <c r="FO148" s="132"/>
      <c r="FP148" s="132"/>
      <c r="FQ148" s="132"/>
      <c r="FR148" s="132"/>
      <c r="FS148" s="132"/>
      <c r="FT148" s="132"/>
      <c r="FU148" s="132"/>
      <c r="FV148" s="132"/>
      <c r="FW148" s="132"/>
      <c r="FX148" s="132"/>
      <c r="FY148" s="132"/>
      <c r="FZ148" s="132"/>
      <c r="GA148" s="132"/>
      <c r="GB148" s="132"/>
      <c r="GC148" s="132"/>
      <c r="GD148" s="132"/>
      <c r="GE148" s="132"/>
      <c r="GF148" s="132"/>
      <c r="GG148" s="132"/>
      <c r="GH148" s="132"/>
      <c r="GI148" s="132"/>
      <c r="GJ148" s="132"/>
      <c r="GK148" s="132"/>
      <c r="GL148" s="132"/>
      <c r="GM148" s="132"/>
      <c r="GN148" s="132"/>
      <c r="GO148" s="132"/>
      <c r="GP148" s="132"/>
      <c r="GQ148" s="132"/>
      <c r="GR148" s="132"/>
      <c r="GS148" s="132"/>
      <c r="GT148" s="132"/>
      <c r="GU148" s="132"/>
      <c r="GV148" s="132"/>
      <c r="GW148" s="132"/>
      <c r="GX148" s="132"/>
      <c r="GY148" s="132"/>
      <c r="GZ148" s="132"/>
      <c r="HA148" s="132"/>
      <c r="HB148" s="132"/>
      <c r="HC148" s="132"/>
      <c r="HD148" s="132"/>
      <c r="HE148" s="132"/>
      <c r="HF148" s="132"/>
      <c r="HG148" s="132"/>
      <c r="HH148" s="132"/>
      <c r="HI148" s="132"/>
      <c r="HJ148" s="132"/>
      <c r="HK148" s="132"/>
      <c r="HL148" s="132"/>
      <c r="HM148" s="132"/>
      <c r="HN148" s="132"/>
      <c r="HO148" s="132"/>
      <c r="HP148" s="132"/>
      <c r="HQ148" s="132"/>
      <c r="HR148" s="132"/>
      <c r="HS148" s="132"/>
      <c r="HT148" s="132"/>
      <c r="HU148" s="132"/>
      <c r="HV148" s="132"/>
    </row>
    <row r="149" spans="1:230" s="134" customFormat="1" ht="16.5">
      <c r="A149" s="130"/>
      <c r="B149" s="131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  <c r="EX149" s="132"/>
      <c r="EY149" s="132"/>
      <c r="EZ149" s="132"/>
      <c r="FA149" s="132"/>
      <c r="FB149" s="132"/>
      <c r="FC149" s="132"/>
      <c r="FD149" s="132"/>
      <c r="FE149" s="132"/>
      <c r="FF149" s="132"/>
      <c r="FG149" s="132"/>
      <c r="FH149" s="132"/>
      <c r="FI149" s="132"/>
      <c r="FJ149" s="132"/>
      <c r="FK149" s="132"/>
      <c r="FL149" s="132"/>
      <c r="FM149" s="132"/>
      <c r="FN149" s="132"/>
      <c r="FO149" s="132"/>
      <c r="FP149" s="132"/>
      <c r="FQ149" s="132"/>
      <c r="FR149" s="132"/>
      <c r="FS149" s="132"/>
      <c r="FT149" s="132"/>
      <c r="FU149" s="132"/>
      <c r="FV149" s="132"/>
      <c r="FW149" s="132"/>
      <c r="FX149" s="132"/>
      <c r="FY149" s="132"/>
      <c r="FZ149" s="132"/>
      <c r="GA149" s="132"/>
      <c r="GB149" s="132"/>
      <c r="GC149" s="132"/>
      <c r="GD149" s="132"/>
      <c r="GE149" s="132"/>
      <c r="GF149" s="132"/>
      <c r="GG149" s="132"/>
      <c r="GH149" s="132"/>
      <c r="GI149" s="132"/>
      <c r="GJ149" s="132"/>
      <c r="GK149" s="132"/>
      <c r="GL149" s="132"/>
      <c r="GM149" s="132"/>
      <c r="GN149" s="132"/>
      <c r="GO149" s="132"/>
      <c r="GP149" s="132"/>
      <c r="GQ149" s="132"/>
      <c r="GR149" s="132"/>
      <c r="GS149" s="132"/>
      <c r="GT149" s="132"/>
      <c r="GU149" s="132"/>
      <c r="GV149" s="132"/>
      <c r="GW149" s="132"/>
      <c r="GX149" s="132"/>
      <c r="GY149" s="132"/>
      <c r="GZ149" s="132"/>
      <c r="HA149" s="132"/>
      <c r="HB149" s="132"/>
      <c r="HC149" s="132"/>
      <c r="HD149" s="132"/>
      <c r="HE149" s="132"/>
      <c r="HF149" s="132"/>
      <c r="HG149" s="132"/>
      <c r="HH149" s="132"/>
      <c r="HI149" s="132"/>
      <c r="HJ149" s="132"/>
      <c r="HK149" s="132"/>
      <c r="HL149" s="132"/>
      <c r="HM149" s="132"/>
      <c r="HN149" s="132"/>
      <c r="HO149" s="132"/>
      <c r="HP149" s="132"/>
      <c r="HQ149" s="132"/>
      <c r="HR149" s="132"/>
      <c r="HS149" s="132"/>
      <c r="HT149" s="132"/>
      <c r="HU149" s="132"/>
      <c r="HV149" s="132"/>
    </row>
    <row r="150" spans="1:230" s="134" customFormat="1" ht="16.5">
      <c r="A150" s="130"/>
      <c r="B150" s="131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2"/>
      <c r="DT150" s="132"/>
      <c r="DU150" s="132"/>
      <c r="DV150" s="132"/>
      <c r="DW150" s="132"/>
      <c r="DX150" s="132"/>
      <c r="DY150" s="132"/>
      <c r="DZ150" s="132"/>
      <c r="EA150" s="132"/>
      <c r="EB150" s="132"/>
      <c r="EC150" s="132"/>
      <c r="ED150" s="132"/>
      <c r="EE150" s="132"/>
      <c r="EF150" s="132"/>
      <c r="EG150" s="132"/>
      <c r="EH150" s="132"/>
      <c r="EI150" s="132"/>
      <c r="EJ150" s="132"/>
      <c r="EK150" s="132"/>
      <c r="EL150" s="132"/>
      <c r="EM150" s="132"/>
      <c r="EN150" s="132"/>
      <c r="EO150" s="132"/>
      <c r="EP150" s="132"/>
      <c r="EQ150" s="132"/>
      <c r="ER150" s="132"/>
      <c r="ES150" s="132"/>
      <c r="ET150" s="132"/>
      <c r="EU150" s="132"/>
      <c r="EV150" s="132"/>
      <c r="EW150" s="132"/>
      <c r="EX150" s="132"/>
      <c r="EY150" s="132"/>
      <c r="EZ150" s="132"/>
      <c r="FA150" s="132"/>
      <c r="FB150" s="132"/>
      <c r="FC150" s="132"/>
      <c r="FD150" s="132"/>
      <c r="FE150" s="132"/>
      <c r="FF150" s="132"/>
      <c r="FG150" s="132"/>
      <c r="FH150" s="132"/>
      <c r="FI150" s="132"/>
      <c r="FJ150" s="132"/>
      <c r="FK150" s="132"/>
      <c r="FL150" s="132"/>
      <c r="FM150" s="132"/>
      <c r="FN150" s="132"/>
      <c r="FO150" s="132"/>
      <c r="FP150" s="132"/>
      <c r="FQ150" s="132"/>
      <c r="FR150" s="132"/>
      <c r="FS150" s="132"/>
      <c r="FT150" s="132"/>
      <c r="FU150" s="132"/>
      <c r="FV150" s="132"/>
      <c r="FW150" s="132"/>
      <c r="FX150" s="132"/>
      <c r="FY150" s="132"/>
      <c r="FZ150" s="132"/>
      <c r="GA150" s="132"/>
      <c r="GB150" s="132"/>
      <c r="GC150" s="132"/>
      <c r="GD150" s="132"/>
      <c r="GE150" s="132"/>
      <c r="GF150" s="132"/>
      <c r="GG150" s="132"/>
      <c r="GH150" s="132"/>
      <c r="GI150" s="132"/>
      <c r="GJ150" s="132"/>
      <c r="GK150" s="132"/>
      <c r="GL150" s="132"/>
      <c r="GM150" s="132"/>
      <c r="GN150" s="132"/>
      <c r="GO150" s="132"/>
      <c r="GP150" s="132"/>
      <c r="GQ150" s="132"/>
      <c r="GR150" s="132"/>
      <c r="GS150" s="132"/>
      <c r="GT150" s="132"/>
      <c r="GU150" s="132"/>
      <c r="GV150" s="132"/>
      <c r="GW150" s="132"/>
      <c r="GX150" s="132"/>
      <c r="GY150" s="132"/>
      <c r="GZ150" s="132"/>
      <c r="HA150" s="132"/>
      <c r="HB150" s="132"/>
      <c r="HC150" s="132"/>
      <c r="HD150" s="132"/>
      <c r="HE150" s="132"/>
      <c r="HF150" s="132"/>
      <c r="HG150" s="132"/>
      <c r="HH150" s="132"/>
      <c r="HI150" s="132"/>
      <c r="HJ150" s="132"/>
      <c r="HK150" s="132"/>
      <c r="HL150" s="132"/>
      <c r="HM150" s="132"/>
      <c r="HN150" s="132"/>
      <c r="HO150" s="132"/>
      <c r="HP150" s="132"/>
      <c r="HQ150" s="132"/>
      <c r="HR150" s="132"/>
      <c r="HS150" s="132"/>
      <c r="HT150" s="132"/>
      <c r="HU150" s="132"/>
      <c r="HV150" s="132"/>
    </row>
    <row r="151" spans="1:230" s="134" customFormat="1" ht="16.5">
      <c r="A151" s="130"/>
      <c r="B151" s="131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DI151" s="132"/>
      <c r="DJ151" s="132"/>
      <c r="DK151" s="132"/>
      <c r="DL151" s="132"/>
      <c r="DM151" s="132"/>
      <c r="DN151" s="132"/>
      <c r="DO151" s="132"/>
      <c r="DP151" s="132"/>
      <c r="DQ151" s="132"/>
      <c r="DR151" s="132"/>
      <c r="DS151" s="132"/>
      <c r="DT151" s="132"/>
      <c r="DU151" s="132"/>
      <c r="DV151" s="132"/>
      <c r="DW151" s="132"/>
      <c r="DX151" s="132"/>
      <c r="DY151" s="132"/>
      <c r="DZ151" s="132"/>
      <c r="EA151" s="132"/>
      <c r="EB151" s="132"/>
      <c r="EC151" s="132"/>
      <c r="ED151" s="132"/>
      <c r="EE151" s="132"/>
      <c r="EF151" s="132"/>
      <c r="EG151" s="132"/>
      <c r="EH151" s="132"/>
      <c r="EI151" s="132"/>
      <c r="EJ151" s="132"/>
      <c r="EK151" s="132"/>
      <c r="EL151" s="132"/>
      <c r="EM151" s="132"/>
      <c r="EN151" s="132"/>
      <c r="EO151" s="132"/>
      <c r="EP151" s="132"/>
      <c r="EQ151" s="132"/>
      <c r="ER151" s="132"/>
      <c r="ES151" s="132"/>
      <c r="ET151" s="132"/>
      <c r="EU151" s="132"/>
      <c r="EV151" s="132"/>
      <c r="EW151" s="132"/>
      <c r="EX151" s="132"/>
      <c r="EY151" s="132"/>
      <c r="EZ151" s="132"/>
      <c r="FA151" s="132"/>
      <c r="FB151" s="132"/>
      <c r="FC151" s="132"/>
      <c r="FD151" s="132"/>
      <c r="FE151" s="132"/>
      <c r="FF151" s="132"/>
      <c r="FG151" s="132"/>
      <c r="FH151" s="132"/>
      <c r="FI151" s="132"/>
      <c r="FJ151" s="132"/>
      <c r="FK151" s="132"/>
      <c r="FL151" s="132"/>
      <c r="FM151" s="132"/>
      <c r="FN151" s="132"/>
      <c r="FO151" s="132"/>
      <c r="FP151" s="132"/>
      <c r="FQ151" s="132"/>
      <c r="FR151" s="132"/>
      <c r="FS151" s="132"/>
      <c r="FT151" s="132"/>
      <c r="FU151" s="132"/>
      <c r="FV151" s="132"/>
      <c r="FW151" s="132"/>
      <c r="FX151" s="132"/>
      <c r="FY151" s="132"/>
      <c r="FZ151" s="132"/>
      <c r="GA151" s="132"/>
      <c r="GB151" s="132"/>
      <c r="GC151" s="132"/>
      <c r="GD151" s="132"/>
      <c r="GE151" s="132"/>
      <c r="GF151" s="132"/>
      <c r="GG151" s="132"/>
      <c r="GH151" s="132"/>
      <c r="GI151" s="132"/>
      <c r="GJ151" s="132"/>
      <c r="GK151" s="132"/>
      <c r="GL151" s="132"/>
      <c r="GM151" s="132"/>
      <c r="GN151" s="132"/>
      <c r="GO151" s="132"/>
      <c r="GP151" s="132"/>
      <c r="GQ151" s="132"/>
      <c r="GR151" s="132"/>
      <c r="GS151" s="132"/>
      <c r="GT151" s="132"/>
      <c r="GU151" s="132"/>
      <c r="GV151" s="132"/>
      <c r="GW151" s="132"/>
      <c r="GX151" s="132"/>
      <c r="GY151" s="132"/>
      <c r="GZ151" s="132"/>
      <c r="HA151" s="132"/>
      <c r="HB151" s="132"/>
      <c r="HC151" s="132"/>
      <c r="HD151" s="132"/>
      <c r="HE151" s="132"/>
      <c r="HF151" s="132"/>
      <c r="HG151" s="132"/>
      <c r="HH151" s="132"/>
      <c r="HI151" s="132"/>
      <c r="HJ151" s="132"/>
      <c r="HK151" s="132"/>
      <c r="HL151" s="132"/>
      <c r="HM151" s="132"/>
      <c r="HN151" s="132"/>
      <c r="HO151" s="132"/>
      <c r="HP151" s="132"/>
      <c r="HQ151" s="132"/>
      <c r="HR151" s="132"/>
      <c r="HS151" s="132"/>
      <c r="HT151" s="132"/>
      <c r="HU151" s="132"/>
      <c r="HV151" s="132"/>
    </row>
    <row r="152" spans="1:230" s="134" customFormat="1" ht="16.5">
      <c r="A152" s="130"/>
      <c r="B152" s="131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2"/>
      <c r="DR152" s="132"/>
      <c r="DS152" s="132"/>
      <c r="DT152" s="132"/>
      <c r="DU152" s="132"/>
      <c r="DV152" s="132"/>
      <c r="DW152" s="132"/>
      <c r="DX152" s="132"/>
      <c r="DY152" s="132"/>
      <c r="DZ152" s="132"/>
      <c r="EA152" s="132"/>
      <c r="EB152" s="132"/>
      <c r="EC152" s="132"/>
      <c r="ED152" s="132"/>
      <c r="EE152" s="132"/>
      <c r="EF152" s="132"/>
      <c r="EG152" s="132"/>
      <c r="EH152" s="132"/>
      <c r="EI152" s="132"/>
      <c r="EJ152" s="132"/>
      <c r="EK152" s="132"/>
      <c r="EL152" s="132"/>
      <c r="EM152" s="132"/>
      <c r="EN152" s="132"/>
      <c r="EO152" s="132"/>
      <c r="EP152" s="132"/>
      <c r="EQ152" s="132"/>
      <c r="ER152" s="132"/>
      <c r="ES152" s="132"/>
      <c r="ET152" s="132"/>
      <c r="EU152" s="132"/>
      <c r="EV152" s="132"/>
      <c r="EW152" s="132"/>
      <c r="EX152" s="132"/>
      <c r="EY152" s="132"/>
      <c r="EZ152" s="132"/>
      <c r="FA152" s="132"/>
      <c r="FB152" s="132"/>
      <c r="FC152" s="132"/>
      <c r="FD152" s="132"/>
      <c r="FE152" s="132"/>
      <c r="FF152" s="132"/>
      <c r="FG152" s="132"/>
      <c r="FH152" s="132"/>
      <c r="FI152" s="132"/>
      <c r="FJ152" s="132"/>
      <c r="FK152" s="132"/>
      <c r="FL152" s="132"/>
      <c r="FM152" s="132"/>
      <c r="FN152" s="132"/>
      <c r="FO152" s="132"/>
      <c r="FP152" s="132"/>
      <c r="FQ152" s="132"/>
      <c r="FR152" s="132"/>
      <c r="FS152" s="132"/>
      <c r="FT152" s="132"/>
      <c r="FU152" s="132"/>
      <c r="FV152" s="132"/>
      <c r="FW152" s="132"/>
      <c r="FX152" s="132"/>
      <c r="FY152" s="132"/>
      <c r="FZ152" s="132"/>
      <c r="GA152" s="132"/>
      <c r="GB152" s="132"/>
      <c r="GC152" s="132"/>
      <c r="GD152" s="132"/>
      <c r="GE152" s="132"/>
      <c r="GF152" s="132"/>
      <c r="GG152" s="132"/>
      <c r="GH152" s="132"/>
      <c r="GI152" s="132"/>
      <c r="GJ152" s="132"/>
      <c r="GK152" s="132"/>
      <c r="GL152" s="132"/>
      <c r="GM152" s="132"/>
      <c r="GN152" s="132"/>
      <c r="GO152" s="132"/>
      <c r="GP152" s="132"/>
      <c r="GQ152" s="132"/>
      <c r="GR152" s="132"/>
      <c r="GS152" s="132"/>
      <c r="GT152" s="132"/>
      <c r="GU152" s="132"/>
      <c r="GV152" s="132"/>
      <c r="GW152" s="132"/>
      <c r="GX152" s="132"/>
      <c r="GY152" s="132"/>
      <c r="GZ152" s="132"/>
      <c r="HA152" s="132"/>
      <c r="HB152" s="132"/>
      <c r="HC152" s="132"/>
      <c r="HD152" s="132"/>
      <c r="HE152" s="132"/>
      <c r="HF152" s="132"/>
      <c r="HG152" s="132"/>
      <c r="HH152" s="132"/>
      <c r="HI152" s="132"/>
      <c r="HJ152" s="132"/>
      <c r="HK152" s="132"/>
      <c r="HL152" s="132"/>
      <c r="HM152" s="132"/>
      <c r="HN152" s="132"/>
      <c r="HO152" s="132"/>
      <c r="HP152" s="132"/>
      <c r="HQ152" s="132"/>
      <c r="HR152" s="132"/>
      <c r="HS152" s="132"/>
      <c r="HT152" s="132"/>
      <c r="HU152" s="132"/>
      <c r="HV152" s="132"/>
    </row>
    <row r="153" spans="1:230" s="134" customFormat="1" ht="16.5">
      <c r="A153" s="130"/>
      <c r="B153" s="131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  <c r="DH153" s="132"/>
      <c r="DI153" s="132"/>
      <c r="DJ153" s="132"/>
      <c r="DK153" s="132"/>
      <c r="DL153" s="132"/>
      <c r="DM153" s="132"/>
      <c r="DN153" s="132"/>
      <c r="DO153" s="132"/>
      <c r="DP153" s="132"/>
      <c r="DQ153" s="132"/>
      <c r="DR153" s="132"/>
      <c r="DS153" s="132"/>
      <c r="DT153" s="132"/>
      <c r="DU153" s="132"/>
      <c r="DV153" s="132"/>
      <c r="DW153" s="132"/>
      <c r="DX153" s="132"/>
      <c r="DY153" s="132"/>
      <c r="DZ153" s="132"/>
      <c r="EA153" s="132"/>
      <c r="EB153" s="132"/>
      <c r="EC153" s="132"/>
      <c r="ED153" s="132"/>
      <c r="EE153" s="132"/>
      <c r="EF153" s="132"/>
      <c r="EG153" s="132"/>
      <c r="EH153" s="132"/>
      <c r="EI153" s="132"/>
      <c r="EJ153" s="132"/>
      <c r="EK153" s="132"/>
      <c r="EL153" s="132"/>
      <c r="EM153" s="132"/>
      <c r="EN153" s="132"/>
      <c r="EO153" s="132"/>
      <c r="EP153" s="132"/>
      <c r="EQ153" s="132"/>
      <c r="ER153" s="132"/>
      <c r="ES153" s="132"/>
      <c r="ET153" s="132"/>
      <c r="EU153" s="132"/>
      <c r="EV153" s="132"/>
      <c r="EW153" s="132"/>
      <c r="EX153" s="132"/>
      <c r="EY153" s="132"/>
      <c r="EZ153" s="132"/>
      <c r="FA153" s="132"/>
      <c r="FB153" s="132"/>
      <c r="FC153" s="132"/>
      <c r="FD153" s="132"/>
      <c r="FE153" s="132"/>
      <c r="FF153" s="132"/>
      <c r="FG153" s="132"/>
      <c r="FH153" s="132"/>
      <c r="FI153" s="132"/>
      <c r="FJ153" s="132"/>
      <c r="FK153" s="132"/>
      <c r="FL153" s="132"/>
      <c r="FM153" s="132"/>
      <c r="FN153" s="132"/>
      <c r="FO153" s="132"/>
      <c r="FP153" s="132"/>
      <c r="FQ153" s="132"/>
      <c r="FR153" s="132"/>
      <c r="FS153" s="132"/>
      <c r="FT153" s="132"/>
      <c r="FU153" s="132"/>
      <c r="FV153" s="132"/>
      <c r="FW153" s="132"/>
      <c r="FX153" s="132"/>
      <c r="FY153" s="132"/>
      <c r="FZ153" s="132"/>
      <c r="GA153" s="132"/>
      <c r="GB153" s="132"/>
      <c r="GC153" s="132"/>
      <c r="GD153" s="132"/>
      <c r="GE153" s="132"/>
      <c r="GF153" s="132"/>
      <c r="GG153" s="132"/>
      <c r="GH153" s="132"/>
      <c r="GI153" s="132"/>
      <c r="GJ153" s="132"/>
      <c r="GK153" s="132"/>
      <c r="GL153" s="132"/>
      <c r="GM153" s="132"/>
      <c r="GN153" s="132"/>
      <c r="GO153" s="132"/>
      <c r="GP153" s="132"/>
      <c r="GQ153" s="132"/>
      <c r="GR153" s="132"/>
      <c r="GS153" s="132"/>
      <c r="GT153" s="132"/>
      <c r="GU153" s="132"/>
      <c r="GV153" s="132"/>
      <c r="GW153" s="132"/>
      <c r="GX153" s="132"/>
      <c r="GY153" s="132"/>
      <c r="GZ153" s="132"/>
      <c r="HA153" s="132"/>
      <c r="HB153" s="132"/>
      <c r="HC153" s="132"/>
      <c r="HD153" s="132"/>
      <c r="HE153" s="132"/>
      <c r="HF153" s="132"/>
      <c r="HG153" s="132"/>
      <c r="HH153" s="132"/>
      <c r="HI153" s="132"/>
      <c r="HJ153" s="132"/>
      <c r="HK153" s="132"/>
      <c r="HL153" s="132"/>
      <c r="HM153" s="132"/>
      <c r="HN153" s="132"/>
      <c r="HO153" s="132"/>
      <c r="HP153" s="132"/>
      <c r="HQ153" s="132"/>
      <c r="HR153" s="132"/>
      <c r="HS153" s="132"/>
      <c r="HT153" s="132"/>
      <c r="HU153" s="132"/>
      <c r="HV153" s="132"/>
    </row>
    <row r="154" spans="1:230" s="134" customFormat="1" ht="16.5">
      <c r="A154" s="130"/>
      <c r="B154" s="131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2"/>
      <c r="DX154" s="132"/>
      <c r="DY154" s="132"/>
      <c r="DZ154" s="132"/>
      <c r="EA154" s="132"/>
      <c r="EB154" s="132"/>
      <c r="EC154" s="132"/>
      <c r="ED154" s="132"/>
      <c r="EE154" s="132"/>
      <c r="EF154" s="132"/>
      <c r="EG154" s="132"/>
      <c r="EH154" s="132"/>
      <c r="EI154" s="132"/>
      <c r="EJ154" s="132"/>
      <c r="EK154" s="132"/>
      <c r="EL154" s="132"/>
      <c r="EM154" s="132"/>
      <c r="EN154" s="132"/>
      <c r="EO154" s="132"/>
      <c r="EP154" s="132"/>
      <c r="EQ154" s="132"/>
      <c r="ER154" s="132"/>
      <c r="ES154" s="132"/>
      <c r="ET154" s="132"/>
      <c r="EU154" s="132"/>
      <c r="EV154" s="132"/>
      <c r="EW154" s="132"/>
      <c r="EX154" s="132"/>
      <c r="EY154" s="132"/>
      <c r="EZ154" s="132"/>
      <c r="FA154" s="132"/>
      <c r="FB154" s="132"/>
      <c r="FC154" s="132"/>
      <c r="FD154" s="132"/>
      <c r="FE154" s="132"/>
      <c r="FF154" s="132"/>
      <c r="FG154" s="132"/>
      <c r="FH154" s="132"/>
      <c r="FI154" s="132"/>
      <c r="FJ154" s="132"/>
      <c r="FK154" s="132"/>
      <c r="FL154" s="132"/>
      <c r="FM154" s="132"/>
      <c r="FN154" s="132"/>
      <c r="FO154" s="132"/>
      <c r="FP154" s="132"/>
      <c r="FQ154" s="132"/>
      <c r="FR154" s="132"/>
      <c r="FS154" s="132"/>
      <c r="FT154" s="132"/>
      <c r="FU154" s="132"/>
      <c r="FV154" s="132"/>
      <c r="FW154" s="132"/>
      <c r="FX154" s="132"/>
      <c r="FY154" s="132"/>
      <c r="FZ154" s="132"/>
      <c r="GA154" s="132"/>
      <c r="GB154" s="132"/>
      <c r="GC154" s="132"/>
      <c r="GD154" s="132"/>
      <c r="GE154" s="132"/>
      <c r="GF154" s="132"/>
      <c r="GG154" s="132"/>
      <c r="GH154" s="132"/>
      <c r="GI154" s="132"/>
      <c r="GJ154" s="132"/>
      <c r="GK154" s="132"/>
      <c r="GL154" s="132"/>
      <c r="GM154" s="132"/>
      <c r="GN154" s="132"/>
      <c r="GO154" s="132"/>
      <c r="GP154" s="132"/>
      <c r="GQ154" s="132"/>
      <c r="GR154" s="132"/>
      <c r="GS154" s="132"/>
      <c r="GT154" s="132"/>
      <c r="GU154" s="132"/>
      <c r="GV154" s="132"/>
      <c r="GW154" s="132"/>
      <c r="GX154" s="132"/>
      <c r="GY154" s="132"/>
      <c r="GZ154" s="132"/>
      <c r="HA154" s="132"/>
      <c r="HB154" s="132"/>
      <c r="HC154" s="132"/>
      <c r="HD154" s="132"/>
      <c r="HE154" s="132"/>
      <c r="HF154" s="132"/>
      <c r="HG154" s="132"/>
      <c r="HH154" s="132"/>
      <c r="HI154" s="132"/>
      <c r="HJ154" s="132"/>
      <c r="HK154" s="132"/>
      <c r="HL154" s="132"/>
      <c r="HM154" s="132"/>
      <c r="HN154" s="132"/>
      <c r="HO154" s="132"/>
      <c r="HP154" s="132"/>
      <c r="HQ154" s="132"/>
      <c r="HR154" s="132"/>
      <c r="HS154" s="132"/>
      <c r="HT154" s="132"/>
      <c r="HU154" s="132"/>
      <c r="HV154" s="132"/>
    </row>
    <row r="155" spans="1:230" s="134" customFormat="1" ht="16.5">
      <c r="A155" s="130"/>
      <c r="B155" s="131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  <c r="CO155" s="132"/>
      <c r="CP155" s="132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2"/>
      <c r="DE155" s="132"/>
      <c r="DF155" s="132"/>
      <c r="DG155" s="132"/>
      <c r="DH155" s="132"/>
      <c r="DI155" s="132"/>
      <c r="DJ155" s="132"/>
      <c r="DK155" s="132"/>
      <c r="DL155" s="132"/>
      <c r="DM155" s="132"/>
      <c r="DN155" s="132"/>
      <c r="DO155" s="132"/>
      <c r="DP155" s="132"/>
      <c r="DQ155" s="132"/>
      <c r="DR155" s="132"/>
      <c r="DS155" s="132"/>
      <c r="DT155" s="132"/>
      <c r="DU155" s="132"/>
      <c r="DV155" s="132"/>
      <c r="DW155" s="132"/>
      <c r="DX155" s="132"/>
      <c r="DY155" s="132"/>
      <c r="DZ155" s="132"/>
      <c r="EA155" s="132"/>
      <c r="EB155" s="132"/>
      <c r="EC155" s="132"/>
      <c r="ED155" s="132"/>
      <c r="EE155" s="132"/>
      <c r="EF155" s="132"/>
      <c r="EG155" s="132"/>
      <c r="EH155" s="132"/>
      <c r="EI155" s="132"/>
      <c r="EJ155" s="132"/>
      <c r="EK155" s="132"/>
      <c r="EL155" s="132"/>
      <c r="EM155" s="132"/>
      <c r="EN155" s="132"/>
      <c r="EO155" s="132"/>
      <c r="EP155" s="132"/>
      <c r="EQ155" s="132"/>
      <c r="ER155" s="132"/>
      <c r="ES155" s="132"/>
      <c r="ET155" s="132"/>
      <c r="EU155" s="132"/>
      <c r="EV155" s="132"/>
      <c r="EW155" s="132"/>
      <c r="EX155" s="132"/>
      <c r="EY155" s="132"/>
      <c r="EZ155" s="132"/>
      <c r="FA155" s="132"/>
      <c r="FB155" s="132"/>
      <c r="FC155" s="132"/>
      <c r="FD155" s="132"/>
      <c r="FE155" s="132"/>
      <c r="FF155" s="132"/>
      <c r="FG155" s="132"/>
      <c r="FH155" s="132"/>
      <c r="FI155" s="132"/>
      <c r="FJ155" s="132"/>
      <c r="FK155" s="132"/>
      <c r="FL155" s="132"/>
      <c r="FM155" s="132"/>
      <c r="FN155" s="132"/>
      <c r="FO155" s="132"/>
      <c r="FP155" s="132"/>
      <c r="FQ155" s="132"/>
      <c r="FR155" s="132"/>
      <c r="FS155" s="132"/>
      <c r="FT155" s="132"/>
      <c r="FU155" s="132"/>
      <c r="FV155" s="132"/>
      <c r="FW155" s="132"/>
      <c r="FX155" s="132"/>
      <c r="FY155" s="132"/>
      <c r="FZ155" s="132"/>
      <c r="GA155" s="132"/>
      <c r="GB155" s="132"/>
      <c r="GC155" s="132"/>
      <c r="GD155" s="132"/>
      <c r="GE155" s="132"/>
      <c r="GF155" s="132"/>
      <c r="GG155" s="132"/>
      <c r="GH155" s="132"/>
      <c r="GI155" s="132"/>
      <c r="GJ155" s="132"/>
      <c r="GK155" s="132"/>
      <c r="GL155" s="132"/>
      <c r="GM155" s="132"/>
      <c r="GN155" s="132"/>
      <c r="GO155" s="132"/>
      <c r="GP155" s="132"/>
      <c r="GQ155" s="132"/>
      <c r="GR155" s="132"/>
      <c r="GS155" s="132"/>
      <c r="GT155" s="132"/>
      <c r="GU155" s="132"/>
      <c r="GV155" s="132"/>
      <c r="GW155" s="132"/>
      <c r="GX155" s="132"/>
      <c r="GY155" s="132"/>
      <c r="GZ155" s="132"/>
      <c r="HA155" s="132"/>
      <c r="HB155" s="132"/>
      <c r="HC155" s="132"/>
      <c r="HD155" s="132"/>
      <c r="HE155" s="132"/>
      <c r="HF155" s="132"/>
      <c r="HG155" s="132"/>
      <c r="HH155" s="132"/>
      <c r="HI155" s="132"/>
      <c r="HJ155" s="132"/>
      <c r="HK155" s="132"/>
      <c r="HL155" s="132"/>
      <c r="HM155" s="132"/>
      <c r="HN155" s="132"/>
      <c r="HO155" s="132"/>
      <c r="HP155" s="132"/>
      <c r="HQ155" s="132"/>
      <c r="HR155" s="132"/>
      <c r="HS155" s="132"/>
      <c r="HT155" s="132"/>
      <c r="HU155" s="132"/>
      <c r="HV155" s="132"/>
    </row>
    <row r="156" spans="1:230" s="134" customFormat="1" ht="16.5">
      <c r="A156" s="130"/>
      <c r="B156" s="131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2"/>
      <c r="DE156" s="132"/>
      <c r="DF156" s="132"/>
      <c r="DG156" s="132"/>
      <c r="DH156" s="132"/>
      <c r="DI156" s="132"/>
      <c r="DJ156" s="132"/>
      <c r="DK156" s="132"/>
      <c r="DL156" s="132"/>
      <c r="DM156" s="132"/>
      <c r="DN156" s="132"/>
      <c r="DO156" s="132"/>
      <c r="DP156" s="132"/>
      <c r="DQ156" s="132"/>
      <c r="DR156" s="132"/>
      <c r="DS156" s="132"/>
      <c r="DT156" s="132"/>
      <c r="DU156" s="132"/>
      <c r="DV156" s="132"/>
      <c r="DW156" s="132"/>
      <c r="DX156" s="132"/>
      <c r="DY156" s="132"/>
      <c r="DZ156" s="132"/>
      <c r="EA156" s="132"/>
      <c r="EB156" s="132"/>
      <c r="EC156" s="132"/>
      <c r="ED156" s="132"/>
      <c r="EE156" s="132"/>
      <c r="EF156" s="132"/>
      <c r="EG156" s="132"/>
      <c r="EH156" s="132"/>
      <c r="EI156" s="132"/>
      <c r="EJ156" s="132"/>
      <c r="EK156" s="132"/>
      <c r="EL156" s="132"/>
      <c r="EM156" s="132"/>
      <c r="EN156" s="132"/>
      <c r="EO156" s="132"/>
      <c r="EP156" s="132"/>
      <c r="EQ156" s="132"/>
      <c r="ER156" s="132"/>
      <c r="ES156" s="132"/>
      <c r="ET156" s="132"/>
      <c r="EU156" s="132"/>
      <c r="EV156" s="132"/>
      <c r="EW156" s="132"/>
      <c r="EX156" s="132"/>
      <c r="EY156" s="132"/>
      <c r="EZ156" s="132"/>
      <c r="FA156" s="132"/>
      <c r="FB156" s="132"/>
      <c r="FC156" s="132"/>
      <c r="FD156" s="132"/>
      <c r="FE156" s="132"/>
      <c r="FF156" s="132"/>
      <c r="FG156" s="132"/>
      <c r="FH156" s="132"/>
      <c r="FI156" s="132"/>
      <c r="FJ156" s="132"/>
      <c r="FK156" s="132"/>
      <c r="FL156" s="132"/>
      <c r="FM156" s="132"/>
      <c r="FN156" s="132"/>
      <c r="FO156" s="132"/>
      <c r="FP156" s="132"/>
      <c r="FQ156" s="132"/>
      <c r="FR156" s="132"/>
      <c r="FS156" s="132"/>
      <c r="FT156" s="132"/>
      <c r="FU156" s="132"/>
      <c r="FV156" s="132"/>
      <c r="FW156" s="132"/>
      <c r="FX156" s="132"/>
      <c r="FY156" s="132"/>
      <c r="FZ156" s="132"/>
      <c r="GA156" s="132"/>
      <c r="GB156" s="132"/>
      <c r="GC156" s="132"/>
      <c r="GD156" s="132"/>
      <c r="GE156" s="132"/>
      <c r="GF156" s="132"/>
      <c r="GG156" s="132"/>
      <c r="GH156" s="132"/>
      <c r="GI156" s="132"/>
      <c r="GJ156" s="132"/>
      <c r="GK156" s="132"/>
      <c r="GL156" s="132"/>
      <c r="GM156" s="132"/>
      <c r="GN156" s="132"/>
      <c r="GO156" s="132"/>
      <c r="GP156" s="132"/>
      <c r="GQ156" s="132"/>
      <c r="GR156" s="132"/>
      <c r="GS156" s="132"/>
      <c r="GT156" s="132"/>
      <c r="GU156" s="132"/>
      <c r="GV156" s="132"/>
      <c r="GW156" s="132"/>
      <c r="GX156" s="132"/>
      <c r="GY156" s="132"/>
      <c r="GZ156" s="132"/>
      <c r="HA156" s="132"/>
      <c r="HB156" s="132"/>
      <c r="HC156" s="132"/>
      <c r="HD156" s="132"/>
      <c r="HE156" s="132"/>
      <c r="HF156" s="132"/>
      <c r="HG156" s="132"/>
      <c r="HH156" s="132"/>
      <c r="HI156" s="132"/>
      <c r="HJ156" s="132"/>
      <c r="HK156" s="132"/>
      <c r="HL156" s="132"/>
      <c r="HM156" s="132"/>
      <c r="HN156" s="132"/>
      <c r="HO156" s="132"/>
      <c r="HP156" s="132"/>
      <c r="HQ156" s="132"/>
      <c r="HR156" s="132"/>
      <c r="HS156" s="132"/>
      <c r="HT156" s="132"/>
      <c r="HU156" s="132"/>
      <c r="HV156" s="132"/>
    </row>
    <row r="157" spans="1:230" s="134" customFormat="1" ht="16.5">
      <c r="A157" s="130"/>
      <c r="B157" s="131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  <c r="CO157" s="132"/>
      <c r="CP157" s="132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132"/>
      <c r="DF157" s="132"/>
      <c r="DG157" s="132"/>
      <c r="DH157" s="132"/>
      <c r="DI157" s="132"/>
      <c r="DJ157" s="132"/>
      <c r="DK157" s="132"/>
      <c r="DL157" s="132"/>
      <c r="DM157" s="132"/>
      <c r="DN157" s="132"/>
      <c r="DO157" s="132"/>
      <c r="DP157" s="132"/>
      <c r="DQ157" s="132"/>
      <c r="DR157" s="132"/>
      <c r="DS157" s="132"/>
      <c r="DT157" s="132"/>
      <c r="DU157" s="132"/>
      <c r="DV157" s="132"/>
      <c r="DW157" s="132"/>
      <c r="DX157" s="132"/>
      <c r="DY157" s="132"/>
      <c r="DZ157" s="132"/>
      <c r="EA157" s="132"/>
      <c r="EB157" s="132"/>
      <c r="EC157" s="132"/>
      <c r="ED157" s="132"/>
      <c r="EE157" s="132"/>
      <c r="EF157" s="132"/>
      <c r="EG157" s="132"/>
      <c r="EH157" s="132"/>
      <c r="EI157" s="132"/>
      <c r="EJ157" s="132"/>
      <c r="EK157" s="132"/>
      <c r="EL157" s="132"/>
      <c r="EM157" s="132"/>
      <c r="EN157" s="132"/>
      <c r="EO157" s="132"/>
      <c r="EP157" s="132"/>
      <c r="EQ157" s="132"/>
      <c r="ER157" s="132"/>
      <c r="ES157" s="132"/>
      <c r="ET157" s="132"/>
      <c r="EU157" s="132"/>
      <c r="EV157" s="132"/>
      <c r="EW157" s="132"/>
      <c r="EX157" s="132"/>
      <c r="EY157" s="132"/>
      <c r="EZ157" s="132"/>
      <c r="FA157" s="132"/>
      <c r="FB157" s="132"/>
      <c r="FC157" s="132"/>
      <c r="FD157" s="132"/>
      <c r="FE157" s="132"/>
      <c r="FF157" s="132"/>
      <c r="FG157" s="132"/>
      <c r="FH157" s="132"/>
      <c r="FI157" s="132"/>
      <c r="FJ157" s="132"/>
      <c r="FK157" s="132"/>
      <c r="FL157" s="132"/>
      <c r="FM157" s="132"/>
      <c r="FN157" s="132"/>
      <c r="FO157" s="132"/>
      <c r="FP157" s="132"/>
      <c r="FQ157" s="132"/>
      <c r="FR157" s="132"/>
      <c r="FS157" s="132"/>
      <c r="FT157" s="132"/>
      <c r="FU157" s="132"/>
      <c r="FV157" s="132"/>
      <c r="FW157" s="132"/>
      <c r="FX157" s="132"/>
      <c r="FY157" s="132"/>
      <c r="FZ157" s="132"/>
      <c r="GA157" s="132"/>
      <c r="GB157" s="132"/>
      <c r="GC157" s="132"/>
      <c r="GD157" s="132"/>
      <c r="GE157" s="132"/>
      <c r="GF157" s="132"/>
      <c r="GG157" s="132"/>
      <c r="GH157" s="132"/>
      <c r="GI157" s="132"/>
      <c r="GJ157" s="132"/>
      <c r="GK157" s="132"/>
      <c r="GL157" s="132"/>
      <c r="GM157" s="132"/>
      <c r="GN157" s="132"/>
      <c r="GO157" s="132"/>
      <c r="GP157" s="132"/>
      <c r="GQ157" s="132"/>
      <c r="GR157" s="132"/>
      <c r="GS157" s="132"/>
      <c r="GT157" s="132"/>
      <c r="GU157" s="132"/>
      <c r="GV157" s="132"/>
      <c r="GW157" s="132"/>
      <c r="GX157" s="132"/>
      <c r="GY157" s="132"/>
      <c r="GZ157" s="132"/>
      <c r="HA157" s="132"/>
      <c r="HB157" s="132"/>
      <c r="HC157" s="132"/>
      <c r="HD157" s="132"/>
      <c r="HE157" s="132"/>
      <c r="HF157" s="132"/>
      <c r="HG157" s="132"/>
      <c r="HH157" s="132"/>
      <c r="HI157" s="132"/>
      <c r="HJ157" s="132"/>
      <c r="HK157" s="132"/>
      <c r="HL157" s="132"/>
      <c r="HM157" s="132"/>
      <c r="HN157" s="132"/>
      <c r="HO157" s="132"/>
      <c r="HP157" s="132"/>
      <c r="HQ157" s="132"/>
      <c r="HR157" s="132"/>
      <c r="HS157" s="132"/>
      <c r="HT157" s="132"/>
      <c r="HU157" s="132"/>
      <c r="HV157" s="132"/>
    </row>
    <row r="158" spans="1:230" s="134" customFormat="1" ht="16.5">
      <c r="A158" s="130"/>
      <c r="B158" s="131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  <c r="CO158" s="132"/>
      <c r="CP158" s="132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2"/>
      <c r="DF158" s="132"/>
      <c r="DG158" s="132"/>
      <c r="DH158" s="132"/>
      <c r="DI158" s="132"/>
      <c r="DJ158" s="132"/>
      <c r="DK158" s="132"/>
      <c r="DL158" s="132"/>
      <c r="DM158" s="132"/>
      <c r="DN158" s="132"/>
      <c r="DO158" s="132"/>
      <c r="DP158" s="132"/>
      <c r="DQ158" s="132"/>
      <c r="DR158" s="132"/>
      <c r="DS158" s="132"/>
      <c r="DT158" s="132"/>
      <c r="DU158" s="132"/>
      <c r="DV158" s="132"/>
      <c r="DW158" s="132"/>
      <c r="DX158" s="132"/>
      <c r="DY158" s="132"/>
      <c r="DZ158" s="132"/>
      <c r="EA158" s="132"/>
      <c r="EB158" s="132"/>
      <c r="EC158" s="132"/>
      <c r="ED158" s="132"/>
      <c r="EE158" s="132"/>
      <c r="EF158" s="132"/>
      <c r="EG158" s="132"/>
      <c r="EH158" s="132"/>
      <c r="EI158" s="132"/>
      <c r="EJ158" s="132"/>
      <c r="EK158" s="132"/>
      <c r="EL158" s="132"/>
      <c r="EM158" s="132"/>
      <c r="EN158" s="132"/>
      <c r="EO158" s="132"/>
      <c r="EP158" s="132"/>
      <c r="EQ158" s="132"/>
      <c r="ER158" s="132"/>
      <c r="ES158" s="132"/>
      <c r="ET158" s="132"/>
      <c r="EU158" s="132"/>
      <c r="EV158" s="132"/>
      <c r="EW158" s="132"/>
      <c r="EX158" s="132"/>
      <c r="EY158" s="132"/>
      <c r="EZ158" s="132"/>
      <c r="FA158" s="132"/>
      <c r="FB158" s="132"/>
      <c r="FC158" s="132"/>
      <c r="FD158" s="132"/>
      <c r="FE158" s="132"/>
      <c r="FF158" s="132"/>
      <c r="FG158" s="132"/>
      <c r="FH158" s="132"/>
      <c r="FI158" s="132"/>
      <c r="FJ158" s="132"/>
      <c r="FK158" s="132"/>
      <c r="FL158" s="132"/>
      <c r="FM158" s="132"/>
      <c r="FN158" s="132"/>
      <c r="FO158" s="132"/>
      <c r="FP158" s="132"/>
      <c r="FQ158" s="132"/>
      <c r="FR158" s="132"/>
      <c r="FS158" s="132"/>
      <c r="FT158" s="132"/>
      <c r="FU158" s="132"/>
      <c r="FV158" s="132"/>
      <c r="FW158" s="132"/>
      <c r="FX158" s="132"/>
      <c r="FY158" s="132"/>
      <c r="FZ158" s="132"/>
      <c r="GA158" s="132"/>
      <c r="GB158" s="132"/>
      <c r="GC158" s="132"/>
      <c r="GD158" s="132"/>
      <c r="GE158" s="132"/>
      <c r="GF158" s="132"/>
      <c r="GG158" s="132"/>
      <c r="GH158" s="132"/>
      <c r="GI158" s="132"/>
      <c r="GJ158" s="132"/>
      <c r="GK158" s="132"/>
      <c r="GL158" s="132"/>
      <c r="GM158" s="132"/>
      <c r="GN158" s="132"/>
      <c r="GO158" s="132"/>
      <c r="GP158" s="132"/>
      <c r="GQ158" s="132"/>
      <c r="GR158" s="132"/>
      <c r="GS158" s="132"/>
      <c r="GT158" s="132"/>
      <c r="GU158" s="132"/>
      <c r="GV158" s="132"/>
      <c r="GW158" s="132"/>
      <c r="GX158" s="132"/>
      <c r="GY158" s="132"/>
      <c r="GZ158" s="132"/>
      <c r="HA158" s="132"/>
      <c r="HB158" s="132"/>
      <c r="HC158" s="132"/>
      <c r="HD158" s="132"/>
      <c r="HE158" s="132"/>
      <c r="HF158" s="132"/>
      <c r="HG158" s="132"/>
      <c r="HH158" s="132"/>
      <c r="HI158" s="132"/>
      <c r="HJ158" s="132"/>
      <c r="HK158" s="132"/>
      <c r="HL158" s="132"/>
      <c r="HM158" s="132"/>
      <c r="HN158" s="132"/>
      <c r="HO158" s="132"/>
      <c r="HP158" s="132"/>
      <c r="HQ158" s="132"/>
      <c r="HR158" s="132"/>
      <c r="HS158" s="132"/>
      <c r="HT158" s="132"/>
      <c r="HU158" s="132"/>
      <c r="HV158" s="132"/>
    </row>
    <row r="159" spans="1:230" s="134" customFormat="1" ht="16.5">
      <c r="A159" s="130"/>
      <c r="B159" s="131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  <c r="CO159" s="132"/>
      <c r="CP159" s="132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  <c r="DE159" s="132"/>
      <c r="DF159" s="132"/>
      <c r="DG159" s="132"/>
      <c r="DH159" s="132"/>
      <c r="DI159" s="132"/>
      <c r="DJ159" s="132"/>
      <c r="DK159" s="132"/>
      <c r="DL159" s="132"/>
      <c r="DM159" s="132"/>
      <c r="DN159" s="132"/>
      <c r="DO159" s="132"/>
      <c r="DP159" s="132"/>
      <c r="DQ159" s="132"/>
      <c r="DR159" s="132"/>
      <c r="DS159" s="132"/>
      <c r="DT159" s="132"/>
      <c r="DU159" s="132"/>
      <c r="DV159" s="132"/>
      <c r="DW159" s="132"/>
      <c r="DX159" s="132"/>
      <c r="DY159" s="132"/>
      <c r="DZ159" s="132"/>
      <c r="EA159" s="132"/>
      <c r="EB159" s="132"/>
      <c r="EC159" s="132"/>
      <c r="ED159" s="132"/>
      <c r="EE159" s="132"/>
      <c r="EF159" s="132"/>
      <c r="EG159" s="132"/>
      <c r="EH159" s="132"/>
      <c r="EI159" s="132"/>
      <c r="EJ159" s="132"/>
      <c r="EK159" s="132"/>
      <c r="EL159" s="132"/>
      <c r="EM159" s="132"/>
      <c r="EN159" s="132"/>
      <c r="EO159" s="132"/>
      <c r="EP159" s="132"/>
      <c r="EQ159" s="132"/>
      <c r="ER159" s="132"/>
      <c r="ES159" s="132"/>
      <c r="ET159" s="132"/>
      <c r="EU159" s="132"/>
      <c r="EV159" s="132"/>
      <c r="EW159" s="132"/>
      <c r="EX159" s="132"/>
      <c r="EY159" s="132"/>
      <c r="EZ159" s="132"/>
      <c r="FA159" s="132"/>
      <c r="FB159" s="132"/>
      <c r="FC159" s="132"/>
      <c r="FD159" s="132"/>
      <c r="FE159" s="132"/>
      <c r="FF159" s="132"/>
      <c r="FG159" s="132"/>
      <c r="FH159" s="132"/>
      <c r="FI159" s="132"/>
      <c r="FJ159" s="132"/>
      <c r="FK159" s="132"/>
      <c r="FL159" s="132"/>
      <c r="FM159" s="132"/>
      <c r="FN159" s="132"/>
      <c r="FO159" s="132"/>
      <c r="FP159" s="132"/>
      <c r="FQ159" s="132"/>
      <c r="FR159" s="132"/>
      <c r="FS159" s="132"/>
      <c r="FT159" s="132"/>
      <c r="FU159" s="132"/>
      <c r="FV159" s="132"/>
      <c r="FW159" s="132"/>
      <c r="FX159" s="132"/>
      <c r="FY159" s="132"/>
      <c r="FZ159" s="132"/>
      <c r="GA159" s="132"/>
      <c r="GB159" s="132"/>
      <c r="GC159" s="132"/>
      <c r="GD159" s="132"/>
      <c r="GE159" s="132"/>
      <c r="GF159" s="132"/>
      <c r="GG159" s="132"/>
      <c r="GH159" s="132"/>
      <c r="GI159" s="132"/>
      <c r="GJ159" s="132"/>
      <c r="GK159" s="132"/>
      <c r="GL159" s="132"/>
      <c r="GM159" s="132"/>
      <c r="GN159" s="132"/>
      <c r="GO159" s="132"/>
      <c r="GP159" s="132"/>
      <c r="GQ159" s="132"/>
      <c r="GR159" s="132"/>
      <c r="GS159" s="132"/>
      <c r="GT159" s="132"/>
      <c r="GU159" s="132"/>
      <c r="GV159" s="132"/>
      <c r="GW159" s="132"/>
      <c r="GX159" s="132"/>
      <c r="GY159" s="132"/>
      <c r="GZ159" s="132"/>
      <c r="HA159" s="132"/>
      <c r="HB159" s="132"/>
      <c r="HC159" s="132"/>
      <c r="HD159" s="132"/>
      <c r="HE159" s="132"/>
      <c r="HF159" s="132"/>
      <c r="HG159" s="132"/>
      <c r="HH159" s="132"/>
      <c r="HI159" s="132"/>
      <c r="HJ159" s="132"/>
      <c r="HK159" s="132"/>
      <c r="HL159" s="132"/>
      <c r="HM159" s="132"/>
      <c r="HN159" s="132"/>
      <c r="HO159" s="132"/>
      <c r="HP159" s="132"/>
      <c r="HQ159" s="132"/>
      <c r="HR159" s="132"/>
      <c r="HS159" s="132"/>
      <c r="HT159" s="132"/>
      <c r="HU159" s="132"/>
      <c r="HV159" s="132"/>
    </row>
    <row r="160" spans="1:230" s="134" customFormat="1" ht="16.5">
      <c r="A160" s="130"/>
      <c r="B160" s="131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  <c r="CO160" s="132"/>
      <c r="CP160" s="132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/>
      <c r="DE160" s="132"/>
      <c r="DF160" s="132"/>
      <c r="DG160" s="132"/>
      <c r="DH160" s="132"/>
      <c r="DI160" s="132"/>
      <c r="DJ160" s="132"/>
      <c r="DK160" s="132"/>
      <c r="DL160" s="132"/>
      <c r="DM160" s="132"/>
      <c r="DN160" s="132"/>
      <c r="DO160" s="132"/>
      <c r="DP160" s="132"/>
      <c r="DQ160" s="132"/>
      <c r="DR160" s="132"/>
      <c r="DS160" s="132"/>
      <c r="DT160" s="132"/>
      <c r="DU160" s="132"/>
      <c r="DV160" s="132"/>
      <c r="DW160" s="132"/>
      <c r="DX160" s="132"/>
      <c r="DY160" s="132"/>
      <c r="DZ160" s="132"/>
      <c r="EA160" s="132"/>
      <c r="EB160" s="132"/>
      <c r="EC160" s="132"/>
      <c r="ED160" s="132"/>
      <c r="EE160" s="132"/>
      <c r="EF160" s="132"/>
      <c r="EG160" s="132"/>
      <c r="EH160" s="132"/>
      <c r="EI160" s="132"/>
      <c r="EJ160" s="132"/>
      <c r="EK160" s="132"/>
      <c r="EL160" s="132"/>
      <c r="EM160" s="132"/>
      <c r="EN160" s="132"/>
      <c r="EO160" s="132"/>
      <c r="EP160" s="132"/>
      <c r="EQ160" s="132"/>
      <c r="ER160" s="132"/>
      <c r="ES160" s="132"/>
      <c r="ET160" s="132"/>
      <c r="EU160" s="132"/>
      <c r="EV160" s="132"/>
      <c r="EW160" s="132"/>
      <c r="EX160" s="132"/>
      <c r="EY160" s="132"/>
      <c r="EZ160" s="132"/>
      <c r="FA160" s="132"/>
      <c r="FB160" s="132"/>
      <c r="FC160" s="132"/>
      <c r="FD160" s="132"/>
      <c r="FE160" s="132"/>
      <c r="FF160" s="132"/>
      <c r="FG160" s="132"/>
      <c r="FH160" s="132"/>
      <c r="FI160" s="132"/>
      <c r="FJ160" s="132"/>
      <c r="FK160" s="132"/>
      <c r="FL160" s="132"/>
      <c r="FM160" s="132"/>
      <c r="FN160" s="132"/>
      <c r="FO160" s="132"/>
      <c r="FP160" s="132"/>
      <c r="FQ160" s="132"/>
      <c r="FR160" s="132"/>
      <c r="FS160" s="132"/>
      <c r="FT160" s="132"/>
      <c r="FU160" s="132"/>
      <c r="FV160" s="132"/>
      <c r="FW160" s="132"/>
      <c r="FX160" s="132"/>
      <c r="FY160" s="132"/>
      <c r="FZ160" s="132"/>
      <c r="GA160" s="132"/>
      <c r="GB160" s="132"/>
      <c r="GC160" s="132"/>
      <c r="GD160" s="132"/>
      <c r="GE160" s="132"/>
      <c r="GF160" s="132"/>
      <c r="GG160" s="132"/>
      <c r="GH160" s="132"/>
      <c r="GI160" s="132"/>
      <c r="GJ160" s="132"/>
      <c r="GK160" s="132"/>
      <c r="GL160" s="132"/>
      <c r="GM160" s="132"/>
      <c r="GN160" s="132"/>
      <c r="GO160" s="132"/>
      <c r="GP160" s="132"/>
      <c r="GQ160" s="132"/>
      <c r="GR160" s="132"/>
      <c r="GS160" s="132"/>
      <c r="GT160" s="132"/>
      <c r="GU160" s="132"/>
      <c r="GV160" s="132"/>
      <c r="GW160" s="132"/>
      <c r="GX160" s="132"/>
      <c r="GY160" s="132"/>
      <c r="GZ160" s="132"/>
      <c r="HA160" s="132"/>
      <c r="HB160" s="132"/>
      <c r="HC160" s="132"/>
      <c r="HD160" s="132"/>
      <c r="HE160" s="132"/>
      <c r="HF160" s="132"/>
      <c r="HG160" s="132"/>
      <c r="HH160" s="132"/>
      <c r="HI160" s="132"/>
      <c r="HJ160" s="132"/>
      <c r="HK160" s="132"/>
      <c r="HL160" s="132"/>
      <c r="HM160" s="132"/>
      <c r="HN160" s="132"/>
      <c r="HO160" s="132"/>
      <c r="HP160" s="132"/>
      <c r="HQ160" s="132"/>
      <c r="HR160" s="132"/>
      <c r="HS160" s="132"/>
      <c r="HT160" s="132"/>
      <c r="HU160" s="132"/>
      <c r="HV160" s="132"/>
    </row>
    <row r="161" spans="1:230" s="134" customFormat="1" ht="16.5">
      <c r="A161" s="130"/>
      <c r="B161" s="131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  <c r="CO161" s="132"/>
      <c r="CP161" s="132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/>
      <c r="DD161" s="132"/>
      <c r="DE161" s="132"/>
      <c r="DF161" s="132"/>
      <c r="DG161" s="132"/>
      <c r="DH161" s="132"/>
      <c r="DI161" s="132"/>
      <c r="DJ161" s="132"/>
      <c r="DK161" s="132"/>
      <c r="DL161" s="132"/>
      <c r="DM161" s="132"/>
      <c r="DN161" s="132"/>
      <c r="DO161" s="132"/>
      <c r="DP161" s="132"/>
      <c r="DQ161" s="132"/>
      <c r="DR161" s="132"/>
      <c r="DS161" s="132"/>
      <c r="DT161" s="132"/>
      <c r="DU161" s="132"/>
      <c r="DV161" s="132"/>
      <c r="DW161" s="132"/>
      <c r="DX161" s="132"/>
      <c r="DY161" s="132"/>
      <c r="DZ161" s="132"/>
      <c r="EA161" s="132"/>
      <c r="EB161" s="132"/>
      <c r="EC161" s="132"/>
      <c r="ED161" s="132"/>
      <c r="EE161" s="132"/>
      <c r="EF161" s="132"/>
      <c r="EG161" s="132"/>
      <c r="EH161" s="132"/>
      <c r="EI161" s="132"/>
      <c r="EJ161" s="132"/>
      <c r="EK161" s="132"/>
      <c r="EL161" s="132"/>
      <c r="EM161" s="132"/>
      <c r="EN161" s="132"/>
      <c r="EO161" s="132"/>
      <c r="EP161" s="132"/>
      <c r="EQ161" s="132"/>
      <c r="ER161" s="132"/>
      <c r="ES161" s="132"/>
      <c r="ET161" s="132"/>
      <c r="EU161" s="132"/>
      <c r="EV161" s="132"/>
      <c r="EW161" s="132"/>
      <c r="EX161" s="132"/>
      <c r="EY161" s="132"/>
      <c r="EZ161" s="132"/>
      <c r="FA161" s="132"/>
      <c r="FB161" s="132"/>
      <c r="FC161" s="132"/>
      <c r="FD161" s="132"/>
      <c r="FE161" s="132"/>
      <c r="FF161" s="132"/>
      <c r="FG161" s="132"/>
      <c r="FH161" s="132"/>
      <c r="FI161" s="132"/>
      <c r="FJ161" s="132"/>
      <c r="FK161" s="132"/>
      <c r="FL161" s="132"/>
      <c r="FM161" s="132"/>
      <c r="FN161" s="132"/>
      <c r="FO161" s="132"/>
      <c r="FP161" s="132"/>
      <c r="FQ161" s="132"/>
      <c r="FR161" s="132"/>
      <c r="FS161" s="132"/>
      <c r="FT161" s="132"/>
      <c r="FU161" s="132"/>
      <c r="FV161" s="132"/>
      <c r="FW161" s="132"/>
      <c r="FX161" s="132"/>
      <c r="FY161" s="132"/>
      <c r="FZ161" s="132"/>
      <c r="GA161" s="132"/>
      <c r="GB161" s="132"/>
      <c r="GC161" s="132"/>
      <c r="GD161" s="132"/>
      <c r="GE161" s="132"/>
      <c r="GF161" s="132"/>
      <c r="GG161" s="132"/>
      <c r="GH161" s="132"/>
      <c r="GI161" s="132"/>
      <c r="GJ161" s="132"/>
      <c r="GK161" s="132"/>
      <c r="GL161" s="132"/>
      <c r="GM161" s="132"/>
      <c r="GN161" s="132"/>
      <c r="GO161" s="132"/>
      <c r="GP161" s="132"/>
      <c r="GQ161" s="132"/>
      <c r="GR161" s="132"/>
      <c r="GS161" s="132"/>
      <c r="GT161" s="132"/>
      <c r="GU161" s="132"/>
      <c r="GV161" s="132"/>
      <c r="GW161" s="132"/>
      <c r="GX161" s="132"/>
      <c r="GY161" s="132"/>
      <c r="GZ161" s="132"/>
      <c r="HA161" s="132"/>
      <c r="HB161" s="132"/>
      <c r="HC161" s="132"/>
      <c r="HD161" s="132"/>
      <c r="HE161" s="132"/>
      <c r="HF161" s="132"/>
      <c r="HG161" s="132"/>
      <c r="HH161" s="132"/>
      <c r="HI161" s="132"/>
      <c r="HJ161" s="132"/>
      <c r="HK161" s="132"/>
      <c r="HL161" s="132"/>
      <c r="HM161" s="132"/>
      <c r="HN161" s="132"/>
      <c r="HO161" s="132"/>
      <c r="HP161" s="132"/>
      <c r="HQ161" s="132"/>
      <c r="HR161" s="132"/>
      <c r="HS161" s="132"/>
      <c r="HT161" s="132"/>
      <c r="HU161" s="132"/>
      <c r="HV161" s="132"/>
    </row>
    <row r="162" spans="1:230" s="134" customFormat="1" ht="16.5">
      <c r="A162" s="130"/>
      <c r="B162" s="131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  <c r="DH162" s="132"/>
      <c r="DI162" s="132"/>
      <c r="DJ162" s="132"/>
      <c r="DK162" s="132"/>
      <c r="DL162" s="132"/>
      <c r="DM162" s="132"/>
      <c r="DN162" s="132"/>
      <c r="DO162" s="132"/>
      <c r="DP162" s="132"/>
      <c r="DQ162" s="132"/>
      <c r="DR162" s="132"/>
      <c r="DS162" s="132"/>
      <c r="DT162" s="132"/>
      <c r="DU162" s="132"/>
      <c r="DV162" s="132"/>
      <c r="DW162" s="132"/>
      <c r="DX162" s="132"/>
      <c r="DY162" s="132"/>
      <c r="DZ162" s="132"/>
      <c r="EA162" s="132"/>
      <c r="EB162" s="132"/>
      <c r="EC162" s="132"/>
      <c r="ED162" s="132"/>
      <c r="EE162" s="132"/>
      <c r="EF162" s="132"/>
      <c r="EG162" s="132"/>
      <c r="EH162" s="132"/>
      <c r="EI162" s="132"/>
      <c r="EJ162" s="132"/>
      <c r="EK162" s="132"/>
      <c r="EL162" s="132"/>
      <c r="EM162" s="132"/>
      <c r="EN162" s="132"/>
      <c r="EO162" s="132"/>
      <c r="EP162" s="132"/>
      <c r="EQ162" s="132"/>
      <c r="ER162" s="132"/>
      <c r="ES162" s="132"/>
      <c r="ET162" s="132"/>
      <c r="EU162" s="132"/>
      <c r="EV162" s="132"/>
      <c r="EW162" s="132"/>
      <c r="EX162" s="132"/>
      <c r="EY162" s="132"/>
      <c r="EZ162" s="132"/>
      <c r="FA162" s="132"/>
      <c r="FB162" s="132"/>
      <c r="FC162" s="132"/>
      <c r="FD162" s="132"/>
      <c r="FE162" s="132"/>
      <c r="FF162" s="132"/>
      <c r="FG162" s="132"/>
      <c r="FH162" s="132"/>
      <c r="FI162" s="132"/>
      <c r="FJ162" s="132"/>
      <c r="FK162" s="132"/>
      <c r="FL162" s="132"/>
      <c r="FM162" s="132"/>
      <c r="FN162" s="132"/>
      <c r="FO162" s="132"/>
      <c r="FP162" s="132"/>
      <c r="FQ162" s="132"/>
      <c r="FR162" s="132"/>
      <c r="FS162" s="132"/>
      <c r="FT162" s="132"/>
      <c r="FU162" s="132"/>
      <c r="FV162" s="132"/>
      <c r="FW162" s="132"/>
      <c r="FX162" s="132"/>
      <c r="FY162" s="132"/>
      <c r="FZ162" s="132"/>
      <c r="GA162" s="132"/>
      <c r="GB162" s="132"/>
      <c r="GC162" s="132"/>
      <c r="GD162" s="132"/>
      <c r="GE162" s="132"/>
      <c r="GF162" s="132"/>
      <c r="GG162" s="132"/>
      <c r="GH162" s="132"/>
      <c r="GI162" s="132"/>
      <c r="GJ162" s="132"/>
      <c r="GK162" s="132"/>
      <c r="GL162" s="132"/>
      <c r="GM162" s="132"/>
      <c r="GN162" s="132"/>
      <c r="GO162" s="132"/>
      <c r="GP162" s="132"/>
      <c r="GQ162" s="132"/>
      <c r="GR162" s="132"/>
      <c r="GS162" s="132"/>
      <c r="GT162" s="132"/>
      <c r="GU162" s="132"/>
      <c r="GV162" s="132"/>
      <c r="GW162" s="132"/>
      <c r="GX162" s="132"/>
      <c r="GY162" s="132"/>
      <c r="GZ162" s="132"/>
      <c r="HA162" s="132"/>
      <c r="HB162" s="132"/>
      <c r="HC162" s="132"/>
      <c r="HD162" s="132"/>
      <c r="HE162" s="132"/>
      <c r="HF162" s="132"/>
      <c r="HG162" s="132"/>
      <c r="HH162" s="132"/>
      <c r="HI162" s="132"/>
      <c r="HJ162" s="132"/>
      <c r="HK162" s="132"/>
      <c r="HL162" s="132"/>
      <c r="HM162" s="132"/>
      <c r="HN162" s="132"/>
      <c r="HO162" s="132"/>
      <c r="HP162" s="132"/>
      <c r="HQ162" s="132"/>
      <c r="HR162" s="132"/>
      <c r="HS162" s="132"/>
      <c r="HT162" s="132"/>
      <c r="HU162" s="132"/>
      <c r="HV162" s="132"/>
    </row>
    <row r="163" spans="1:230" s="134" customFormat="1" ht="16.5">
      <c r="A163" s="130"/>
      <c r="B163" s="131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  <c r="DH163" s="132"/>
      <c r="DI163" s="132"/>
      <c r="DJ163" s="132"/>
      <c r="DK163" s="132"/>
      <c r="DL163" s="132"/>
      <c r="DM163" s="132"/>
      <c r="DN163" s="132"/>
      <c r="DO163" s="132"/>
      <c r="DP163" s="132"/>
      <c r="DQ163" s="132"/>
      <c r="DR163" s="132"/>
      <c r="DS163" s="132"/>
      <c r="DT163" s="132"/>
      <c r="DU163" s="132"/>
      <c r="DV163" s="132"/>
      <c r="DW163" s="132"/>
      <c r="DX163" s="132"/>
      <c r="DY163" s="132"/>
      <c r="DZ163" s="132"/>
      <c r="EA163" s="132"/>
      <c r="EB163" s="132"/>
      <c r="EC163" s="132"/>
      <c r="ED163" s="132"/>
      <c r="EE163" s="132"/>
      <c r="EF163" s="132"/>
      <c r="EG163" s="132"/>
      <c r="EH163" s="132"/>
      <c r="EI163" s="132"/>
      <c r="EJ163" s="132"/>
      <c r="EK163" s="132"/>
      <c r="EL163" s="132"/>
      <c r="EM163" s="132"/>
      <c r="EN163" s="132"/>
      <c r="EO163" s="132"/>
      <c r="EP163" s="132"/>
      <c r="EQ163" s="132"/>
      <c r="ER163" s="132"/>
      <c r="ES163" s="132"/>
      <c r="ET163" s="132"/>
      <c r="EU163" s="132"/>
      <c r="EV163" s="132"/>
      <c r="EW163" s="132"/>
      <c r="EX163" s="132"/>
      <c r="EY163" s="132"/>
      <c r="EZ163" s="132"/>
      <c r="FA163" s="132"/>
      <c r="FB163" s="132"/>
      <c r="FC163" s="132"/>
      <c r="FD163" s="132"/>
      <c r="FE163" s="132"/>
      <c r="FF163" s="132"/>
      <c r="FG163" s="132"/>
      <c r="FH163" s="132"/>
      <c r="FI163" s="132"/>
      <c r="FJ163" s="132"/>
      <c r="FK163" s="132"/>
      <c r="FL163" s="132"/>
      <c r="FM163" s="132"/>
      <c r="FN163" s="132"/>
      <c r="FO163" s="132"/>
      <c r="FP163" s="132"/>
      <c r="FQ163" s="132"/>
      <c r="FR163" s="132"/>
      <c r="FS163" s="132"/>
      <c r="FT163" s="132"/>
      <c r="FU163" s="132"/>
      <c r="FV163" s="132"/>
      <c r="FW163" s="132"/>
      <c r="FX163" s="132"/>
      <c r="FY163" s="132"/>
      <c r="FZ163" s="132"/>
      <c r="GA163" s="132"/>
      <c r="GB163" s="132"/>
      <c r="GC163" s="132"/>
      <c r="GD163" s="132"/>
      <c r="GE163" s="132"/>
      <c r="GF163" s="132"/>
      <c r="GG163" s="132"/>
      <c r="GH163" s="132"/>
      <c r="GI163" s="132"/>
      <c r="GJ163" s="132"/>
      <c r="GK163" s="132"/>
      <c r="GL163" s="132"/>
      <c r="GM163" s="132"/>
      <c r="GN163" s="132"/>
      <c r="GO163" s="132"/>
      <c r="GP163" s="132"/>
      <c r="GQ163" s="132"/>
      <c r="GR163" s="132"/>
      <c r="GS163" s="132"/>
      <c r="GT163" s="132"/>
      <c r="GU163" s="132"/>
      <c r="GV163" s="132"/>
      <c r="GW163" s="132"/>
      <c r="GX163" s="132"/>
      <c r="GY163" s="132"/>
      <c r="GZ163" s="132"/>
      <c r="HA163" s="132"/>
      <c r="HB163" s="132"/>
      <c r="HC163" s="132"/>
      <c r="HD163" s="132"/>
      <c r="HE163" s="132"/>
      <c r="HF163" s="132"/>
      <c r="HG163" s="132"/>
      <c r="HH163" s="132"/>
      <c r="HI163" s="132"/>
      <c r="HJ163" s="132"/>
      <c r="HK163" s="132"/>
      <c r="HL163" s="132"/>
      <c r="HM163" s="132"/>
      <c r="HN163" s="132"/>
      <c r="HO163" s="132"/>
      <c r="HP163" s="132"/>
      <c r="HQ163" s="132"/>
      <c r="HR163" s="132"/>
      <c r="HS163" s="132"/>
      <c r="HT163" s="132"/>
      <c r="HU163" s="132"/>
      <c r="HV163" s="132"/>
    </row>
    <row r="164" spans="1:230" s="134" customFormat="1" ht="16.5">
      <c r="A164" s="130"/>
      <c r="B164" s="131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/>
      <c r="DP164" s="132"/>
      <c r="DQ164" s="132"/>
      <c r="DR164" s="132"/>
      <c r="DS164" s="132"/>
      <c r="DT164" s="132"/>
      <c r="DU164" s="132"/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/>
      <c r="EG164" s="132"/>
      <c r="EH164" s="132"/>
      <c r="EI164" s="132"/>
      <c r="EJ164" s="132"/>
      <c r="EK164" s="132"/>
      <c r="EL164" s="132"/>
      <c r="EM164" s="132"/>
      <c r="EN164" s="132"/>
      <c r="EO164" s="132"/>
      <c r="EP164" s="132"/>
      <c r="EQ164" s="132"/>
      <c r="ER164" s="132"/>
      <c r="ES164" s="132"/>
      <c r="ET164" s="132"/>
      <c r="EU164" s="132"/>
      <c r="EV164" s="132"/>
      <c r="EW164" s="132"/>
      <c r="EX164" s="132"/>
      <c r="EY164" s="132"/>
      <c r="EZ164" s="132"/>
      <c r="FA164" s="132"/>
      <c r="FB164" s="132"/>
      <c r="FC164" s="132"/>
      <c r="FD164" s="132"/>
      <c r="FE164" s="132"/>
      <c r="FF164" s="132"/>
      <c r="FG164" s="132"/>
      <c r="FH164" s="132"/>
      <c r="FI164" s="132"/>
      <c r="FJ164" s="132"/>
      <c r="FK164" s="132"/>
      <c r="FL164" s="132"/>
      <c r="FM164" s="132"/>
      <c r="FN164" s="132"/>
      <c r="FO164" s="132"/>
      <c r="FP164" s="132"/>
      <c r="FQ164" s="132"/>
      <c r="FR164" s="132"/>
      <c r="FS164" s="132"/>
      <c r="FT164" s="132"/>
      <c r="FU164" s="132"/>
      <c r="FV164" s="132"/>
      <c r="FW164" s="132"/>
      <c r="FX164" s="132"/>
      <c r="FY164" s="132"/>
      <c r="FZ164" s="132"/>
      <c r="GA164" s="132"/>
      <c r="GB164" s="132"/>
      <c r="GC164" s="132"/>
      <c r="GD164" s="132"/>
      <c r="GE164" s="132"/>
      <c r="GF164" s="132"/>
      <c r="GG164" s="132"/>
      <c r="GH164" s="132"/>
      <c r="GI164" s="132"/>
      <c r="GJ164" s="132"/>
      <c r="GK164" s="132"/>
      <c r="GL164" s="132"/>
      <c r="GM164" s="132"/>
      <c r="GN164" s="132"/>
      <c r="GO164" s="132"/>
      <c r="GP164" s="132"/>
      <c r="GQ164" s="132"/>
      <c r="GR164" s="132"/>
      <c r="GS164" s="132"/>
      <c r="GT164" s="132"/>
      <c r="GU164" s="132"/>
      <c r="GV164" s="132"/>
      <c r="GW164" s="132"/>
      <c r="GX164" s="132"/>
      <c r="GY164" s="132"/>
      <c r="GZ164" s="132"/>
      <c r="HA164" s="132"/>
      <c r="HB164" s="132"/>
      <c r="HC164" s="132"/>
      <c r="HD164" s="132"/>
      <c r="HE164" s="132"/>
      <c r="HF164" s="132"/>
      <c r="HG164" s="132"/>
      <c r="HH164" s="132"/>
      <c r="HI164" s="132"/>
      <c r="HJ164" s="132"/>
      <c r="HK164" s="132"/>
      <c r="HL164" s="132"/>
      <c r="HM164" s="132"/>
      <c r="HN164" s="132"/>
      <c r="HO164" s="132"/>
      <c r="HP164" s="132"/>
      <c r="HQ164" s="132"/>
      <c r="HR164" s="132"/>
      <c r="HS164" s="132"/>
      <c r="HT164" s="132"/>
      <c r="HU164" s="132"/>
      <c r="HV164" s="132"/>
    </row>
    <row r="165" spans="1:230" s="134" customFormat="1" ht="16.5">
      <c r="A165" s="130"/>
      <c r="B165" s="131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2"/>
      <c r="DR165" s="132"/>
      <c r="DS165" s="132"/>
      <c r="DT165" s="132"/>
      <c r="DU165" s="132"/>
      <c r="DV165" s="132"/>
      <c r="DW165" s="132"/>
      <c r="DX165" s="132"/>
      <c r="DY165" s="132"/>
      <c r="DZ165" s="132"/>
      <c r="EA165" s="132"/>
      <c r="EB165" s="132"/>
      <c r="EC165" s="132"/>
      <c r="ED165" s="132"/>
      <c r="EE165" s="132"/>
      <c r="EF165" s="132"/>
      <c r="EG165" s="132"/>
      <c r="EH165" s="132"/>
      <c r="EI165" s="132"/>
      <c r="EJ165" s="132"/>
      <c r="EK165" s="132"/>
      <c r="EL165" s="132"/>
      <c r="EM165" s="132"/>
      <c r="EN165" s="132"/>
      <c r="EO165" s="132"/>
      <c r="EP165" s="132"/>
      <c r="EQ165" s="132"/>
      <c r="ER165" s="132"/>
      <c r="ES165" s="132"/>
      <c r="ET165" s="132"/>
      <c r="EU165" s="132"/>
      <c r="EV165" s="132"/>
      <c r="EW165" s="132"/>
      <c r="EX165" s="132"/>
      <c r="EY165" s="132"/>
      <c r="EZ165" s="132"/>
      <c r="FA165" s="132"/>
      <c r="FB165" s="132"/>
      <c r="FC165" s="132"/>
      <c r="FD165" s="132"/>
      <c r="FE165" s="132"/>
      <c r="FF165" s="132"/>
      <c r="FG165" s="132"/>
      <c r="FH165" s="132"/>
      <c r="FI165" s="132"/>
      <c r="FJ165" s="132"/>
      <c r="FK165" s="132"/>
      <c r="FL165" s="132"/>
      <c r="FM165" s="132"/>
      <c r="FN165" s="132"/>
      <c r="FO165" s="132"/>
      <c r="FP165" s="132"/>
      <c r="FQ165" s="132"/>
      <c r="FR165" s="132"/>
      <c r="FS165" s="132"/>
      <c r="FT165" s="132"/>
      <c r="FU165" s="132"/>
      <c r="FV165" s="132"/>
      <c r="FW165" s="132"/>
      <c r="FX165" s="132"/>
      <c r="FY165" s="132"/>
      <c r="FZ165" s="132"/>
      <c r="GA165" s="132"/>
      <c r="GB165" s="132"/>
      <c r="GC165" s="132"/>
      <c r="GD165" s="132"/>
      <c r="GE165" s="132"/>
      <c r="GF165" s="132"/>
      <c r="GG165" s="132"/>
      <c r="GH165" s="132"/>
      <c r="GI165" s="132"/>
      <c r="GJ165" s="132"/>
      <c r="GK165" s="132"/>
      <c r="GL165" s="132"/>
      <c r="GM165" s="132"/>
      <c r="GN165" s="132"/>
      <c r="GO165" s="132"/>
      <c r="GP165" s="132"/>
      <c r="GQ165" s="132"/>
      <c r="GR165" s="132"/>
      <c r="GS165" s="132"/>
      <c r="GT165" s="132"/>
      <c r="GU165" s="132"/>
      <c r="GV165" s="132"/>
      <c r="GW165" s="132"/>
      <c r="GX165" s="132"/>
      <c r="GY165" s="132"/>
      <c r="GZ165" s="132"/>
      <c r="HA165" s="132"/>
      <c r="HB165" s="132"/>
      <c r="HC165" s="132"/>
      <c r="HD165" s="132"/>
      <c r="HE165" s="132"/>
      <c r="HF165" s="132"/>
      <c r="HG165" s="132"/>
      <c r="HH165" s="132"/>
      <c r="HI165" s="132"/>
      <c r="HJ165" s="132"/>
      <c r="HK165" s="132"/>
      <c r="HL165" s="132"/>
      <c r="HM165" s="132"/>
      <c r="HN165" s="132"/>
      <c r="HO165" s="132"/>
      <c r="HP165" s="132"/>
      <c r="HQ165" s="132"/>
      <c r="HR165" s="132"/>
      <c r="HS165" s="132"/>
      <c r="HT165" s="132"/>
      <c r="HU165" s="132"/>
      <c r="HV165" s="132"/>
    </row>
    <row r="166" spans="1:230" s="134" customFormat="1" ht="16.5">
      <c r="A166" s="130"/>
      <c r="B166" s="131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  <c r="CO166" s="132"/>
      <c r="CP166" s="132"/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2"/>
      <c r="DF166" s="132"/>
      <c r="DG166" s="132"/>
      <c r="DH166" s="132"/>
      <c r="DI166" s="132"/>
      <c r="DJ166" s="132"/>
      <c r="DK166" s="132"/>
      <c r="DL166" s="132"/>
      <c r="DM166" s="132"/>
      <c r="DN166" s="132"/>
      <c r="DO166" s="132"/>
      <c r="DP166" s="132"/>
      <c r="DQ166" s="132"/>
      <c r="DR166" s="132"/>
      <c r="DS166" s="132"/>
      <c r="DT166" s="132"/>
      <c r="DU166" s="132"/>
      <c r="DV166" s="132"/>
      <c r="DW166" s="132"/>
      <c r="DX166" s="132"/>
      <c r="DY166" s="132"/>
      <c r="DZ166" s="132"/>
      <c r="EA166" s="132"/>
      <c r="EB166" s="132"/>
      <c r="EC166" s="132"/>
      <c r="ED166" s="132"/>
      <c r="EE166" s="132"/>
      <c r="EF166" s="132"/>
      <c r="EG166" s="132"/>
      <c r="EH166" s="132"/>
      <c r="EI166" s="132"/>
      <c r="EJ166" s="132"/>
      <c r="EK166" s="132"/>
      <c r="EL166" s="132"/>
      <c r="EM166" s="132"/>
      <c r="EN166" s="132"/>
      <c r="EO166" s="132"/>
      <c r="EP166" s="132"/>
      <c r="EQ166" s="132"/>
      <c r="ER166" s="132"/>
      <c r="ES166" s="132"/>
      <c r="ET166" s="132"/>
      <c r="EU166" s="132"/>
      <c r="EV166" s="132"/>
      <c r="EW166" s="132"/>
      <c r="EX166" s="132"/>
      <c r="EY166" s="132"/>
      <c r="EZ166" s="132"/>
      <c r="FA166" s="132"/>
      <c r="FB166" s="132"/>
      <c r="FC166" s="132"/>
      <c r="FD166" s="132"/>
      <c r="FE166" s="132"/>
      <c r="FF166" s="132"/>
      <c r="FG166" s="132"/>
      <c r="FH166" s="132"/>
      <c r="FI166" s="132"/>
      <c r="FJ166" s="132"/>
      <c r="FK166" s="132"/>
      <c r="FL166" s="132"/>
      <c r="FM166" s="132"/>
      <c r="FN166" s="132"/>
      <c r="FO166" s="132"/>
      <c r="FP166" s="132"/>
      <c r="FQ166" s="132"/>
      <c r="FR166" s="132"/>
      <c r="FS166" s="132"/>
      <c r="FT166" s="132"/>
      <c r="FU166" s="132"/>
      <c r="FV166" s="132"/>
      <c r="FW166" s="132"/>
      <c r="FX166" s="132"/>
      <c r="FY166" s="132"/>
      <c r="FZ166" s="132"/>
      <c r="GA166" s="132"/>
      <c r="GB166" s="132"/>
      <c r="GC166" s="132"/>
      <c r="GD166" s="132"/>
      <c r="GE166" s="132"/>
      <c r="GF166" s="132"/>
      <c r="GG166" s="132"/>
      <c r="GH166" s="132"/>
      <c r="GI166" s="132"/>
      <c r="GJ166" s="132"/>
      <c r="GK166" s="132"/>
      <c r="GL166" s="132"/>
      <c r="GM166" s="132"/>
      <c r="GN166" s="132"/>
      <c r="GO166" s="132"/>
      <c r="GP166" s="132"/>
      <c r="GQ166" s="132"/>
      <c r="GR166" s="132"/>
      <c r="GS166" s="132"/>
      <c r="GT166" s="132"/>
      <c r="GU166" s="132"/>
      <c r="GV166" s="132"/>
      <c r="GW166" s="132"/>
      <c r="GX166" s="132"/>
      <c r="GY166" s="132"/>
      <c r="GZ166" s="132"/>
      <c r="HA166" s="132"/>
      <c r="HB166" s="132"/>
      <c r="HC166" s="132"/>
      <c r="HD166" s="132"/>
      <c r="HE166" s="132"/>
      <c r="HF166" s="132"/>
      <c r="HG166" s="132"/>
      <c r="HH166" s="132"/>
      <c r="HI166" s="132"/>
      <c r="HJ166" s="132"/>
      <c r="HK166" s="132"/>
      <c r="HL166" s="132"/>
      <c r="HM166" s="132"/>
      <c r="HN166" s="132"/>
      <c r="HO166" s="132"/>
      <c r="HP166" s="132"/>
      <c r="HQ166" s="132"/>
      <c r="HR166" s="132"/>
      <c r="HS166" s="132"/>
      <c r="HT166" s="132"/>
      <c r="HU166" s="132"/>
      <c r="HV166" s="132"/>
    </row>
    <row r="167" spans="1:230" s="134" customFormat="1" ht="16.5">
      <c r="A167" s="130"/>
      <c r="B167" s="131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2"/>
      <c r="DS167" s="132"/>
      <c r="DT167" s="132"/>
      <c r="DU167" s="132"/>
      <c r="DV167" s="132"/>
      <c r="DW167" s="132"/>
      <c r="DX167" s="132"/>
      <c r="DY167" s="132"/>
      <c r="DZ167" s="132"/>
      <c r="EA167" s="132"/>
      <c r="EB167" s="132"/>
      <c r="EC167" s="132"/>
      <c r="ED167" s="132"/>
      <c r="EE167" s="132"/>
      <c r="EF167" s="132"/>
      <c r="EG167" s="132"/>
      <c r="EH167" s="132"/>
      <c r="EI167" s="132"/>
      <c r="EJ167" s="132"/>
      <c r="EK167" s="132"/>
      <c r="EL167" s="132"/>
      <c r="EM167" s="132"/>
      <c r="EN167" s="132"/>
      <c r="EO167" s="132"/>
      <c r="EP167" s="132"/>
      <c r="EQ167" s="132"/>
      <c r="ER167" s="132"/>
      <c r="ES167" s="132"/>
      <c r="ET167" s="132"/>
      <c r="EU167" s="132"/>
      <c r="EV167" s="132"/>
      <c r="EW167" s="132"/>
      <c r="EX167" s="132"/>
      <c r="EY167" s="132"/>
      <c r="EZ167" s="132"/>
      <c r="FA167" s="132"/>
      <c r="FB167" s="132"/>
      <c r="FC167" s="132"/>
      <c r="FD167" s="132"/>
      <c r="FE167" s="132"/>
      <c r="FF167" s="132"/>
      <c r="FG167" s="132"/>
      <c r="FH167" s="132"/>
      <c r="FI167" s="132"/>
      <c r="FJ167" s="132"/>
      <c r="FK167" s="132"/>
      <c r="FL167" s="132"/>
      <c r="FM167" s="132"/>
      <c r="FN167" s="132"/>
      <c r="FO167" s="132"/>
      <c r="FP167" s="132"/>
      <c r="FQ167" s="132"/>
      <c r="FR167" s="132"/>
      <c r="FS167" s="132"/>
      <c r="FT167" s="132"/>
      <c r="FU167" s="132"/>
      <c r="FV167" s="132"/>
      <c r="FW167" s="132"/>
      <c r="FX167" s="132"/>
      <c r="FY167" s="132"/>
      <c r="FZ167" s="132"/>
      <c r="GA167" s="132"/>
      <c r="GB167" s="132"/>
      <c r="GC167" s="132"/>
      <c r="GD167" s="132"/>
      <c r="GE167" s="132"/>
      <c r="GF167" s="132"/>
      <c r="GG167" s="132"/>
      <c r="GH167" s="132"/>
      <c r="GI167" s="132"/>
      <c r="GJ167" s="132"/>
      <c r="GK167" s="132"/>
      <c r="GL167" s="132"/>
      <c r="GM167" s="132"/>
      <c r="GN167" s="132"/>
      <c r="GO167" s="132"/>
      <c r="GP167" s="132"/>
      <c r="GQ167" s="132"/>
      <c r="GR167" s="132"/>
      <c r="GS167" s="132"/>
      <c r="GT167" s="132"/>
      <c r="GU167" s="132"/>
      <c r="GV167" s="132"/>
      <c r="GW167" s="132"/>
      <c r="GX167" s="132"/>
      <c r="GY167" s="132"/>
      <c r="GZ167" s="132"/>
      <c r="HA167" s="132"/>
      <c r="HB167" s="132"/>
      <c r="HC167" s="132"/>
      <c r="HD167" s="132"/>
      <c r="HE167" s="132"/>
      <c r="HF167" s="132"/>
      <c r="HG167" s="132"/>
      <c r="HH167" s="132"/>
      <c r="HI167" s="132"/>
      <c r="HJ167" s="132"/>
      <c r="HK167" s="132"/>
      <c r="HL167" s="132"/>
      <c r="HM167" s="132"/>
      <c r="HN167" s="132"/>
      <c r="HO167" s="132"/>
      <c r="HP167" s="132"/>
      <c r="HQ167" s="132"/>
      <c r="HR167" s="132"/>
      <c r="HS167" s="132"/>
      <c r="HT167" s="132"/>
      <c r="HU167" s="132"/>
      <c r="HV167" s="132"/>
    </row>
    <row r="168" spans="1:230" s="134" customFormat="1" ht="16.5">
      <c r="A168" s="130"/>
      <c r="B168" s="131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  <c r="CN168" s="132"/>
      <c r="CO168" s="132"/>
      <c r="CP168" s="132"/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2"/>
      <c r="DF168" s="132"/>
      <c r="DG168" s="132"/>
      <c r="DH168" s="132"/>
      <c r="DI168" s="132"/>
      <c r="DJ168" s="132"/>
      <c r="DK168" s="132"/>
      <c r="DL168" s="132"/>
      <c r="DM168" s="132"/>
      <c r="DN168" s="132"/>
      <c r="DO168" s="132"/>
      <c r="DP168" s="132"/>
      <c r="DQ168" s="132"/>
      <c r="DR168" s="132"/>
      <c r="DS168" s="132"/>
      <c r="DT168" s="132"/>
      <c r="DU168" s="132"/>
      <c r="DV168" s="132"/>
      <c r="DW168" s="132"/>
      <c r="DX168" s="132"/>
      <c r="DY168" s="132"/>
      <c r="DZ168" s="132"/>
      <c r="EA168" s="132"/>
      <c r="EB168" s="132"/>
      <c r="EC168" s="132"/>
      <c r="ED168" s="132"/>
      <c r="EE168" s="132"/>
      <c r="EF168" s="132"/>
      <c r="EG168" s="132"/>
      <c r="EH168" s="132"/>
      <c r="EI168" s="132"/>
      <c r="EJ168" s="132"/>
      <c r="EK168" s="132"/>
      <c r="EL168" s="132"/>
      <c r="EM168" s="132"/>
      <c r="EN168" s="132"/>
      <c r="EO168" s="132"/>
      <c r="EP168" s="132"/>
      <c r="EQ168" s="132"/>
      <c r="ER168" s="132"/>
      <c r="ES168" s="132"/>
      <c r="ET168" s="132"/>
      <c r="EU168" s="132"/>
      <c r="EV168" s="132"/>
      <c r="EW168" s="132"/>
      <c r="EX168" s="132"/>
      <c r="EY168" s="132"/>
      <c r="EZ168" s="132"/>
      <c r="FA168" s="132"/>
      <c r="FB168" s="132"/>
      <c r="FC168" s="132"/>
      <c r="FD168" s="132"/>
      <c r="FE168" s="132"/>
      <c r="FF168" s="132"/>
      <c r="FG168" s="132"/>
      <c r="FH168" s="132"/>
      <c r="FI168" s="132"/>
      <c r="FJ168" s="132"/>
      <c r="FK168" s="132"/>
      <c r="FL168" s="132"/>
      <c r="FM168" s="132"/>
      <c r="FN168" s="132"/>
      <c r="FO168" s="132"/>
      <c r="FP168" s="132"/>
      <c r="FQ168" s="132"/>
      <c r="FR168" s="132"/>
      <c r="FS168" s="132"/>
      <c r="FT168" s="132"/>
      <c r="FU168" s="132"/>
      <c r="FV168" s="132"/>
      <c r="FW168" s="132"/>
      <c r="FX168" s="132"/>
      <c r="FY168" s="132"/>
      <c r="FZ168" s="132"/>
      <c r="GA168" s="132"/>
      <c r="GB168" s="132"/>
      <c r="GC168" s="132"/>
      <c r="GD168" s="132"/>
      <c r="GE168" s="132"/>
      <c r="GF168" s="132"/>
      <c r="GG168" s="132"/>
      <c r="GH168" s="132"/>
      <c r="GI168" s="132"/>
      <c r="GJ168" s="132"/>
      <c r="GK168" s="132"/>
      <c r="GL168" s="132"/>
      <c r="GM168" s="132"/>
      <c r="GN168" s="132"/>
      <c r="GO168" s="132"/>
      <c r="GP168" s="132"/>
      <c r="GQ168" s="132"/>
      <c r="GR168" s="132"/>
      <c r="GS168" s="132"/>
      <c r="GT168" s="132"/>
      <c r="GU168" s="132"/>
      <c r="GV168" s="132"/>
      <c r="GW168" s="132"/>
      <c r="GX168" s="132"/>
      <c r="GY168" s="132"/>
      <c r="GZ168" s="132"/>
      <c r="HA168" s="132"/>
      <c r="HB168" s="132"/>
      <c r="HC168" s="132"/>
      <c r="HD168" s="132"/>
      <c r="HE168" s="132"/>
      <c r="HF168" s="132"/>
      <c r="HG168" s="132"/>
      <c r="HH168" s="132"/>
      <c r="HI168" s="132"/>
      <c r="HJ168" s="132"/>
      <c r="HK168" s="132"/>
      <c r="HL168" s="132"/>
      <c r="HM168" s="132"/>
      <c r="HN168" s="132"/>
      <c r="HO168" s="132"/>
      <c r="HP168" s="132"/>
      <c r="HQ168" s="132"/>
      <c r="HR168" s="132"/>
      <c r="HS168" s="132"/>
      <c r="HT168" s="132"/>
      <c r="HU168" s="132"/>
      <c r="HV168" s="132"/>
    </row>
    <row r="169" spans="1:230" s="134" customFormat="1" ht="16.5">
      <c r="A169" s="130"/>
      <c r="B169" s="131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2"/>
      <c r="DF169" s="132"/>
      <c r="DG169" s="132"/>
      <c r="DH169" s="132"/>
      <c r="DI169" s="132"/>
      <c r="DJ169" s="132"/>
      <c r="DK169" s="132"/>
      <c r="DL169" s="132"/>
      <c r="DM169" s="132"/>
      <c r="DN169" s="132"/>
      <c r="DO169" s="132"/>
      <c r="DP169" s="132"/>
      <c r="DQ169" s="132"/>
      <c r="DR169" s="132"/>
      <c r="DS169" s="132"/>
      <c r="DT169" s="132"/>
      <c r="DU169" s="132"/>
      <c r="DV169" s="132"/>
      <c r="DW169" s="132"/>
      <c r="DX169" s="132"/>
      <c r="DY169" s="132"/>
      <c r="DZ169" s="132"/>
      <c r="EA169" s="132"/>
      <c r="EB169" s="132"/>
      <c r="EC169" s="132"/>
      <c r="ED169" s="132"/>
      <c r="EE169" s="132"/>
      <c r="EF169" s="132"/>
      <c r="EG169" s="132"/>
      <c r="EH169" s="132"/>
      <c r="EI169" s="132"/>
      <c r="EJ169" s="132"/>
      <c r="EK169" s="132"/>
      <c r="EL169" s="132"/>
      <c r="EM169" s="132"/>
      <c r="EN169" s="132"/>
      <c r="EO169" s="132"/>
      <c r="EP169" s="132"/>
      <c r="EQ169" s="132"/>
      <c r="ER169" s="132"/>
      <c r="ES169" s="132"/>
      <c r="ET169" s="132"/>
      <c r="EU169" s="132"/>
      <c r="EV169" s="132"/>
      <c r="EW169" s="132"/>
      <c r="EX169" s="132"/>
      <c r="EY169" s="132"/>
      <c r="EZ169" s="132"/>
      <c r="FA169" s="132"/>
      <c r="FB169" s="132"/>
      <c r="FC169" s="132"/>
      <c r="FD169" s="132"/>
      <c r="FE169" s="132"/>
      <c r="FF169" s="132"/>
      <c r="FG169" s="132"/>
      <c r="FH169" s="132"/>
      <c r="FI169" s="132"/>
      <c r="FJ169" s="132"/>
      <c r="FK169" s="132"/>
      <c r="FL169" s="132"/>
      <c r="FM169" s="132"/>
      <c r="FN169" s="132"/>
      <c r="FO169" s="132"/>
      <c r="FP169" s="132"/>
      <c r="FQ169" s="132"/>
      <c r="FR169" s="132"/>
      <c r="FS169" s="132"/>
      <c r="FT169" s="132"/>
      <c r="FU169" s="132"/>
      <c r="FV169" s="132"/>
      <c r="FW169" s="132"/>
      <c r="FX169" s="132"/>
      <c r="FY169" s="132"/>
      <c r="FZ169" s="132"/>
      <c r="GA169" s="132"/>
      <c r="GB169" s="132"/>
      <c r="GC169" s="132"/>
      <c r="GD169" s="132"/>
      <c r="GE169" s="132"/>
      <c r="GF169" s="132"/>
      <c r="GG169" s="132"/>
      <c r="GH169" s="132"/>
      <c r="GI169" s="132"/>
      <c r="GJ169" s="132"/>
      <c r="GK169" s="132"/>
      <c r="GL169" s="132"/>
      <c r="GM169" s="132"/>
      <c r="GN169" s="132"/>
      <c r="GO169" s="132"/>
      <c r="GP169" s="132"/>
      <c r="GQ169" s="132"/>
      <c r="GR169" s="132"/>
      <c r="GS169" s="132"/>
      <c r="GT169" s="132"/>
      <c r="GU169" s="132"/>
      <c r="GV169" s="132"/>
      <c r="GW169" s="132"/>
      <c r="GX169" s="132"/>
      <c r="GY169" s="132"/>
      <c r="GZ169" s="132"/>
      <c r="HA169" s="132"/>
      <c r="HB169" s="132"/>
      <c r="HC169" s="132"/>
      <c r="HD169" s="132"/>
      <c r="HE169" s="132"/>
      <c r="HF169" s="132"/>
      <c r="HG169" s="132"/>
      <c r="HH169" s="132"/>
      <c r="HI169" s="132"/>
      <c r="HJ169" s="132"/>
      <c r="HK169" s="132"/>
      <c r="HL169" s="132"/>
      <c r="HM169" s="132"/>
      <c r="HN169" s="132"/>
      <c r="HO169" s="132"/>
      <c r="HP169" s="132"/>
      <c r="HQ169" s="132"/>
      <c r="HR169" s="132"/>
      <c r="HS169" s="132"/>
      <c r="HT169" s="132"/>
      <c r="HU169" s="132"/>
      <c r="HV169" s="132"/>
    </row>
    <row r="170" spans="1:230" s="134" customFormat="1" ht="16.5">
      <c r="A170" s="130"/>
      <c r="B170" s="131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2"/>
      <c r="DF170" s="132"/>
      <c r="DG170" s="132"/>
      <c r="DH170" s="132"/>
      <c r="DI170" s="132"/>
      <c r="DJ170" s="132"/>
      <c r="DK170" s="132"/>
      <c r="DL170" s="132"/>
      <c r="DM170" s="132"/>
      <c r="DN170" s="132"/>
      <c r="DO170" s="132"/>
      <c r="DP170" s="132"/>
      <c r="DQ170" s="132"/>
      <c r="DR170" s="132"/>
      <c r="DS170" s="132"/>
      <c r="DT170" s="132"/>
      <c r="DU170" s="132"/>
      <c r="DV170" s="132"/>
      <c r="DW170" s="132"/>
      <c r="DX170" s="132"/>
      <c r="DY170" s="132"/>
      <c r="DZ170" s="132"/>
      <c r="EA170" s="132"/>
      <c r="EB170" s="132"/>
      <c r="EC170" s="132"/>
      <c r="ED170" s="132"/>
      <c r="EE170" s="132"/>
      <c r="EF170" s="132"/>
      <c r="EG170" s="132"/>
      <c r="EH170" s="132"/>
      <c r="EI170" s="132"/>
      <c r="EJ170" s="132"/>
      <c r="EK170" s="132"/>
      <c r="EL170" s="132"/>
      <c r="EM170" s="132"/>
      <c r="EN170" s="132"/>
      <c r="EO170" s="132"/>
      <c r="EP170" s="132"/>
      <c r="EQ170" s="132"/>
      <c r="ER170" s="132"/>
      <c r="ES170" s="132"/>
      <c r="ET170" s="132"/>
      <c r="EU170" s="132"/>
      <c r="EV170" s="132"/>
      <c r="EW170" s="132"/>
      <c r="EX170" s="132"/>
      <c r="EY170" s="132"/>
      <c r="EZ170" s="132"/>
      <c r="FA170" s="132"/>
      <c r="FB170" s="132"/>
      <c r="FC170" s="132"/>
      <c r="FD170" s="132"/>
      <c r="FE170" s="132"/>
      <c r="FF170" s="132"/>
      <c r="FG170" s="132"/>
      <c r="FH170" s="132"/>
      <c r="FI170" s="132"/>
      <c r="FJ170" s="132"/>
      <c r="FK170" s="132"/>
      <c r="FL170" s="132"/>
      <c r="FM170" s="132"/>
      <c r="FN170" s="132"/>
      <c r="FO170" s="132"/>
      <c r="FP170" s="132"/>
      <c r="FQ170" s="132"/>
      <c r="FR170" s="132"/>
      <c r="FS170" s="132"/>
      <c r="FT170" s="132"/>
      <c r="FU170" s="132"/>
      <c r="FV170" s="132"/>
      <c r="FW170" s="132"/>
      <c r="FX170" s="132"/>
      <c r="FY170" s="132"/>
      <c r="FZ170" s="132"/>
      <c r="GA170" s="132"/>
      <c r="GB170" s="132"/>
      <c r="GC170" s="132"/>
      <c r="GD170" s="132"/>
      <c r="GE170" s="132"/>
      <c r="GF170" s="132"/>
      <c r="GG170" s="132"/>
      <c r="GH170" s="132"/>
      <c r="GI170" s="132"/>
      <c r="GJ170" s="132"/>
      <c r="GK170" s="132"/>
      <c r="GL170" s="132"/>
      <c r="GM170" s="132"/>
      <c r="GN170" s="132"/>
      <c r="GO170" s="132"/>
      <c r="GP170" s="132"/>
      <c r="GQ170" s="132"/>
      <c r="GR170" s="132"/>
      <c r="GS170" s="132"/>
      <c r="GT170" s="132"/>
      <c r="GU170" s="132"/>
      <c r="GV170" s="132"/>
      <c r="GW170" s="132"/>
      <c r="GX170" s="132"/>
      <c r="GY170" s="132"/>
      <c r="GZ170" s="132"/>
      <c r="HA170" s="132"/>
      <c r="HB170" s="132"/>
      <c r="HC170" s="132"/>
      <c r="HD170" s="132"/>
      <c r="HE170" s="132"/>
      <c r="HF170" s="132"/>
      <c r="HG170" s="132"/>
      <c r="HH170" s="132"/>
      <c r="HI170" s="132"/>
      <c r="HJ170" s="132"/>
      <c r="HK170" s="132"/>
      <c r="HL170" s="132"/>
      <c r="HM170" s="132"/>
      <c r="HN170" s="132"/>
      <c r="HO170" s="132"/>
      <c r="HP170" s="132"/>
      <c r="HQ170" s="132"/>
      <c r="HR170" s="132"/>
      <c r="HS170" s="132"/>
      <c r="HT170" s="132"/>
      <c r="HU170" s="132"/>
      <c r="HV170" s="132"/>
    </row>
    <row r="171" spans="1:230" s="134" customFormat="1" ht="16.5">
      <c r="A171" s="130"/>
      <c r="B171" s="131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2"/>
      <c r="DF171" s="132"/>
      <c r="DG171" s="132"/>
      <c r="DH171" s="132"/>
      <c r="DI171" s="132"/>
      <c r="DJ171" s="132"/>
      <c r="DK171" s="132"/>
      <c r="DL171" s="132"/>
      <c r="DM171" s="132"/>
      <c r="DN171" s="132"/>
      <c r="DO171" s="132"/>
      <c r="DP171" s="132"/>
      <c r="DQ171" s="132"/>
      <c r="DR171" s="132"/>
      <c r="DS171" s="132"/>
      <c r="DT171" s="132"/>
      <c r="DU171" s="132"/>
      <c r="DV171" s="132"/>
      <c r="DW171" s="132"/>
      <c r="DX171" s="132"/>
      <c r="DY171" s="132"/>
      <c r="DZ171" s="132"/>
      <c r="EA171" s="132"/>
      <c r="EB171" s="132"/>
      <c r="EC171" s="132"/>
      <c r="ED171" s="132"/>
      <c r="EE171" s="132"/>
      <c r="EF171" s="132"/>
      <c r="EG171" s="132"/>
      <c r="EH171" s="132"/>
      <c r="EI171" s="132"/>
      <c r="EJ171" s="132"/>
      <c r="EK171" s="132"/>
      <c r="EL171" s="132"/>
      <c r="EM171" s="132"/>
      <c r="EN171" s="132"/>
      <c r="EO171" s="132"/>
      <c r="EP171" s="132"/>
      <c r="EQ171" s="132"/>
      <c r="ER171" s="132"/>
      <c r="ES171" s="132"/>
      <c r="ET171" s="132"/>
      <c r="EU171" s="132"/>
      <c r="EV171" s="132"/>
      <c r="EW171" s="132"/>
      <c r="EX171" s="132"/>
      <c r="EY171" s="132"/>
      <c r="EZ171" s="132"/>
      <c r="FA171" s="132"/>
      <c r="FB171" s="132"/>
      <c r="FC171" s="132"/>
      <c r="FD171" s="132"/>
      <c r="FE171" s="132"/>
      <c r="FF171" s="132"/>
      <c r="FG171" s="132"/>
      <c r="FH171" s="132"/>
      <c r="FI171" s="132"/>
      <c r="FJ171" s="132"/>
      <c r="FK171" s="132"/>
      <c r="FL171" s="132"/>
      <c r="FM171" s="132"/>
      <c r="FN171" s="132"/>
      <c r="FO171" s="132"/>
      <c r="FP171" s="132"/>
      <c r="FQ171" s="132"/>
      <c r="FR171" s="132"/>
      <c r="FS171" s="132"/>
      <c r="FT171" s="132"/>
      <c r="FU171" s="132"/>
      <c r="FV171" s="132"/>
      <c r="FW171" s="132"/>
      <c r="FX171" s="132"/>
      <c r="FY171" s="132"/>
      <c r="FZ171" s="132"/>
      <c r="GA171" s="132"/>
      <c r="GB171" s="132"/>
      <c r="GC171" s="132"/>
      <c r="GD171" s="132"/>
      <c r="GE171" s="132"/>
      <c r="GF171" s="132"/>
      <c r="GG171" s="132"/>
      <c r="GH171" s="132"/>
      <c r="GI171" s="132"/>
      <c r="GJ171" s="132"/>
      <c r="GK171" s="132"/>
      <c r="GL171" s="132"/>
      <c r="GM171" s="132"/>
      <c r="GN171" s="132"/>
      <c r="GO171" s="132"/>
      <c r="GP171" s="132"/>
      <c r="GQ171" s="132"/>
      <c r="GR171" s="132"/>
      <c r="GS171" s="132"/>
      <c r="GT171" s="132"/>
      <c r="GU171" s="132"/>
      <c r="GV171" s="132"/>
      <c r="GW171" s="132"/>
      <c r="GX171" s="132"/>
      <c r="GY171" s="132"/>
      <c r="GZ171" s="132"/>
      <c r="HA171" s="132"/>
      <c r="HB171" s="132"/>
      <c r="HC171" s="132"/>
      <c r="HD171" s="132"/>
      <c r="HE171" s="132"/>
      <c r="HF171" s="132"/>
      <c r="HG171" s="132"/>
      <c r="HH171" s="132"/>
      <c r="HI171" s="132"/>
      <c r="HJ171" s="132"/>
      <c r="HK171" s="132"/>
      <c r="HL171" s="132"/>
      <c r="HM171" s="132"/>
      <c r="HN171" s="132"/>
      <c r="HO171" s="132"/>
      <c r="HP171" s="132"/>
      <c r="HQ171" s="132"/>
      <c r="HR171" s="132"/>
      <c r="HS171" s="132"/>
      <c r="HT171" s="132"/>
      <c r="HU171" s="132"/>
      <c r="HV171" s="132"/>
    </row>
    <row r="172" spans="1:230" s="134" customFormat="1" ht="16.5">
      <c r="A172" s="130"/>
      <c r="B172" s="131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2"/>
      <c r="DR172" s="132"/>
      <c r="DS172" s="132"/>
      <c r="DT172" s="132"/>
      <c r="DU172" s="132"/>
      <c r="DV172" s="132"/>
      <c r="DW172" s="132"/>
      <c r="DX172" s="132"/>
      <c r="DY172" s="132"/>
      <c r="DZ172" s="132"/>
      <c r="EA172" s="132"/>
      <c r="EB172" s="132"/>
      <c r="EC172" s="132"/>
      <c r="ED172" s="132"/>
      <c r="EE172" s="132"/>
      <c r="EF172" s="132"/>
      <c r="EG172" s="132"/>
      <c r="EH172" s="132"/>
      <c r="EI172" s="132"/>
      <c r="EJ172" s="132"/>
      <c r="EK172" s="132"/>
      <c r="EL172" s="132"/>
      <c r="EM172" s="132"/>
      <c r="EN172" s="132"/>
      <c r="EO172" s="132"/>
      <c r="EP172" s="132"/>
      <c r="EQ172" s="132"/>
      <c r="ER172" s="132"/>
      <c r="ES172" s="132"/>
      <c r="ET172" s="132"/>
      <c r="EU172" s="132"/>
      <c r="EV172" s="132"/>
      <c r="EW172" s="132"/>
      <c r="EX172" s="132"/>
      <c r="EY172" s="132"/>
      <c r="EZ172" s="132"/>
      <c r="FA172" s="132"/>
      <c r="FB172" s="132"/>
      <c r="FC172" s="132"/>
      <c r="FD172" s="132"/>
      <c r="FE172" s="132"/>
      <c r="FF172" s="132"/>
      <c r="FG172" s="132"/>
      <c r="FH172" s="132"/>
      <c r="FI172" s="132"/>
      <c r="FJ172" s="132"/>
      <c r="FK172" s="132"/>
      <c r="FL172" s="132"/>
      <c r="FM172" s="132"/>
      <c r="FN172" s="132"/>
      <c r="FO172" s="132"/>
      <c r="FP172" s="132"/>
      <c r="FQ172" s="132"/>
      <c r="FR172" s="132"/>
      <c r="FS172" s="132"/>
      <c r="FT172" s="132"/>
      <c r="FU172" s="132"/>
      <c r="FV172" s="132"/>
      <c r="FW172" s="132"/>
      <c r="FX172" s="132"/>
      <c r="FY172" s="132"/>
      <c r="FZ172" s="132"/>
      <c r="GA172" s="132"/>
      <c r="GB172" s="132"/>
      <c r="GC172" s="132"/>
      <c r="GD172" s="132"/>
      <c r="GE172" s="132"/>
      <c r="GF172" s="132"/>
      <c r="GG172" s="132"/>
      <c r="GH172" s="132"/>
      <c r="GI172" s="132"/>
      <c r="GJ172" s="132"/>
      <c r="GK172" s="132"/>
      <c r="GL172" s="132"/>
      <c r="GM172" s="132"/>
      <c r="GN172" s="132"/>
      <c r="GO172" s="132"/>
      <c r="GP172" s="132"/>
      <c r="GQ172" s="132"/>
      <c r="GR172" s="132"/>
      <c r="GS172" s="132"/>
      <c r="GT172" s="132"/>
      <c r="GU172" s="132"/>
      <c r="GV172" s="132"/>
      <c r="GW172" s="132"/>
      <c r="GX172" s="132"/>
      <c r="GY172" s="132"/>
      <c r="GZ172" s="132"/>
      <c r="HA172" s="132"/>
      <c r="HB172" s="132"/>
      <c r="HC172" s="132"/>
      <c r="HD172" s="132"/>
      <c r="HE172" s="132"/>
      <c r="HF172" s="132"/>
      <c r="HG172" s="132"/>
      <c r="HH172" s="132"/>
      <c r="HI172" s="132"/>
      <c r="HJ172" s="132"/>
      <c r="HK172" s="132"/>
      <c r="HL172" s="132"/>
      <c r="HM172" s="132"/>
      <c r="HN172" s="132"/>
      <c r="HO172" s="132"/>
      <c r="HP172" s="132"/>
      <c r="HQ172" s="132"/>
      <c r="HR172" s="132"/>
      <c r="HS172" s="132"/>
      <c r="HT172" s="132"/>
      <c r="HU172" s="132"/>
      <c r="HV172" s="132"/>
    </row>
    <row r="173" spans="1:230" s="134" customFormat="1" ht="16.5">
      <c r="A173" s="130"/>
      <c r="B173" s="131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2"/>
      <c r="DR173" s="132"/>
      <c r="DS173" s="132"/>
      <c r="DT173" s="132"/>
      <c r="DU173" s="132"/>
      <c r="DV173" s="132"/>
      <c r="DW173" s="132"/>
      <c r="DX173" s="132"/>
      <c r="DY173" s="132"/>
      <c r="DZ173" s="132"/>
      <c r="EA173" s="132"/>
      <c r="EB173" s="132"/>
      <c r="EC173" s="132"/>
      <c r="ED173" s="132"/>
      <c r="EE173" s="132"/>
      <c r="EF173" s="132"/>
      <c r="EG173" s="132"/>
      <c r="EH173" s="132"/>
      <c r="EI173" s="132"/>
      <c r="EJ173" s="132"/>
      <c r="EK173" s="132"/>
      <c r="EL173" s="132"/>
      <c r="EM173" s="132"/>
      <c r="EN173" s="132"/>
      <c r="EO173" s="132"/>
      <c r="EP173" s="132"/>
      <c r="EQ173" s="132"/>
      <c r="ER173" s="132"/>
      <c r="ES173" s="132"/>
      <c r="ET173" s="132"/>
      <c r="EU173" s="132"/>
      <c r="EV173" s="132"/>
      <c r="EW173" s="132"/>
      <c r="EX173" s="132"/>
      <c r="EY173" s="132"/>
      <c r="EZ173" s="132"/>
      <c r="FA173" s="132"/>
      <c r="FB173" s="132"/>
      <c r="FC173" s="132"/>
      <c r="FD173" s="132"/>
      <c r="FE173" s="132"/>
      <c r="FF173" s="132"/>
      <c r="FG173" s="132"/>
      <c r="FH173" s="132"/>
      <c r="FI173" s="132"/>
      <c r="FJ173" s="132"/>
      <c r="FK173" s="132"/>
      <c r="FL173" s="132"/>
      <c r="FM173" s="132"/>
      <c r="FN173" s="132"/>
      <c r="FO173" s="132"/>
      <c r="FP173" s="132"/>
      <c r="FQ173" s="132"/>
      <c r="FR173" s="132"/>
      <c r="FS173" s="132"/>
      <c r="FT173" s="132"/>
      <c r="FU173" s="132"/>
      <c r="FV173" s="132"/>
      <c r="FW173" s="132"/>
      <c r="FX173" s="132"/>
      <c r="FY173" s="132"/>
      <c r="FZ173" s="132"/>
      <c r="GA173" s="132"/>
      <c r="GB173" s="132"/>
      <c r="GC173" s="132"/>
      <c r="GD173" s="132"/>
      <c r="GE173" s="132"/>
      <c r="GF173" s="132"/>
      <c r="GG173" s="132"/>
      <c r="GH173" s="132"/>
      <c r="GI173" s="132"/>
      <c r="GJ173" s="132"/>
      <c r="GK173" s="132"/>
      <c r="GL173" s="132"/>
      <c r="GM173" s="132"/>
      <c r="GN173" s="132"/>
      <c r="GO173" s="132"/>
      <c r="GP173" s="132"/>
      <c r="GQ173" s="132"/>
      <c r="GR173" s="132"/>
      <c r="GS173" s="132"/>
      <c r="GT173" s="132"/>
      <c r="GU173" s="132"/>
      <c r="GV173" s="132"/>
      <c r="GW173" s="132"/>
      <c r="GX173" s="132"/>
      <c r="GY173" s="132"/>
      <c r="GZ173" s="132"/>
      <c r="HA173" s="132"/>
      <c r="HB173" s="132"/>
      <c r="HC173" s="132"/>
      <c r="HD173" s="132"/>
      <c r="HE173" s="132"/>
      <c r="HF173" s="132"/>
      <c r="HG173" s="132"/>
      <c r="HH173" s="132"/>
      <c r="HI173" s="132"/>
      <c r="HJ173" s="132"/>
      <c r="HK173" s="132"/>
      <c r="HL173" s="132"/>
      <c r="HM173" s="132"/>
      <c r="HN173" s="132"/>
      <c r="HO173" s="132"/>
      <c r="HP173" s="132"/>
      <c r="HQ173" s="132"/>
      <c r="HR173" s="132"/>
      <c r="HS173" s="132"/>
      <c r="HT173" s="132"/>
      <c r="HU173" s="132"/>
      <c r="HV173" s="132"/>
    </row>
    <row r="174" spans="1:230" s="134" customFormat="1" ht="16.5">
      <c r="A174" s="130"/>
      <c r="B174" s="131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32"/>
      <c r="DR174" s="132"/>
      <c r="DS174" s="132"/>
      <c r="DT174" s="132"/>
      <c r="DU174" s="132"/>
      <c r="DV174" s="132"/>
      <c r="DW174" s="132"/>
      <c r="DX174" s="132"/>
      <c r="DY174" s="132"/>
      <c r="DZ174" s="132"/>
      <c r="EA174" s="132"/>
      <c r="EB174" s="132"/>
      <c r="EC174" s="132"/>
      <c r="ED174" s="132"/>
      <c r="EE174" s="132"/>
      <c r="EF174" s="132"/>
      <c r="EG174" s="132"/>
      <c r="EH174" s="132"/>
      <c r="EI174" s="132"/>
      <c r="EJ174" s="132"/>
      <c r="EK174" s="132"/>
      <c r="EL174" s="132"/>
      <c r="EM174" s="132"/>
      <c r="EN174" s="132"/>
      <c r="EO174" s="132"/>
      <c r="EP174" s="132"/>
      <c r="EQ174" s="132"/>
      <c r="ER174" s="132"/>
      <c r="ES174" s="132"/>
      <c r="ET174" s="132"/>
      <c r="EU174" s="132"/>
      <c r="EV174" s="132"/>
      <c r="EW174" s="132"/>
      <c r="EX174" s="132"/>
      <c r="EY174" s="132"/>
      <c r="EZ174" s="132"/>
      <c r="FA174" s="132"/>
      <c r="FB174" s="132"/>
      <c r="FC174" s="132"/>
      <c r="FD174" s="132"/>
      <c r="FE174" s="132"/>
      <c r="FF174" s="132"/>
      <c r="FG174" s="132"/>
      <c r="FH174" s="132"/>
      <c r="FI174" s="132"/>
      <c r="FJ174" s="132"/>
      <c r="FK174" s="132"/>
      <c r="FL174" s="132"/>
      <c r="FM174" s="132"/>
      <c r="FN174" s="132"/>
      <c r="FO174" s="132"/>
      <c r="FP174" s="132"/>
      <c r="FQ174" s="132"/>
      <c r="FR174" s="132"/>
      <c r="FS174" s="132"/>
      <c r="FT174" s="132"/>
      <c r="FU174" s="132"/>
      <c r="FV174" s="132"/>
      <c r="FW174" s="132"/>
      <c r="FX174" s="132"/>
      <c r="FY174" s="132"/>
      <c r="FZ174" s="132"/>
      <c r="GA174" s="132"/>
      <c r="GB174" s="132"/>
      <c r="GC174" s="132"/>
      <c r="GD174" s="132"/>
      <c r="GE174" s="132"/>
      <c r="GF174" s="132"/>
      <c r="GG174" s="132"/>
      <c r="GH174" s="132"/>
      <c r="GI174" s="132"/>
      <c r="GJ174" s="132"/>
      <c r="GK174" s="132"/>
      <c r="GL174" s="132"/>
      <c r="GM174" s="132"/>
      <c r="GN174" s="132"/>
      <c r="GO174" s="132"/>
      <c r="GP174" s="132"/>
      <c r="GQ174" s="132"/>
      <c r="GR174" s="132"/>
      <c r="GS174" s="132"/>
      <c r="GT174" s="132"/>
      <c r="GU174" s="132"/>
      <c r="GV174" s="132"/>
      <c r="GW174" s="132"/>
      <c r="GX174" s="132"/>
      <c r="GY174" s="132"/>
      <c r="GZ174" s="132"/>
      <c r="HA174" s="132"/>
      <c r="HB174" s="132"/>
      <c r="HC174" s="132"/>
      <c r="HD174" s="132"/>
      <c r="HE174" s="132"/>
      <c r="HF174" s="132"/>
      <c r="HG174" s="132"/>
      <c r="HH174" s="132"/>
      <c r="HI174" s="132"/>
      <c r="HJ174" s="132"/>
      <c r="HK174" s="132"/>
      <c r="HL174" s="132"/>
      <c r="HM174" s="132"/>
      <c r="HN174" s="132"/>
      <c r="HO174" s="132"/>
      <c r="HP174" s="132"/>
      <c r="HQ174" s="132"/>
      <c r="HR174" s="132"/>
      <c r="HS174" s="132"/>
      <c r="HT174" s="132"/>
      <c r="HU174" s="132"/>
      <c r="HV174" s="132"/>
    </row>
    <row r="175" spans="1:230" s="134" customFormat="1" ht="16.5">
      <c r="A175" s="130"/>
      <c r="B175" s="131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2"/>
      <c r="DT175" s="132"/>
      <c r="DU175" s="132"/>
      <c r="DV175" s="132"/>
      <c r="DW175" s="132"/>
      <c r="DX175" s="132"/>
      <c r="DY175" s="132"/>
      <c r="DZ175" s="132"/>
      <c r="EA175" s="132"/>
      <c r="EB175" s="132"/>
      <c r="EC175" s="132"/>
      <c r="ED175" s="132"/>
      <c r="EE175" s="132"/>
      <c r="EF175" s="132"/>
      <c r="EG175" s="132"/>
      <c r="EH175" s="132"/>
      <c r="EI175" s="132"/>
      <c r="EJ175" s="132"/>
      <c r="EK175" s="132"/>
      <c r="EL175" s="132"/>
      <c r="EM175" s="132"/>
      <c r="EN175" s="132"/>
      <c r="EO175" s="132"/>
      <c r="EP175" s="132"/>
      <c r="EQ175" s="132"/>
      <c r="ER175" s="132"/>
      <c r="ES175" s="132"/>
      <c r="ET175" s="132"/>
      <c r="EU175" s="132"/>
      <c r="EV175" s="132"/>
      <c r="EW175" s="132"/>
      <c r="EX175" s="132"/>
      <c r="EY175" s="132"/>
      <c r="EZ175" s="132"/>
      <c r="FA175" s="132"/>
      <c r="FB175" s="132"/>
      <c r="FC175" s="132"/>
      <c r="FD175" s="132"/>
      <c r="FE175" s="132"/>
      <c r="FF175" s="132"/>
      <c r="FG175" s="132"/>
      <c r="FH175" s="132"/>
      <c r="FI175" s="132"/>
      <c r="FJ175" s="132"/>
      <c r="FK175" s="132"/>
      <c r="FL175" s="132"/>
      <c r="FM175" s="132"/>
      <c r="FN175" s="132"/>
      <c r="FO175" s="132"/>
      <c r="FP175" s="132"/>
      <c r="FQ175" s="132"/>
      <c r="FR175" s="132"/>
      <c r="FS175" s="132"/>
      <c r="FT175" s="132"/>
      <c r="FU175" s="132"/>
      <c r="FV175" s="132"/>
      <c r="FW175" s="132"/>
      <c r="FX175" s="132"/>
      <c r="FY175" s="132"/>
      <c r="FZ175" s="132"/>
      <c r="GA175" s="132"/>
      <c r="GB175" s="132"/>
      <c r="GC175" s="132"/>
      <c r="GD175" s="132"/>
      <c r="GE175" s="132"/>
      <c r="GF175" s="132"/>
      <c r="GG175" s="132"/>
      <c r="GH175" s="132"/>
      <c r="GI175" s="132"/>
      <c r="GJ175" s="132"/>
      <c r="GK175" s="132"/>
      <c r="GL175" s="132"/>
      <c r="GM175" s="132"/>
      <c r="GN175" s="132"/>
      <c r="GO175" s="132"/>
      <c r="GP175" s="132"/>
      <c r="GQ175" s="132"/>
      <c r="GR175" s="132"/>
      <c r="GS175" s="132"/>
      <c r="GT175" s="132"/>
      <c r="GU175" s="132"/>
      <c r="GV175" s="132"/>
      <c r="GW175" s="132"/>
      <c r="GX175" s="132"/>
      <c r="GY175" s="132"/>
      <c r="GZ175" s="132"/>
      <c r="HA175" s="132"/>
      <c r="HB175" s="132"/>
      <c r="HC175" s="132"/>
      <c r="HD175" s="132"/>
      <c r="HE175" s="132"/>
      <c r="HF175" s="132"/>
      <c r="HG175" s="132"/>
      <c r="HH175" s="132"/>
      <c r="HI175" s="132"/>
      <c r="HJ175" s="132"/>
      <c r="HK175" s="132"/>
      <c r="HL175" s="132"/>
      <c r="HM175" s="132"/>
      <c r="HN175" s="132"/>
      <c r="HO175" s="132"/>
      <c r="HP175" s="132"/>
      <c r="HQ175" s="132"/>
      <c r="HR175" s="132"/>
      <c r="HS175" s="132"/>
      <c r="HT175" s="132"/>
      <c r="HU175" s="132"/>
      <c r="HV175" s="132"/>
    </row>
    <row r="176" spans="1:230" s="134" customFormat="1" ht="16.5">
      <c r="A176" s="130"/>
      <c r="B176" s="131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2"/>
      <c r="DF176" s="132"/>
      <c r="DG176" s="132"/>
      <c r="DH176" s="132"/>
      <c r="DI176" s="132"/>
      <c r="DJ176" s="132"/>
      <c r="DK176" s="132"/>
      <c r="DL176" s="132"/>
      <c r="DM176" s="132"/>
      <c r="DN176" s="132"/>
      <c r="DO176" s="132"/>
      <c r="DP176" s="132"/>
      <c r="DQ176" s="132"/>
      <c r="DR176" s="132"/>
      <c r="DS176" s="132"/>
      <c r="DT176" s="132"/>
      <c r="DU176" s="132"/>
      <c r="DV176" s="132"/>
      <c r="DW176" s="132"/>
      <c r="DX176" s="132"/>
      <c r="DY176" s="132"/>
      <c r="DZ176" s="132"/>
      <c r="EA176" s="132"/>
      <c r="EB176" s="132"/>
      <c r="EC176" s="132"/>
      <c r="ED176" s="132"/>
      <c r="EE176" s="132"/>
      <c r="EF176" s="132"/>
      <c r="EG176" s="132"/>
      <c r="EH176" s="132"/>
      <c r="EI176" s="132"/>
      <c r="EJ176" s="132"/>
      <c r="EK176" s="132"/>
      <c r="EL176" s="132"/>
      <c r="EM176" s="132"/>
      <c r="EN176" s="132"/>
      <c r="EO176" s="132"/>
      <c r="EP176" s="132"/>
      <c r="EQ176" s="132"/>
      <c r="ER176" s="132"/>
      <c r="ES176" s="132"/>
      <c r="ET176" s="132"/>
      <c r="EU176" s="132"/>
      <c r="EV176" s="132"/>
      <c r="EW176" s="132"/>
      <c r="EX176" s="132"/>
      <c r="EY176" s="132"/>
      <c r="EZ176" s="132"/>
      <c r="FA176" s="132"/>
      <c r="FB176" s="132"/>
      <c r="FC176" s="132"/>
      <c r="FD176" s="132"/>
      <c r="FE176" s="132"/>
      <c r="FF176" s="132"/>
      <c r="FG176" s="132"/>
      <c r="FH176" s="132"/>
      <c r="FI176" s="132"/>
      <c r="FJ176" s="132"/>
      <c r="FK176" s="132"/>
      <c r="FL176" s="132"/>
      <c r="FM176" s="132"/>
      <c r="FN176" s="132"/>
      <c r="FO176" s="132"/>
      <c r="FP176" s="132"/>
      <c r="FQ176" s="132"/>
      <c r="FR176" s="132"/>
      <c r="FS176" s="132"/>
      <c r="FT176" s="132"/>
      <c r="FU176" s="132"/>
      <c r="FV176" s="132"/>
      <c r="FW176" s="132"/>
      <c r="FX176" s="132"/>
      <c r="FY176" s="132"/>
      <c r="FZ176" s="132"/>
      <c r="GA176" s="132"/>
      <c r="GB176" s="132"/>
      <c r="GC176" s="132"/>
      <c r="GD176" s="132"/>
      <c r="GE176" s="132"/>
      <c r="GF176" s="132"/>
      <c r="GG176" s="132"/>
      <c r="GH176" s="132"/>
      <c r="GI176" s="132"/>
      <c r="GJ176" s="132"/>
      <c r="GK176" s="132"/>
      <c r="GL176" s="132"/>
      <c r="GM176" s="132"/>
      <c r="GN176" s="132"/>
      <c r="GO176" s="132"/>
      <c r="GP176" s="132"/>
      <c r="GQ176" s="132"/>
      <c r="GR176" s="132"/>
      <c r="GS176" s="132"/>
      <c r="GT176" s="132"/>
      <c r="GU176" s="132"/>
      <c r="GV176" s="132"/>
      <c r="GW176" s="132"/>
      <c r="GX176" s="132"/>
      <c r="GY176" s="132"/>
      <c r="GZ176" s="132"/>
      <c r="HA176" s="132"/>
      <c r="HB176" s="132"/>
      <c r="HC176" s="132"/>
      <c r="HD176" s="132"/>
      <c r="HE176" s="132"/>
      <c r="HF176" s="132"/>
      <c r="HG176" s="132"/>
      <c r="HH176" s="132"/>
      <c r="HI176" s="132"/>
      <c r="HJ176" s="132"/>
      <c r="HK176" s="132"/>
      <c r="HL176" s="132"/>
      <c r="HM176" s="132"/>
      <c r="HN176" s="132"/>
      <c r="HO176" s="132"/>
      <c r="HP176" s="132"/>
      <c r="HQ176" s="132"/>
      <c r="HR176" s="132"/>
      <c r="HS176" s="132"/>
      <c r="HT176" s="132"/>
      <c r="HU176" s="132"/>
      <c r="HV176" s="132"/>
    </row>
    <row r="177" spans="1:230" s="134" customFormat="1" ht="16.5">
      <c r="A177" s="130"/>
      <c r="B177" s="131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2"/>
      <c r="DF177" s="132"/>
      <c r="DG177" s="132"/>
      <c r="DH177" s="132"/>
      <c r="DI177" s="132"/>
      <c r="DJ177" s="132"/>
      <c r="DK177" s="132"/>
      <c r="DL177" s="132"/>
      <c r="DM177" s="132"/>
      <c r="DN177" s="132"/>
      <c r="DO177" s="132"/>
      <c r="DP177" s="132"/>
      <c r="DQ177" s="132"/>
      <c r="DR177" s="132"/>
      <c r="DS177" s="132"/>
      <c r="DT177" s="132"/>
      <c r="DU177" s="132"/>
      <c r="DV177" s="132"/>
      <c r="DW177" s="132"/>
      <c r="DX177" s="132"/>
      <c r="DY177" s="132"/>
      <c r="DZ177" s="132"/>
      <c r="EA177" s="132"/>
      <c r="EB177" s="132"/>
      <c r="EC177" s="132"/>
      <c r="ED177" s="132"/>
      <c r="EE177" s="132"/>
      <c r="EF177" s="132"/>
      <c r="EG177" s="132"/>
      <c r="EH177" s="132"/>
      <c r="EI177" s="132"/>
      <c r="EJ177" s="132"/>
      <c r="EK177" s="132"/>
      <c r="EL177" s="132"/>
      <c r="EM177" s="132"/>
      <c r="EN177" s="132"/>
      <c r="EO177" s="132"/>
      <c r="EP177" s="132"/>
      <c r="EQ177" s="132"/>
      <c r="ER177" s="132"/>
      <c r="ES177" s="132"/>
      <c r="ET177" s="132"/>
      <c r="EU177" s="132"/>
      <c r="EV177" s="132"/>
      <c r="EW177" s="132"/>
      <c r="EX177" s="132"/>
      <c r="EY177" s="132"/>
      <c r="EZ177" s="132"/>
      <c r="FA177" s="132"/>
      <c r="FB177" s="132"/>
      <c r="FC177" s="132"/>
      <c r="FD177" s="132"/>
      <c r="FE177" s="132"/>
      <c r="FF177" s="132"/>
      <c r="FG177" s="132"/>
      <c r="FH177" s="132"/>
      <c r="FI177" s="132"/>
      <c r="FJ177" s="132"/>
      <c r="FK177" s="132"/>
      <c r="FL177" s="132"/>
      <c r="FM177" s="132"/>
      <c r="FN177" s="132"/>
      <c r="FO177" s="132"/>
      <c r="FP177" s="132"/>
      <c r="FQ177" s="132"/>
      <c r="FR177" s="132"/>
      <c r="FS177" s="132"/>
      <c r="FT177" s="132"/>
      <c r="FU177" s="132"/>
      <c r="FV177" s="132"/>
      <c r="FW177" s="132"/>
      <c r="FX177" s="132"/>
      <c r="FY177" s="132"/>
      <c r="FZ177" s="132"/>
      <c r="GA177" s="132"/>
      <c r="GB177" s="132"/>
      <c r="GC177" s="132"/>
      <c r="GD177" s="132"/>
      <c r="GE177" s="132"/>
      <c r="GF177" s="132"/>
      <c r="GG177" s="132"/>
      <c r="GH177" s="132"/>
      <c r="GI177" s="132"/>
      <c r="GJ177" s="132"/>
      <c r="GK177" s="132"/>
      <c r="GL177" s="132"/>
      <c r="GM177" s="132"/>
      <c r="GN177" s="132"/>
      <c r="GO177" s="132"/>
      <c r="GP177" s="132"/>
      <c r="GQ177" s="132"/>
      <c r="GR177" s="132"/>
      <c r="GS177" s="132"/>
      <c r="GT177" s="132"/>
      <c r="GU177" s="132"/>
      <c r="GV177" s="132"/>
      <c r="GW177" s="132"/>
      <c r="GX177" s="132"/>
      <c r="GY177" s="132"/>
      <c r="GZ177" s="132"/>
      <c r="HA177" s="132"/>
      <c r="HB177" s="132"/>
      <c r="HC177" s="132"/>
      <c r="HD177" s="132"/>
      <c r="HE177" s="132"/>
      <c r="HF177" s="132"/>
      <c r="HG177" s="132"/>
      <c r="HH177" s="132"/>
      <c r="HI177" s="132"/>
      <c r="HJ177" s="132"/>
      <c r="HK177" s="132"/>
      <c r="HL177" s="132"/>
      <c r="HM177" s="132"/>
      <c r="HN177" s="132"/>
      <c r="HO177" s="132"/>
      <c r="HP177" s="132"/>
      <c r="HQ177" s="132"/>
      <c r="HR177" s="132"/>
      <c r="HS177" s="132"/>
      <c r="HT177" s="132"/>
      <c r="HU177" s="132"/>
      <c r="HV177" s="132"/>
    </row>
    <row r="178" spans="1:230" s="134" customFormat="1" ht="16.5">
      <c r="A178" s="130"/>
      <c r="B178" s="131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2"/>
      <c r="DF178" s="132"/>
      <c r="DG178" s="132"/>
      <c r="DH178" s="132"/>
      <c r="DI178" s="132"/>
      <c r="DJ178" s="132"/>
      <c r="DK178" s="132"/>
      <c r="DL178" s="132"/>
      <c r="DM178" s="132"/>
      <c r="DN178" s="132"/>
      <c r="DO178" s="132"/>
      <c r="DP178" s="132"/>
      <c r="DQ178" s="132"/>
      <c r="DR178" s="132"/>
      <c r="DS178" s="132"/>
      <c r="DT178" s="132"/>
      <c r="DU178" s="132"/>
      <c r="DV178" s="132"/>
      <c r="DW178" s="132"/>
      <c r="DX178" s="132"/>
      <c r="DY178" s="132"/>
      <c r="DZ178" s="132"/>
      <c r="EA178" s="132"/>
      <c r="EB178" s="132"/>
      <c r="EC178" s="132"/>
      <c r="ED178" s="132"/>
      <c r="EE178" s="132"/>
      <c r="EF178" s="132"/>
      <c r="EG178" s="132"/>
      <c r="EH178" s="132"/>
      <c r="EI178" s="132"/>
      <c r="EJ178" s="132"/>
      <c r="EK178" s="132"/>
      <c r="EL178" s="132"/>
      <c r="EM178" s="132"/>
      <c r="EN178" s="132"/>
      <c r="EO178" s="132"/>
      <c r="EP178" s="132"/>
      <c r="EQ178" s="132"/>
      <c r="ER178" s="132"/>
      <c r="ES178" s="132"/>
      <c r="ET178" s="132"/>
      <c r="EU178" s="132"/>
      <c r="EV178" s="132"/>
      <c r="EW178" s="132"/>
      <c r="EX178" s="132"/>
      <c r="EY178" s="132"/>
      <c r="EZ178" s="132"/>
      <c r="FA178" s="132"/>
      <c r="FB178" s="132"/>
      <c r="FC178" s="132"/>
      <c r="FD178" s="132"/>
      <c r="FE178" s="132"/>
      <c r="FF178" s="132"/>
      <c r="FG178" s="132"/>
      <c r="FH178" s="132"/>
      <c r="FI178" s="132"/>
      <c r="FJ178" s="132"/>
      <c r="FK178" s="132"/>
      <c r="FL178" s="132"/>
      <c r="FM178" s="132"/>
      <c r="FN178" s="132"/>
      <c r="FO178" s="132"/>
      <c r="FP178" s="132"/>
      <c r="FQ178" s="132"/>
      <c r="FR178" s="132"/>
      <c r="FS178" s="132"/>
      <c r="FT178" s="132"/>
      <c r="FU178" s="132"/>
      <c r="FV178" s="132"/>
      <c r="FW178" s="132"/>
      <c r="FX178" s="132"/>
      <c r="FY178" s="132"/>
      <c r="FZ178" s="132"/>
      <c r="GA178" s="132"/>
      <c r="GB178" s="132"/>
      <c r="GC178" s="132"/>
      <c r="GD178" s="132"/>
      <c r="GE178" s="132"/>
      <c r="GF178" s="132"/>
      <c r="GG178" s="132"/>
      <c r="GH178" s="132"/>
      <c r="GI178" s="132"/>
      <c r="GJ178" s="132"/>
      <c r="GK178" s="132"/>
      <c r="GL178" s="132"/>
      <c r="GM178" s="132"/>
      <c r="GN178" s="132"/>
      <c r="GO178" s="132"/>
      <c r="GP178" s="132"/>
      <c r="GQ178" s="132"/>
      <c r="GR178" s="132"/>
      <c r="GS178" s="132"/>
      <c r="GT178" s="132"/>
      <c r="GU178" s="132"/>
      <c r="GV178" s="132"/>
      <c r="GW178" s="132"/>
      <c r="GX178" s="132"/>
      <c r="GY178" s="132"/>
      <c r="GZ178" s="132"/>
      <c r="HA178" s="132"/>
      <c r="HB178" s="132"/>
      <c r="HC178" s="132"/>
      <c r="HD178" s="132"/>
      <c r="HE178" s="132"/>
      <c r="HF178" s="132"/>
      <c r="HG178" s="132"/>
      <c r="HH178" s="132"/>
      <c r="HI178" s="132"/>
      <c r="HJ178" s="132"/>
      <c r="HK178" s="132"/>
      <c r="HL178" s="132"/>
      <c r="HM178" s="132"/>
      <c r="HN178" s="132"/>
      <c r="HO178" s="132"/>
      <c r="HP178" s="132"/>
      <c r="HQ178" s="132"/>
      <c r="HR178" s="132"/>
      <c r="HS178" s="132"/>
      <c r="HT178" s="132"/>
      <c r="HU178" s="132"/>
      <c r="HV178" s="132"/>
    </row>
    <row r="179" spans="1:230" s="134" customFormat="1" ht="16.5">
      <c r="A179" s="130"/>
      <c r="B179" s="131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2"/>
      <c r="CP179" s="132"/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2"/>
      <c r="DF179" s="132"/>
      <c r="DG179" s="132"/>
      <c r="DH179" s="132"/>
      <c r="DI179" s="132"/>
      <c r="DJ179" s="132"/>
      <c r="DK179" s="132"/>
      <c r="DL179" s="132"/>
      <c r="DM179" s="132"/>
      <c r="DN179" s="132"/>
      <c r="DO179" s="132"/>
      <c r="DP179" s="132"/>
      <c r="DQ179" s="132"/>
      <c r="DR179" s="132"/>
      <c r="DS179" s="132"/>
      <c r="DT179" s="132"/>
      <c r="DU179" s="132"/>
      <c r="DV179" s="132"/>
      <c r="DW179" s="132"/>
      <c r="DX179" s="132"/>
      <c r="DY179" s="132"/>
      <c r="DZ179" s="132"/>
      <c r="EA179" s="132"/>
      <c r="EB179" s="132"/>
      <c r="EC179" s="132"/>
      <c r="ED179" s="132"/>
      <c r="EE179" s="132"/>
      <c r="EF179" s="132"/>
      <c r="EG179" s="132"/>
      <c r="EH179" s="132"/>
      <c r="EI179" s="132"/>
      <c r="EJ179" s="132"/>
      <c r="EK179" s="132"/>
      <c r="EL179" s="132"/>
      <c r="EM179" s="132"/>
      <c r="EN179" s="132"/>
      <c r="EO179" s="132"/>
      <c r="EP179" s="132"/>
      <c r="EQ179" s="132"/>
      <c r="ER179" s="132"/>
      <c r="ES179" s="132"/>
      <c r="ET179" s="132"/>
      <c r="EU179" s="132"/>
      <c r="EV179" s="132"/>
      <c r="EW179" s="132"/>
      <c r="EX179" s="132"/>
      <c r="EY179" s="132"/>
      <c r="EZ179" s="132"/>
      <c r="FA179" s="132"/>
      <c r="FB179" s="132"/>
      <c r="FC179" s="132"/>
      <c r="FD179" s="132"/>
      <c r="FE179" s="132"/>
      <c r="FF179" s="132"/>
      <c r="FG179" s="132"/>
      <c r="FH179" s="132"/>
      <c r="FI179" s="132"/>
      <c r="FJ179" s="132"/>
      <c r="FK179" s="132"/>
      <c r="FL179" s="132"/>
      <c r="FM179" s="132"/>
      <c r="FN179" s="132"/>
      <c r="FO179" s="132"/>
      <c r="FP179" s="132"/>
      <c r="FQ179" s="132"/>
      <c r="FR179" s="132"/>
      <c r="FS179" s="132"/>
      <c r="FT179" s="132"/>
      <c r="FU179" s="132"/>
      <c r="FV179" s="132"/>
      <c r="FW179" s="132"/>
      <c r="FX179" s="132"/>
      <c r="FY179" s="132"/>
      <c r="FZ179" s="132"/>
      <c r="GA179" s="132"/>
      <c r="GB179" s="132"/>
      <c r="GC179" s="132"/>
      <c r="GD179" s="132"/>
      <c r="GE179" s="132"/>
      <c r="GF179" s="132"/>
      <c r="GG179" s="132"/>
      <c r="GH179" s="132"/>
      <c r="GI179" s="132"/>
      <c r="GJ179" s="132"/>
      <c r="GK179" s="132"/>
      <c r="GL179" s="132"/>
      <c r="GM179" s="132"/>
      <c r="GN179" s="132"/>
      <c r="GO179" s="132"/>
      <c r="GP179" s="132"/>
      <c r="GQ179" s="132"/>
      <c r="GR179" s="132"/>
      <c r="GS179" s="132"/>
      <c r="GT179" s="132"/>
      <c r="GU179" s="132"/>
      <c r="GV179" s="132"/>
      <c r="GW179" s="132"/>
      <c r="GX179" s="132"/>
      <c r="GY179" s="132"/>
      <c r="GZ179" s="132"/>
      <c r="HA179" s="132"/>
      <c r="HB179" s="132"/>
      <c r="HC179" s="132"/>
      <c r="HD179" s="132"/>
      <c r="HE179" s="132"/>
      <c r="HF179" s="132"/>
      <c r="HG179" s="132"/>
      <c r="HH179" s="132"/>
      <c r="HI179" s="132"/>
      <c r="HJ179" s="132"/>
      <c r="HK179" s="132"/>
      <c r="HL179" s="132"/>
      <c r="HM179" s="132"/>
      <c r="HN179" s="132"/>
      <c r="HO179" s="132"/>
      <c r="HP179" s="132"/>
      <c r="HQ179" s="132"/>
      <c r="HR179" s="132"/>
      <c r="HS179" s="132"/>
      <c r="HT179" s="132"/>
      <c r="HU179" s="132"/>
      <c r="HV179" s="132"/>
    </row>
    <row r="180" spans="1:230" s="134" customFormat="1" ht="16.5">
      <c r="A180" s="130"/>
      <c r="B180" s="131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2"/>
      <c r="CT180" s="132"/>
      <c r="CU180" s="132"/>
      <c r="CV180" s="132"/>
      <c r="CW180" s="132"/>
      <c r="CX180" s="132"/>
      <c r="CY180" s="132"/>
      <c r="CZ180" s="132"/>
      <c r="DA180" s="132"/>
      <c r="DB180" s="132"/>
      <c r="DC180" s="132"/>
      <c r="DD180" s="132"/>
      <c r="DE180" s="132"/>
      <c r="DF180" s="132"/>
      <c r="DG180" s="132"/>
      <c r="DH180" s="132"/>
      <c r="DI180" s="132"/>
      <c r="DJ180" s="132"/>
      <c r="DK180" s="132"/>
      <c r="DL180" s="132"/>
      <c r="DM180" s="132"/>
      <c r="DN180" s="132"/>
      <c r="DO180" s="132"/>
      <c r="DP180" s="132"/>
      <c r="DQ180" s="132"/>
      <c r="DR180" s="132"/>
      <c r="DS180" s="132"/>
      <c r="DT180" s="132"/>
      <c r="DU180" s="132"/>
      <c r="DV180" s="132"/>
      <c r="DW180" s="132"/>
      <c r="DX180" s="132"/>
      <c r="DY180" s="132"/>
      <c r="DZ180" s="132"/>
      <c r="EA180" s="132"/>
      <c r="EB180" s="132"/>
      <c r="EC180" s="132"/>
      <c r="ED180" s="132"/>
      <c r="EE180" s="132"/>
      <c r="EF180" s="132"/>
      <c r="EG180" s="132"/>
      <c r="EH180" s="132"/>
      <c r="EI180" s="132"/>
      <c r="EJ180" s="132"/>
      <c r="EK180" s="132"/>
      <c r="EL180" s="132"/>
      <c r="EM180" s="132"/>
      <c r="EN180" s="132"/>
      <c r="EO180" s="132"/>
      <c r="EP180" s="132"/>
      <c r="EQ180" s="132"/>
      <c r="ER180" s="132"/>
      <c r="ES180" s="132"/>
      <c r="ET180" s="132"/>
      <c r="EU180" s="132"/>
      <c r="EV180" s="132"/>
      <c r="EW180" s="132"/>
      <c r="EX180" s="132"/>
      <c r="EY180" s="132"/>
      <c r="EZ180" s="132"/>
      <c r="FA180" s="132"/>
      <c r="FB180" s="132"/>
      <c r="FC180" s="132"/>
      <c r="FD180" s="132"/>
      <c r="FE180" s="132"/>
      <c r="FF180" s="132"/>
      <c r="FG180" s="132"/>
      <c r="FH180" s="132"/>
      <c r="FI180" s="132"/>
      <c r="FJ180" s="132"/>
      <c r="FK180" s="132"/>
      <c r="FL180" s="132"/>
      <c r="FM180" s="132"/>
      <c r="FN180" s="132"/>
      <c r="FO180" s="132"/>
      <c r="FP180" s="132"/>
      <c r="FQ180" s="132"/>
      <c r="FR180" s="132"/>
      <c r="FS180" s="132"/>
      <c r="FT180" s="132"/>
      <c r="FU180" s="132"/>
      <c r="FV180" s="132"/>
      <c r="FW180" s="132"/>
      <c r="FX180" s="132"/>
      <c r="FY180" s="132"/>
      <c r="FZ180" s="132"/>
      <c r="GA180" s="132"/>
      <c r="GB180" s="132"/>
      <c r="GC180" s="132"/>
      <c r="GD180" s="132"/>
      <c r="GE180" s="132"/>
      <c r="GF180" s="132"/>
      <c r="GG180" s="132"/>
      <c r="GH180" s="132"/>
      <c r="GI180" s="132"/>
      <c r="GJ180" s="132"/>
      <c r="GK180" s="132"/>
      <c r="GL180" s="132"/>
      <c r="GM180" s="132"/>
      <c r="GN180" s="132"/>
      <c r="GO180" s="132"/>
      <c r="GP180" s="132"/>
      <c r="GQ180" s="132"/>
      <c r="GR180" s="132"/>
      <c r="GS180" s="132"/>
      <c r="GT180" s="132"/>
      <c r="GU180" s="132"/>
      <c r="GV180" s="132"/>
      <c r="GW180" s="132"/>
      <c r="GX180" s="132"/>
      <c r="GY180" s="132"/>
      <c r="GZ180" s="132"/>
      <c r="HA180" s="132"/>
      <c r="HB180" s="132"/>
      <c r="HC180" s="132"/>
      <c r="HD180" s="132"/>
      <c r="HE180" s="132"/>
      <c r="HF180" s="132"/>
      <c r="HG180" s="132"/>
      <c r="HH180" s="132"/>
      <c r="HI180" s="132"/>
      <c r="HJ180" s="132"/>
      <c r="HK180" s="132"/>
      <c r="HL180" s="132"/>
      <c r="HM180" s="132"/>
      <c r="HN180" s="132"/>
      <c r="HO180" s="132"/>
      <c r="HP180" s="132"/>
      <c r="HQ180" s="132"/>
      <c r="HR180" s="132"/>
      <c r="HS180" s="132"/>
      <c r="HT180" s="132"/>
      <c r="HU180" s="132"/>
      <c r="HV180" s="132"/>
    </row>
    <row r="181" spans="1:230" s="134" customFormat="1" ht="16.5">
      <c r="A181" s="130"/>
      <c r="B181" s="131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2"/>
      <c r="DF181" s="132"/>
      <c r="DG181" s="132"/>
      <c r="DH181" s="132"/>
      <c r="DI181" s="132"/>
      <c r="DJ181" s="132"/>
      <c r="DK181" s="132"/>
      <c r="DL181" s="132"/>
      <c r="DM181" s="132"/>
      <c r="DN181" s="132"/>
      <c r="DO181" s="132"/>
      <c r="DP181" s="132"/>
      <c r="DQ181" s="132"/>
      <c r="DR181" s="132"/>
      <c r="DS181" s="132"/>
      <c r="DT181" s="132"/>
      <c r="DU181" s="132"/>
      <c r="DV181" s="132"/>
      <c r="DW181" s="132"/>
      <c r="DX181" s="132"/>
      <c r="DY181" s="132"/>
      <c r="DZ181" s="132"/>
      <c r="EA181" s="132"/>
      <c r="EB181" s="132"/>
      <c r="EC181" s="132"/>
      <c r="ED181" s="132"/>
      <c r="EE181" s="132"/>
      <c r="EF181" s="132"/>
      <c r="EG181" s="132"/>
      <c r="EH181" s="132"/>
      <c r="EI181" s="132"/>
      <c r="EJ181" s="132"/>
      <c r="EK181" s="132"/>
      <c r="EL181" s="132"/>
      <c r="EM181" s="132"/>
      <c r="EN181" s="132"/>
      <c r="EO181" s="132"/>
      <c r="EP181" s="132"/>
      <c r="EQ181" s="132"/>
      <c r="ER181" s="132"/>
      <c r="ES181" s="132"/>
      <c r="ET181" s="132"/>
      <c r="EU181" s="132"/>
      <c r="EV181" s="132"/>
      <c r="EW181" s="132"/>
      <c r="EX181" s="132"/>
      <c r="EY181" s="132"/>
      <c r="EZ181" s="132"/>
      <c r="FA181" s="132"/>
      <c r="FB181" s="132"/>
      <c r="FC181" s="132"/>
      <c r="FD181" s="132"/>
      <c r="FE181" s="132"/>
      <c r="FF181" s="132"/>
      <c r="FG181" s="132"/>
      <c r="FH181" s="132"/>
      <c r="FI181" s="132"/>
      <c r="FJ181" s="132"/>
      <c r="FK181" s="132"/>
      <c r="FL181" s="132"/>
      <c r="FM181" s="132"/>
      <c r="FN181" s="132"/>
      <c r="FO181" s="132"/>
      <c r="FP181" s="132"/>
      <c r="FQ181" s="132"/>
      <c r="FR181" s="132"/>
      <c r="FS181" s="132"/>
      <c r="FT181" s="132"/>
      <c r="FU181" s="132"/>
      <c r="FV181" s="132"/>
      <c r="FW181" s="132"/>
      <c r="FX181" s="132"/>
      <c r="FY181" s="132"/>
      <c r="FZ181" s="132"/>
      <c r="GA181" s="132"/>
      <c r="GB181" s="132"/>
      <c r="GC181" s="132"/>
      <c r="GD181" s="132"/>
      <c r="GE181" s="132"/>
      <c r="GF181" s="132"/>
      <c r="GG181" s="132"/>
      <c r="GH181" s="132"/>
      <c r="GI181" s="132"/>
      <c r="GJ181" s="132"/>
      <c r="GK181" s="132"/>
      <c r="GL181" s="132"/>
      <c r="GM181" s="132"/>
      <c r="GN181" s="132"/>
      <c r="GO181" s="132"/>
      <c r="GP181" s="132"/>
      <c r="GQ181" s="132"/>
      <c r="GR181" s="132"/>
      <c r="GS181" s="132"/>
      <c r="GT181" s="132"/>
      <c r="GU181" s="132"/>
      <c r="GV181" s="132"/>
      <c r="GW181" s="132"/>
      <c r="GX181" s="132"/>
      <c r="GY181" s="132"/>
      <c r="GZ181" s="132"/>
      <c r="HA181" s="132"/>
      <c r="HB181" s="132"/>
      <c r="HC181" s="132"/>
      <c r="HD181" s="132"/>
      <c r="HE181" s="132"/>
      <c r="HF181" s="132"/>
      <c r="HG181" s="132"/>
      <c r="HH181" s="132"/>
      <c r="HI181" s="132"/>
      <c r="HJ181" s="132"/>
      <c r="HK181" s="132"/>
      <c r="HL181" s="132"/>
      <c r="HM181" s="132"/>
      <c r="HN181" s="132"/>
      <c r="HO181" s="132"/>
      <c r="HP181" s="132"/>
      <c r="HQ181" s="132"/>
      <c r="HR181" s="132"/>
      <c r="HS181" s="132"/>
      <c r="HT181" s="132"/>
      <c r="HU181" s="132"/>
      <c r="HV181" s="132"/>
    </row>
    <row r="182" spans="1:230" s="134" customFormat="1" ht="16.5">
      <c r="A182" s="130"/>
      <c r="B182" s="131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DI182" s="132"/>
      <c r="DJ182" s="132"/>
      <c r="DK182" s="132"/>
      <c r="DL182" s="132"/>
      <c r="DM182" s="132"/>
      <c r="DN182" s="132"/>
      <c r="DO182" s="132"/>
      <c r="DP182" s="132"/>
      <c r="DQ182" s="132"/>
      <c r="DR182" s="132"/>
      <c r="DS182" s="132"/>
      <c r="DT182" s="132"/>
      <c r="DU182" s="132"/>
      <c r="DV182" s="132"/>
      <c r="DW182" s="132"/>
      <c r="DX182" s="132"/>
      <c r="DY182" s="132"/>
      <c r="DZ182" s="132"/>
      <c r="EA182" s="132"/>
      <c r="EB182" s="132"/>
      <c r="EC182" s="132"/>
      <c r="ED182" s="132"/>
      <c r="EE182" s="132"/>
      <c r="EF182" s="132"/>
      <c r="EG182" s="132"/>
      <c r="EH182" s="132"/>
      <c r="EI182" s="132"/>
      <c r="EJ182" s="132"/>
      <c r="EK182" s="132"/>
      <c r="EL182" s="132"/>
      <c r="EM182" s="132"/>
      <c r="EN182" s="132"/>
      <c r="EO182" s="132"/>
      <c r="EP182" s="132"/>
      <c r="EQ182" s="132"/>
      <c r="ER182" s="132"/>
      <c r="ES182" s="132"/>
      <c r="ET182" s="132"/>
      <c r="EU182" s="132"/>
      <c r="EV182" s="132"/>
      <c r="EW182" s="132"/>
      <c r="EX182" s="132"/>
      <c r="EY182" s="132"/>
      <c r="EZ182" s="132"/>
      <c r="FA182" s="132"/>
      <c r="FB182" s="132"/>
      <c r="FC182" s="132"/>
      <c r="FD182" s="132"/>
      <c r="FE182" s="132"/>
      <c r="FF182" s="132"/>
      <c r="FG182" s="132"/>
      <c r="FH182" s="132"/>
      <c r="FI182" s="132"/>
      <c r="FJ182" s="132"/>
      <c r="FK182" s="132"/>
      <c r="FL182" s="132"/>
      <c r="FM182" s="132"/>
      <c r="FN182" s="132"/>
      <c r="FO182" s="132"/>
      <c r="FP182" s="132"/>
      <c r="FQ182" s="132"/>
      <c r="FR182" s="132"/>
      <c r="FS182" s="132"/>
      <c r="FT182" s="132"/>
      <c r="FU182" s="132"/>
      <c r="FV182" s="132"/>
      <c r="FW182" s="132"/>
      <c r="FX182" s="132"/>
      <c r="FY182" s="132"/>
      <c r="FZ182" s="132"/>
      <c r="GA182" s="132"/>
      <c r="GB182" s="132"/>
      <c r="GC182" s="132"/>
      <c r="GD182" s="132"/>
      <c r="GE182" s="132"/>
      <c r="GF182" s="132"/>
      <c r="GG182" s="132"/>
      <c r="GH182" s="132"/>
      <c r="GI182" s="132"/>
      <c r="GJ182" s="132"/>
      <c r="GK182" s="132"/>
      <c r="GL182" s="132"/>
      <c r="GM182" s="132"/>
      <c r="GN182" s="132"/>
      <c r="GO182" s="132"/>
      <c r="GP182" s="132"/>
      <c r="GQ182" s="132"/>
      <c r="GR182" s="132"/>
      <c r="GS182" s="132"/>
      <c r="GT182" s="132"/>
      <c r="GU182" s="132"/>
      <c r="GV182" s="132"/>
      <c r="GW182" s="132"/>
      <c r="GX182" s="132"/>
      <c r="GY182" s="132"/>
      <c r="GZ182" s="132"/>
      <c r="HA182" s="132"/>
      <c r="HB182" s="132"/>
      <c r="HC182" s="132"/>
      <c r="HD182" s="132"/>
      <c r="HE182" s="132"/>
      <c r="HF182" s="132"/>
      <c r="HG182" s="132"/>
      <c r="HH182" s="132"/>
      <c r="HI182" s="132"/>
      <c r="HJ182" s="132"/>
      <c r="HK182" s="132"/>
      <c r="HL182" s="132"/>
      <c r="HM182" s="132"/>
      <c r="HN182" s="132"/>
      <c r="HO182" s="132"/>
      <c r="HP182" s="132"/>
      <c r="HQ182" s="132"/>
      <c r="HR182" s="132"/>
      <c r="HS182" s="132"/>
      <c r="HT182" s="132"/>
      <c r="HU182" s="132"/>
      <c r="HV182" s="132"/>
    </row>
    <row r="183" spans="1:230" s="134" customFormat="1" ht="16.5">
      <c r="A183" s="130"/>
      <c r="B183" s="131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2"/>
      <c r="DR183" s="132"/>
      <c r="DS183" s="132"/>
      <c r="DT183" s="132"/>
      <c r="DU183" s="132"/>
      <c r="DV183" s="132"/>
      <c r="DW183" s="132"/>
      <c r="DX183" s="132"/>
      <c r="DY183" s="132"/>
      <c r="DZ183" s="132"/>
      <c r="EA183" s="132"/>
      <c r="EB183" s="132"/>
      <c r="EC183" s="132"/>
      <c r="ED183" s="132"/>
      <c r="EE183" s="132"/>
      <c r="EF183" s="132"/>
      <c r="EG183" s="132"/>
      <c r="EH183" s="132"/>
      <c r="EI183" s="132"/>
      <c r="EJ183" s="132"/>
      <c r="EK183" s="132"/>
      <c r="EL183" s="132"/>
      <c r="EM183" s="132"/>
      <c r="EN183" s="132"/>
      <c r="EO183" s="132"/>
      <c r="EP183" s="132"/>
      <c r="EQ183" s="132"/>
      <c r="ER183" s="132"/>
      <c r="ES183" s="132"/>
      <c r="ET183" s="132"/>
      <c r="EU183" s="132"/>
      <c r="EV183" s="132"/>
      <c r="EW183" s="132"/>
      <c r="EX183" s="132"/>
      <c r="EY183" s="132"/>
      <c r="EZ183" s="132"/>
      <c r="FA183" s="132"/>
      <c r="FB183" s="132"/>
      <c r="FC183" s="132"/>
      <c r="FD183" s="132"/>
      <c r="FE183" s="132"/>
      <c r="FF183" s="132"/>
      <c r="FG183" s="132"/>
      <c r="FH183" s="132"/>
      <c r="FI183" s="132"/>
      <c r="FJ183" s="132"/>
      <c r="FK183" s="132"/>
      <c r="FL183" s="132"/>
      <c r="FM183" s="132"/>
      <c r="FN183" s="132"/>
      <c r="FO183" s="132"/>
      <c r="FP183" s="132"/>
      <c r="FQ183" s="132"/>
      <c r="FR183" s="132"/>
      <c r="FS183" s="132"/>
      <c r="FT183" s="132"/>
      <c r="FU183" s="132"/>
      <c r="FV183" s="132"/>
      <c r="FW183" s="132"/>
      <c r="FX183" s="132"/>
      <c r="FY183" s="132"/>
      <c r="FZ183" s="132"/>
      <c r="GA183" s="132"/>
      <c r="GB183" s="132"/>
      <c r="GC183" s="132"/>
      <c r="GD183" s="132"/>
      <c r="GE183" s="132"/>
      <c r="GF183" s="132"/>
      <c r="GG183" s="132"/>
      <c r="GH183" s="132"/>
      <c r="GI183" s="132"/>
      <c r="GJ183" s="132"/>
      <c r="GK183" s="132"/>
      <c r="GL183" s="132"/>
      <c r="GM183" s="132"/>
      <c r="GN183" s="132"/>
      <c r="GO183" s="132"/>
      <c r="GP183" s="132"/>
      <c r="GQ183" s="132"/>
      <c r="GR183" s="132"/>
      <c r="GS183" s="132"/>
      <c r="GT183" s="132"/>
      <c r="GU183" s="132"/>
      <c r="GV183" s="132"/>
      <c r="GW183" s="132"/>
      <c r="GX183" s="132"/>
      <c r="GY183" s="132"/>
      <c r="GZ183" s="132"/>
      <c r="HA183" s="132"/>
      <c r="HB183" s="132"/>
      <c r="HC183" s="132"/>
      <c r="HD183" s="132"/>
      <c r="HE183" s="132"/>
      <c r="HF183" s="132"/>
      <c r="HG183" s="132"/>
      <c r="HH183" s="132"/>
      <c r="HI183" s="132"/>
      <c r="HJ183" s="132"/>
      <c r="HK183" s="132"/>
      <c r="HL183" s="132"/>
      <c r="HM183" s="132"/>
      <c r="HN183" s="132"/>
      <c r="HO183" s="132"/>
      <c r="HP183" s="132"/>
      <c r="HQ183" s="132"/>
      <c r="HR183" s="132"/>
      <c r="HS183" s="132"/>
      <c r="HT183" s="132"/>
      <c r="HU183" s="132"/>
      <c r="HV183" s="132"/>
    </row>
    <row r="184" spans="1:230" s="134" customFormat="1" ht="16.5">
      <c r="A184" s="130"/>
      <c r="B184" s="131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32"/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/>
      <c r="EG184" s="132"/>
      <c r="EH184" s="132"/>
      <c r="EI184" s="132"/>
      <c r="EJ184" s="132"/>
      <c r="EK184" s="132"/>
      <c r="EL184" s="132"/>
      <c r="EM184" s="132"/>
      <c r="EN184" s="132"/>
      <c r="EO184" s="132"/>
      <c r="EP184" s="132"/>
      <c r="EQ184" s="132"/>
      <c r="ER184" s="132"/>
      <c r="ES184" s="132"/>
      <c r="ET184" s="132"/>
      <c r="EU184" s="132"/>
      <c r="EV184" s="132"/>
      <c r="EW184" s="132"/>
      <c r="EX184" s="132"/>
      <c r="EY184" s="132"/>
      <c r="EZ184" s="132"/>
      <c r="FA184" s="132"/>
      <c r="FB184" s="132"/>
      <c r="FC184" s="132"/>
      <c r="FD184" s="132"/>
      <c r="FE184" s="132"/>
      <c r="FF184" s="132"/>
      <c r="FG184" s="132"/>
      <c r="FH184" s="132"/>
      <c r="FI184" s="132"/>
      <c r="FJ184" s="132"/>
      <c r="FK184" s="132"/>
      <c r="FL184" s="132"/>
      <c r="FM184" s="132"/>
      <c r="FN184" s="132"/>
      <c r="FO184" s="132"/>
      <c r="FP184" s="132"/>
      <c r="FQ184" s="132"/>
      <c r="FR184" s="132"/>
      <c r="FS184" s="132"/>
      <c r="FT184" s="132"/>
      <c r="FU184" s="132"/>
      <c r="FV184" s="132"/>
      <c r="FW184" s="132"/>
      <c r="FX184" s="132"/>
      <c r="FY184" s="132"/>
      <c r="FZ184" s="132"/>
      <c r="GA184" s="132"/>
      <c r="GB184" s="132"/>
      <c r="GC184" s="132"/>
      <c r="GD184" s="132"/>
      <c r="GE184" s="132"/>
      <c r="GF184" s="132"/>
      <c r="GG184" s="132"/>
      <c r="GH184" s="132"/>
      <c r="GI184" s="132"/>
      <c r="GJ184" s="132"/>
      <c r="GK184" s="132"/>
      <c r="GL184" s="132"/>
      <c r="GM184" s="132"/>
      <c r="GN184" s="132"/>
      <c r="GO184" s="132"/>
      <c r="GP184" s="132"/>
      <c r="GQ184" s="132"/>
      <c r="GR184" s="132"/>
      <c r="GS184" s="132"/>
      <c r="GT184" s="132"/>
      <c r="GU184" s="132"/>
      <c r="GV184" s="132"/>
      <c r="GW184" s="132"/>
      <c r="GX184" s="132"/>
      <c r="GY184" s="132"/>
      <c r="GZ184" s="132"/>
      <c r="HA184" s="132"/>
      <c r="HB184" s="132"/>
      <c r="HC184" s="132"/>
      <c r="HD184" s="132"/>
      <c r="HE184" s="132"/>
      <c r="HF184" s="132"/>
      <c r="HG184" s="132"/>
      <c r="HH184" s="132"/>
      <c r="HI184" s="132"/>
      <c r="HJ184" s="132"/>
      <c r="HK184" s="132"/>
      <c r="HL184" s="132"/>
      <c r="HM184" s="132"/>
      <c r="HN184" s="132"/>
      <c r="HO184" s="132"/>
      <c r="HP184" s="132"/>
      <c r="HQ184" s="132"/>
      <c r="HR184" s="132"/>
      <c r="HS184" s="132"/>
      <c r="HT184" s="132"/>
      <c r="HU184" s="132"/>
      <c r="HV184" s="132"/>
    </row>
    <row r="185" spans="1:230" s="134" customFormat="1" ht="16.5">
      <c r="A185" s="130"/>
      <c r="B185" s="131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2"/>
      <c r="DR185" s="132"/>
      <c r="DS185" s="132"/>
      <c r="DT185" s="132"/>
      <c r="DU185" s="132"/>
      <c r="DV185" s="132"/>
      <c r="DW185" s="132"/>
      <c r="DX185" s="132"/>
      <c r="DY185" s="132"/>
      <c r="DZ185" s="132"/>
      <c r="EA185" s="132"/>
      <c r="EB185" s="132"/>
      <c r="EC185" s="132"/>
      <c r="ED185" s="132"/>
      <c r="EE185" s="132"/>
      <c r="EF185" s="132"/>
      <c r="EG185" s="132"/>
      <c r="EH185" s="132"/>
      <c r="EI185" s="132"/>
      <c r="EJ185" s="132"/>
      <c r="EK185" s="132"/>
      <c r="EL185" s="132"/>
      <c r="EM185" s="132"/>
      <c r="EN185" s="132"/>
      <c r="EO185" s="132"/>
      <c r="EP185" s="132"/>
      <c r="EQ185" s="132"/>
      <c r="ER185" s="132"/>
      <c r="ES185" s="132"/>
      <c r="ET185" s="132"/>
      <c r="EU185" s="132"/>
      <c r="EV185" s="132"/>
      <c r="EW185" s="132"/>
      <c r="EX185" s="132"/>
      <c r="EY185" s="132"/>
      <c r="EZ185" s="132"/>
      <c r="FA185" s="132"/>
      <c r="FB185" s="132"/>
      <c r="FC185" s="132"/>
      <c r="FD185" s="132"/>
      <c r="FE185" s="132"/>
      <c r="FF185" s="132"/>
      <c r="FG185" s="132"/>
      <c r="FH185" s="132"/>
      <c r="FI185" s="132"/>
      <c r="FJ185" s="132"/>
      <c r="FK185" s="132"/>
      <c r="FL185" s="132"/>
      <c r="FM185" s="132"/>
      <c r="FN185" s="132"/>
      <c r="FO185" s="132"/>
      <c r="FP185" s="132"/>
      <c r="FQ185" s="132"/>
      <c r="FR185" s="132"/>
      <c r="FS185" s="132"/>
      <c r="FT185" s="132"/>
      <c r="FU185" s="132"/>
      <c r="FV185" s="132"/>
      <c r="FW185" s="132"/>
      <c r="FX185" s="132"/>
      <c r="FY185" s="132"/>
      <c r="FZ185" s="132"/>
      <c r="GA185" s="132"/>
      <c r="GB185" s="132"/>
      <c r="GC185" s="132"/>
      <c r="GD185" s="132"/>
      <c r="GE185" s="132"/>
      <c r="GF185" s="132"/>
      <c r="GG185" s="132"/>
      <c r="GH185" s="132"/>
      <c r="GI185" s="132"/>
      <c r="GJ185" s="132"/>
      <c r="GK185" s="132"/>
      <c r="GL185" s="132"/>
      <c r="GM185" s="132"/>
      <c r="GN185" s="132"/>
      <c r="GO185" s="132"/>
      <c r="GP185" s="132"/>
      <c r="GQ185" s="132"/>
      <c r="GR185" s="132"/>
      <c r="GS185" s="132"/>
      <c r="GT185" s="132"/>
      <c r="GU185" s="132"/>
      <c r="GV185" s="132"/>
      <c r="GW185" s="132"/>
      <c r="GX185" s="132"/>
      <c r="GY185" s="132"/>
      <c r="GZ185" s="132"/>
      <c r="HA185" s="132"/>
      <c r="HB185" s="132"/>
      <c r="HC185" s="132"/>
      <c r="HD185" s="132"/>
      <c r="HE185" s="132"/>
      <c r="HF185" s="132"/>
      <c r="HG185" s="132"/>
      <c r="HH185" s="132"/>
      <c r="HI185" s="132"/>
      <c r="HJ185" s="132"/>
      <c r="HK185" s="132"/>
      <c r="HL185" s="132"/>
      <c r="HM185" s="132"/>
      <c r="HN185" s="132"/>
      <c r="HO185" s="132"/>
      <c r="HP185" s="132"/>
      <c r="HQ185" s="132"/>
      <c r="HR185" s="132"/>
      <c r="HS185" s="132"/>
      <c r="HT185" s="132"/>
      <c r="HU185" s="132"/>
      <c r="HV185" s="132"/>
    </row>
    <row r="186" spans="1:230" s="134" customFormat="1" ht="16.5">
      <c r="A186" s="130"/>
      <c r="B186" s="131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2"/>
      <c r="DF186" s="132"/>
      <c r="DG186" s="132"/>
      <c r="DH186" s="132"/>
      <c r="DI186" s="132"/>
      <c r="DJ186" s="132"/>
      <c r="DK186" s="132"/>
      <c r="DL186" s="132"/>
      <c r="DM186" s="132"/>
      <c r="DN186" s="132"/>
      <c r="DO186" s="132"/>
      <c r="DP186" s="132"/>
      <c r="DQ186" s="132"/>
      <c r="DR186" s="132"/>
      <c r="DS186" s="132"/>
      <c r="DT186" s="132"/>
      <c r="DU186" s="132"/>
      <c r="DV186" s="132"/>
      <c r="DW186" s="132"/>
      <c r="DX186" s="132"/>
      <c r="DY186" s="132"/>
      <c r="DZ186" s="132"/>
      <c r="EA186" s="132"/>
      <c r="EB186" s="132"/>
      <c r="EC186" s="132"/>
      <c r="ED186" s="132"/>
      <c r="EE186" s="132"/>
      <c r="EF186" s="132"/>
      <c r="EG186" s="132"/>
      <c r="EH186" s="132"/>
      <c r="EI186" s="132"/>
      <c r="EJ186" s="132"/>
      <c r="EK186" s="132"/>
      <c r="EL186" s="132"/>
      <c r="EM186" s="132"/>
      <c r="EN186" s="132"/>
      <c r="EO186" s="132"/>
      <c r="EP186" s="132"/>
      <c r="EQ186" s="132"/>
      <c r="ER186" s="132"/>
      <c r="ES186" s="132"/>
      <c r="ET186" s="132"/>
      <c r="EU186" s="132"/>
      <c r="EV186" s="132"/>
      <c r="EW186" s="132"/>
      <c r="EX186" s="132"/>
      <c r="EY186" s="132"/>
      <c r="EZ186" s="132"/>
      <c r="FA186" s="132"/>
      <c r="FB186" s="132"/>
      <c r="FC186" s="132"/>
      <c r="FD186" s="132"/>
      <c r="FE186" s="132"/>
      <c r="FF186" s="132"/>
      <c r="FG186" s="132"/>
      <c r="FH186" s="132"/>
      <c r="FI186" s="132"/>
      <c r="FJ186" s="132"/>
      <c r="FK186" s="132"/>
      <c r="FL186" s="132"/>
      <c r="FM186" s="132"/>
      <c r="FN186" s="132"/>
      <c r="FO186" s="132"/>
      <c r="FP186" s="132"/>
      <c r="FQ186" s="132"/>
      <c r="FR186" s="132"/>
      <c r="FS186" s="132"/>
      <c r="FT186" s="132"/>
      <c r="FU186" s="132"/>
      <c r="FV186" s="132"/>
      <c r="FW186" s="132"/>
      <c r="FX186" s="132"/>
      <c r="FY186" s="132"/>
      <c r="FZ186" s="132"/>
      <c r="GA186" s="132"/>
      <c r="GB186" s="132"/>
      <c r="GC186" s="132"/>
      <c r="GD186" s="132"/>
      <c r="GE186" s="132"/>
      <c r="GF186" s="132"/>
      <c r="GG186" s="132"/>
      <c r="GH186" s="132"/>
      <c r="GI186" s="132"/>
      <c r="GJ186" s="132"/>
      <c r="GK186" s="132"/>
      <c r="GL186" s="132"/>
      <c r="GM186" s="132"/>
      <c r="GN186" s="132"/>
      <c r="GO186" s="132"/>
      <c r="GP186" s="132"/>
      <c r="GQ186" s="132"/>
      <c r="GR186" s="132"/>
      <c r="GS186" s="132"/>
      <c r="GT186" s="132"/>
      <c r="GU186" s="132"/>
      <c r="GV186" s="132"/>
      <c r="GW186" s="132"/>
      <c r="GX186" s="132"/>
      <c r="GY186" s="132"/>
      <c r="GZ186" s="132"/>
      <c r="HA186" s="132"/>
      <c r="HB186" s="132"/>
      <c r="HC186" s="132"/>
      <c r="HD186" s="132"/>
      <c r="HE186" s="132"/>
      <c r="HF186" s="132"/>
      <c r="HG186" s="132"/>
      <c r="HH186" s="132"/>
      <c r="HI186" s="132"/>
      <c r="HJ186" s="132"/>
      <c r="HK186" s="132"/>
      <c r="HL186" s="132"/>
      <c r="HM186" s="132"/>
      <c r="HN186" s="132"/>
      <c r="HO186" s="132"/>
      <c r="HP186" s="132"/>
      <c r="HQ186" s="132"/>
      <c r="HR186" s="132"/>
      <c r="HS186" s="132"/>
      <c r="HT186" s="132"/>
      <c r="HU186" s="132"/>
      <c r="HV186" s="132"/>
    </row>
    <row r="187" spans="1:230" s="134" customFormat="1" ht="16.5">
      <c r="A187" s="130"/>
      <c r="B187" s="131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32"/>
      <c r="DR187" s="132"/>
      <c r="DS187" s="132"/>
      <c r="DT187" s="132"/>
      <c r="DU187" s="132"/>
      <c r="DV187" s="132"/>
      <c r="DW187" s="132"/>
      <c r="DX187" s="132"/>
      <c r="DY187" s="132"/>
      <c r="DZ187" s="132"/>
      <c r="EA187" s="132"/>
      <c r="EB187" s="132"/>
      <c r="EC187" s="132"/>
      <c r="ED187" s="132"/>
      <c r="EE187" s="132"/>
      <c r="EF187" s="132"/>
      <c r="EG187" s="132"/>
      <c r="EH187" s="132"/>
      <c r="EI187" s="132"/>
      <c r="EJ187" s="132"/>
      <c r="EK187" s="132"/>
      <c r="EL187" s="132"/>
      <c r="EM187" s="132"/>
      <c r="EN187" s="132"/>
      <c r="EO187" s="132"/>
      <c r="EP187" s="132"/>
      <c r="EQ187" s="132"/>
      <c r="ER187" s="132"/>
      <c r="ES187" s="132"/>
      <c r="ET187" s="132"/>
      <c r="EU187" s="132"/>
      <c r="EV187" s="132"/>
      <c r="EW187" s="132"/>
      <c r="EX187" s="132"/>
      <c r="EY187" s="132"/>
      <c r="EZ187" s="132"/>
      <c r="FA187" s="132"/>
      <c r="FB187" s="132"/>
      <c r="FC187" s="132"/>
      <c r="FD187" s="132"/>
      <c r="FE187" s="132"/>
      <c r="FF187" s="132"/>
      <c r="FG187" s="132"/>
      <c r="FH187" s="132"/>
      <c r="FI187" s="132"/>
      <c r="FJ187" s="132"/>
      <c r="FK187" s="132"/>
      <c r="FL187" s="132"/>
      <c r="FM187" s="132"/>
      <c r="FN187" s="132"/>
      <c r="FO187" s="132"/>
      <c r="FP187" s="132"/>
      <c r="FQ187" s="132"/>
      <c r="FR187" s="132"/>
      <c r="FS187" s="132"/>
      <c r="FT187" s="132"/>
      <c r="FU187" s="132"/>
      <c r="FV187" s="132"/>
      <c r="FW187" s="132"/>
      <c r="FX187" s="132"/>
      <c r="FY187" s="132"/>
      <c r="FZ187" s="132"/>
      <c r="GA187" s="132"/>
      <c r="GB187" s="132"/>
      <c r="GC187" s="132"/>
      <c r="GD187" s="132"/>
      <c r="GE187" s="132"/>
      <c r="GF187" s="132"/>
      <c r="GG187" s="132"/>
      <c r="GH187" s="132"/>
      <c r="GI187" s="132"/>
      <c r="GJ187" s="132"/>
      <c r="GK187" s="132"/>
      <c r="GL187" s="132"/>
      <c r="GM187" s="132"/>
      <c r="GN187" s="132"/>
      <c r="GO187" s="132"/>
      <c r="GP187" s="132"/>
      <c r="GQ187" s="132"/>
      <c r="GR187" s="132"/>
      <c r="GS187" s="132"/>
      <c r="GT187" s="132"/>
      <c r="GU187" s="132"/>
      <c r="GV187" s="132"/>
      <c r="GW187" s="132"/>
      <c r="GX187" s="132"/>
      <c r="GY187" s="132"/>
      <c r="GZ187" s="132"/>
      <c r="HA187" s="132"/>
      <c r="HB187" s="132"/>
      <c r="HC187" s="132"/>
      <c r="HD187" s="132"/>
      <c r="HE187" s="132"/>
      <c r="HF187" s="132"/>
      <c r="HG187" s="132"/>
      <c r="HH187" s="132"/>
      <c r="HI187" s="132"/>
      <c r="HJ187" s="132"/>
      <c r="HK187" s="132"/>
      <c r="HL187" s="132"/>
      <c r="HM187" s="132"/>
      <c r="HN187" s="132"/>
      <c r="HO187" s="132"/>
      <c r="HP187" s="132"/>
      <c r="HQ187" s="132"/>
      <c r="HR187" s="132"/>
      <c r="HS187" s="132"/>
      <c r="HT187" s="132"/>
      <c r="HU187" s="132"/>
      <c r="HV187" s="132"/>
    </row>
    <row r="188" spans="1:230" s="134" customFormat="1" ht="16.5">
      <c r="A188" s="130"/>
      <c r="B188" s="131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DI188" s="132"/>
      <c r="DJ188" s="132"/>
      <c r="DK188" s="132"/>
      <c r="DL188" s="132"/>
      <c r="DM188" s="132"/>
      <c r="DN188" s="132"/>
      <c r="DO188" s="132"/>
      <c r="DP188" s="132"/>
      <c r="DQ188" s="132"/>
      <c r="DR188" s="132"/>
      <c r="DS188" s="132"/>
      <c r="DT188" s="132"/>
      <c r="DU188" s="132"/>
      <c r="DV188" s="132"/>
      <c r="DW188" s="132"/>
      <c r="DX188" s="132"/>
      <c r="DY188" s="132"/>
      <c r="DZ188" s="132"/>
      <c r="EA188" s="132"/>
      <c r="EB188" s="132"/>
      <c r="EC188" s="132"/>
      <c r="ED188" s="132"/>
      <c r="EE188" s="132"/>
      <c r="EF188" s="132"/>
      <c r="EG188" s="132"/>
      <c r="EH188" s="132"/>
      <c r="EI188" s="132"/>
      <c r="EJ188" s="132"/>
      <c r="EK188" s="132"/>
      <c r="EL188" s="132"/>
      <c r="EM188" s="132"/>
      <c r="EN188" s="132"/>
      <c r="EO188" s="132"/>
      <c r="EP188" s="132"/>
      <c r="EQ188" s="132"/>
      <c r="ER188" s="132"/>
      <c r="ES188" s="132"/>
      <c r="ET188" s="132"/>
      <c r="EU188" s="132"/>
      <c r="EV188" s="132"/>
      <c r="EW188" s="132"/>
      <c r="EX188" s="132"/>
      <c r="EY188" s="132"/>
      <c r="EZ188" s="132"/>
      <c r="FA188" s="132"/>
      <c r="FB188" s="132"/>
      <c r="FC188" s="132"/>
      <c r="FD188" s="132"/>
      <c r="FE188" s="132"/>
      <c r="FF188" s="132"/>
      <c r="FG188" s="132"/>
      <c r="FH188" s="132"/>
      <c r="FI188" s="132"/>
      <c r="FJ188" s="132"/>
      <c r="FK188" s="132"/>
      <c r="FL188" s="132"/>
      <c r="FM188" s="132"/>
      <c r="FN188" s="132"/>
      <c r="FO188" s="132"/>
      <c r="FP188" s="132"/>
      <c r="FQ188" s="132"/>
      <c r="FR188" s="132"/>
      <c r="FS188" s="132"/>
      <c r="FT188" s="132"/>
      <c r="FU188" s="132"/>
      <c r="FV188" s="132"/>
      <c r="FW188" s="132"/>
      <c r="FX188" s="132"/>
      <c r="FY188" s="132"/>
      <c r="FZ188" s="132"/>
      <c r="GA188" s="132"/>
      <c r="GB188" s="132"/>
      <c r="GC188" s="132"/>
      <c r="GD188" s="132"/>
      <c r="GE188" s="132"/>
      <c r="GF188" s="132"/>
      <c r="GG188" s="132"/>
      <c r="GH188" s="132"/>
      <c r="GI188" s="132"/>
      <c r="GJ188" s="132"/>
      <c r="GK188" s="132"/>
      <c r="GL188" s="132"/>
      <c r="GM188" s="132"/>
      <c r="GN188" s="132"/>
      <c r="GO188" s="132"/>
      <c r="GP188" s="132"/>
      <c r="GQ188" s="132"/>
      <c r="GR188" s="132"/>
      <c r="GS188" s="132"/>
      <c r="GT188" s="132"/>
      <c r="GU188" s="132"/>
      <c r="GV188" s="132"/>
      <c r="GW188" s="132"/>
      <c r="GX188" s="132"/>
      <c r="GY188" s="132"/>
      <c r="GZ188" s="132"/>
      <c r="HA188" s="132"/>
      <c r="HB188" s="132"/>
      <c r="HC188" s="132"/>
      <c r="HD188" s="132"/>
      <c r="HE188" s="132"/>
      <c r="HF188" s="132"/>
      <c r="HG188" s="132"/>
      <c r="HH188" s="132"/>
      <c r="HI188" s="132"/>
      <c r="HJ188" s="132"/>
      <c r="HK188" s="132"/>
      <c r="HL188" s="132"/>
      <c r="HM188" s="132"/>
      <c r="HN188" s="132"/>
      <c r="HO188" s="132"/>
      <c r="HP188" s="132"/>
      <c r="HQ188" s="132"/>
      <c r="HR188" s="132"/>
      <c r="HS188" s="132"/>
      <c r="HT188" s="132"/>
      <c r="HU188" s="132"/>
      <c r="HV188" s="132"/>
    </row>
    <row r="189" spans="1:230" s="134" customFormat="1" ht="16.5">
      <c r="A189" s="130"/>
      <c r="B189" s="131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  <c r="DH189" s="132"/>
      <c r="DI189" s="132"/>
      <c r="DJ189" s="132"/>
      <c r="DK189" s="132"/>
      <c r="DL189" s="132"/>
      <c r="DM189" s="132"/>
      <c r="DN189" s="132"/>
      <c r="DO189" s="132"/>
      <c r="DP189" s="132"/>
      <c r="DQ189" s="132"/>
      <c r="DR189" s="132"/>
      <c r="DS189" s="132"/>
      <c r="DT189" s="132"/>
      <c r="DU189" s="132"/>
      <c r="DV189" s="132"/>
      <c r="DW189" s="132"/>
      <c r="DX189" s="132"/>
      <c r="DY189" s="132"/>
      <c r="DZ189" s="132"/>
      <c r="EA189" s="132"/>
      <c r="EB189" s="132"/>
      <c r="EC189" s="132"/>
      <c r="ED189" s="132"/>
      <c r="EE189" s="132"/>
      <c r="EF189" s="132"/>
      <c r="EG189" s="132"/>
      <c r="EH189" s="132"/>
      <c r="EI189" s="132"/>
      <c r="EJ189" s="132"/>
      <c r="EK189" s="132"/>
      <c r="EL189" s="132"/>
      <c r="EM189" s="132"/>
      <c r="EN189" s="132"/>
      <c r="EO189" s="132"/>
      <c r="EP189" s="132"/>
      <c r="EQ189" s="132"/>
      <c r="ER189" s="132"/>
      <c r="ES189" s="132"/>
      <c r="ET189" s="132"/>
      <c r="EU189" s="132"/>
      <c r="EV189" s="132"/>
      <c r="EW189" s="132"/>
      <c r="EX189" s="132"/>
      <c r="EY189" s="132"/>
      <c r="EZ189" s="132"/>
      <c r="FA189" s="132"/>
      <c r="FB189" s="132"/>
      <c r="FC189" s="132"/>
      <c r="FD189" s="132"/>
      <c r="FE189" s="132"/>
      <c r="FF189" s="132"/>
      <c r="FG189" s="132"/>
      <c r="FH189" s="132"/>
      <c r="FI189" s="132"/>
      <c r="FJ189" s="132"/>
      <c r="FK189" s="132"/>
      <c r="FL189" s="132"/>
      <c r="FM189" s="132"/>
      <c r="FN189" s="132"/>
      <c r="FO189" s="132"/>
      <c r="FP189" s="132"/>
      <c r="FQ189" s="132"/>
      <c r="FR189" s="132"/>
      <c r="FS189" s="132"/>
      <c r="FT189" s="132"/>
      <c r="FU189" s="132"/>
      <c r="FV189" s="132"/>
      <c r="FW189" s="132"/>
      <c r="FX189" s="132"/>
      <c r="FY189" s="132"/>
      <c r="FZ189" s="132"/>
      <c r="GA189" s="132"/>
      <c r="GB189" s="132"/>
      <c r="GC189" s="132"/>
      <c r="GD189" s="132"/>
      <c r="GE189" s="132"/>
      <c r="GF189" s="132"/>
      <c r="GG189" s="132"/>
      <c r="GH189" s="132"/>
      <c r="GI189" s="132"/>
      <c r="GJ189" s="132"/>
      <c r="GK189" s="132"/>
      <c r="GL189" s="132"/>
      <c r="GM189" s="132"/>
      <c r="GN189" s="132"/>
      <c r="GO189" s="132"/>
      <c r="GP189" s="132"/>
      <c r="GQ189" s="132"/>
      <c r="GR189" s="132"/>
      <c r="GS189" s="132"/>
      <c r="GT189" s="132"/>
      <c r="GU189" s="132"/>
      <c r="GV189" s="132"/>
      <c r="GW189" s="132"/>
      <c r="GX189" s="132"/>
      <c r="GY189" s="132"/>
      <c r="GZ189" s="132"/>
      <c r="HA189" s="132"/>
      <c r="HB189" s="132"/>
      <c r="HC189" s="132"/>
      <c r="HD189" s="132"/>
      <c r="HE189" s="132"/>
      <c r="HF189" s="132"/>
      <c r="HG189" s="132"/>
      <c r="HH189" s="132"/>
      <c r="HI189" s="132"/>
      <c r="HJ189" s="132"/>
      <c r="HK189" s="132"/>
      <c r="HL189" s="132"/>
      <c r="HM189" s="132"/>
      <c r="HN189" s="132"/>
      <c r="HO189" s="132"/>
      <c r="HP189" s="132"/>
      <c r="HQ189" s="132"/>
      <c r="HR189" s="132"/>
      <c r="HS189" s="132"/>
      <c r="HT189" s="132"/>
      <c r="HU189" s="132"/>
      <c r="HV189" s="132"/>
    </row>
    <row r="190" spans="1:230" s="134" customFormat="1" ht="16.5">
      <c r="A190" s="130"/>
      <c r="B190" s="131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2"/>
      <c r="DF190" s="132"/>
      <c r="DG190" s="132"/>
      <c r="DH190" s="132"/>
      <c r="DI190" s="132"/>
      <c r="DJ190" s="132"/>
      <c r="DK190" s="132"/>
      <c r="DL190" s="132"/>
      <c r="DM190" s="132"/>
      <c r="DN190" s="132"/>
      <c r="DO190" s="132"/>
      <c r="DP190" s="132"/>
      <c r="DQ190" s="132"/>
      <c r="DR190" s="132"/>
      <c r="DS190" s="132"/>
      <c r="DT190" s="132"/>
      <c r="DU190" s="132"/>
      <c r="DV190" s="132"/>
      <c r="DW190" s="132"/>
      <c r="DX190" s="132"/>
      <c r="DY190" s="132"/>
      <c r="DZ190" s="132"/>
      <c r="EA190" s="132"/>
      <c r="EB190" s="132"/>
      <c r="EC190" s="132"/>
      <c r="ED190" s="132"/>
      <c r="EE190" s="132"/>
      <c r="EF190" s="132"/>
      <c r="EG190" s="132"/>
      <c r="EH190" s="132"/>
      <c r="EI190" s="132"/>
      <c r="EJ190" s="132"/>
      <c r="EK190" s="132"/>
      <c r="EL190" s="132"/>
      <c r="EM190" s="132"/>
      <c r="EN190" s="132"/>
      <c r="EO190" s="132"/>
      <c r="EP190" s="132"/>
      <c r="EQ190" s="132"/>
      <c r="ER190" s="132"/>
      <c r="ES190" s="132"/>
      <c r="ET190" s="132"/>
      <c r="EU190" s="132"/>
      <c r="EV190" s="132"/>
      <c r="EW190" s="132"/>
      <c r="EX190" s="132"/>
      <c r="EY190" s="132"/>
      <c r="EZ190" s="132"/>
      <c r="FA190" s="132"/>
      <c r="FB190" s="132"/>
      <c r="FC190" s="132"/>
      <c r="FD190" s="132"/>
      <c r="FE190" s="132"/>
      <c r="FF190" s="132"/>
      <c r="FG190" s="132"/>
      <c r="FH190" s="132"/>
      <c r="FI190" s="132"/>
      <c r="FJ190" s="132"/>
      <c r="FK190" s="132"/>
      <c r="FL190" s="132"/>
      <c r="FM190" s="132"/>
      <c r="FN190" s="132"/>
      <c r="FO190" s="132"/>
      <c r="FP190" s="132"/>
      <c r="FQ190" s="132"/>
      <c r="FR190" s="132"/>
      <c r="FS190" s="132"/>
      <c r="FT190" s="132"/>
      <c r="FU190" s="132"/>
      <c r="FV190" s="132"/>
      <c r="FW190" s="132"/>
      <c r="FX190" s="132"/>
      <c r="FY190" s="132"/>
      <c r="FZ190" s="132"/>
      <c r="GA190" s="132"/>
      <c r="GB190" s="132"/>
      <c r="GC190" s="132"/>
      <c r="GD190" s="132"/>
      <c r="GE190" s="132"/>
      <c r="GF190" s="132"/>
      <c r="GG190" s="132"/>
      <c r="GH190" s="132"/>
      <c r="GI190" s="132"/>
      <c r="GJ190" s="132"/>
      <c r="GK190" s="132"/>
      <c r="GL190" s="132"/>
      <c r="GM190" s="132"/>
      <c r="GN190" s="132"/>
      <c r="GO190" s="132"/>
      <c r="GP190" s="132"/>
      <c r="GQ190" s="132"/>
      <c r="GR190" s="132"/>
      <c r="GS190" s="132"/>
      <c r="GT190" s="132"/>
      <c r="GU190" s="132"/>
      <c r="GV190" s="132"/>
      <c r="GW190" s="132"/>
      <c r="GX190" s="132"/>
      <c r="GY190" s="132"/>
      <c r="GZ190" s="132"/>
      <c r="HA190" s="132"/>
      <c r="HB190" s="132"/>
      <c r="HC190" s="132"/>
      <c r="HD190" s="132"/>
      <c r="HE190" s="132"/>
      <c r="HF190" s="132"/>
      <c r="HG190" s="132"/>
      <c r="HH190" s="132"/>
      <c r="HI190" s="132"/>
      <c r="HJ190" s="132"/>
      <c r="HK190" s="132"/>
      <c r="HL190" s="132"/>
      <c r="HM190" s="132"/>
      <c r="HN190" s="132"/>
      <c r="HO190" s="132"/>
      <c r="HP190" s="132"/>
      <c r="HQ190" s="132"/>
      <c r="HR190" s="132"/>
      <c r="HS190" s="132"/>
      <c r="HT190" s="132"/>
      <c r="HU190" s="132"/>
      <c r="HV190" s="132"/>
    </row>
    <row r="191" spans="1:230" s="134" customFormat="1" ht="16.5">
      <c r="A191" s="130"/>
      <c r="B191" s="131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  <c r="CO191" s="132"/>
      <c r="CP191" s="132"/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2"/>
      <c r="DF191" s="132"/>
      <c r="DG191" s="132"/>
      <c r="DH191" s="132"/>
      <c r="DI191" s="132"/>
      <c r="DJ191" s="132"/>
      <c r="DK191" s="132"/>
      <c r="DL191" s="132"/>
      <c r="DM191" s="132"/>
      <c r="DN191" s="132"/>
      <c r="DO191" s="132"/>
      <c r="DP191" s="132"/>
      <c r="DQ191" s="132"/>
      <c r="DR191" s="132"/>
      <c r="DS191" s="132"/>
      <c r="DT191" s="132"/>
      <c r="DU191" s="132"/>
      <c r="DV191" s="132"/>
      <c r="DW191" s="132"/>
      <c r="DX191" s="132"/>
      <c r="DY191" s="132"/>
      <c r="DZ191" s="132"/>
      <c r="EA191" s="132"/>
      <c r="EB191" s="132"/>
      <c r="EC191" s="132"/>
      <c r="ED191" s="132"/>
      <c r="EE191" s="132"/>
      <c r="EF191" s="132"/>
      <c r="EG191" s="132"/>
      <c r="EH191" s="132"/>
      <c r="EI191" s="132"/>
      <c r="EJ191" s="132"/>
      <c r="EK191" s="132"/>
      <c r="EL191" s="132"/>
      <c r="EM191" s="132"/>
      <c r="EN191" s="132"/>
      <c r="EO191" s="132"/>
      <c r="EP191" s="132"/>
      <c r="EQ191" s="132"/>
      <c r="ER191" s="132"/>
      <c r="ES191" s="132"/>
      <c r="ET191" s="132"/>
      <c r="EU191" s="132"/>
      <c r="EV191" s="132"/>
      <c r="EW191" s="132"/>
      <c r="EX191" s="132"/>
      <c r="EY191" s="132"/>
      <c r="EZ191" s="132"/>
      <c r="FA191" s="132"/>
      <c r="FB191" s="132"/>
      <c r="FC191" s="132"/>
      <c r="FD191" s="132"/>
      <c r="FE191" s="132"/>
      <c r="FF191" s="132"/>
      <c r="FG191" s="132"/>
      <c r="FH191" s="132"/>
      <c r="FI191" s="132"/>
      <c r="FJ191" s="132"/>
      <c r="FK191" s="132"/>
      <c r="FL191" s="132"/>
      <c r="FM191" s="132"/>
      <c r="FN191" s="132"/>
      <c r="FO191" s="132"/>
      <c r="FP191" s="132"/>
      <c r="FQ191" s="132"/>
      <c r="FR191" s="132"/>
      <c r="FS191" s="132"/>
      <c r="FT191" s="132"/>
      <c r="FU191" s="132"/>
      <c r="FV191" s="132"/>
      <c r="FW191" s="132"/>
      <c r="FX191" s="132"/>
      <c r="FY191" s="132"/>
      <c r="FZ191" s="132"/>
      <c r="GA191" s="132"/>
      <c r="GB191" s="132"/>
      <c r="GC191" s="132"/>
      <c r="GD191" s="132"/>
      <c r="GE191" s="132"/>
      <c r="GF191" s="132"/>
      <c r="GG191" s="132"/>
      <c r="GH191" s="132"/>
      <c r="GI191" s="132"/>
      <c r="GJ191" s="132"/>
      <c r="GK191" s="132"/>
      <c r="GL191" s="132"/>
      <c r="GM191" s="132"/>
      <c r="GN191" s="132"/>
      <c r="GO191" s="132"/>
      <c r="GP191" s="132"/>
      <c r="GQ191" s="132"/>
      <c r="GR191" s="132"/>
      <c r="GS191" s="132"/>
      <c r="GT191" s="132"/>
      <c r="GU191" s="132"/>
      <c r="GV191" s="132"/>
      <c r="GW191" s="132"/>
      <c r="GX191" s="132"/>
      <c r="GY191" s="132"/>
      <c r="GZ191" s="132"/>
      <c r="HA191" s="132"/>
      <c r="HB191" s="132"/>
      <c r="HC191" s="132"/>
      <c r="HD191" s="132"/>
      <c r="HE191" s="132"/>
      <c r="HF191" s="132"/>
      <c r="HG191" s="132"/>
      <c r="HH191" s="132"/>
      <c r="HI191" s="132"/>
      <c r="HJ191" s="132"/>
      <c r="HK191" s="132"/>
      <c r="HL191" s="132"/>
      <c r="HM191" s="132"/>
      <c r="HN191" s="132"/>
      <c r="HO191" s="132"/>
      <c r="HP191" s="132"/>
      <c r="HQ191" s="132"/>
      <c r="HR191" s="132"/>
      <c r="HS191" s="132"/>
      <c r="HT191" s="132"/>
      <c r="HU191" s="132"/>
      <c r="HV191" s="132"/>
    </row>
    <row r="192" spans="1:230" s="134" customFormat="1" ht="16.5">
      <c r="A192" s="130"/>
      <c r="B192" s="131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  <c r="CM192" s="132"/>
      <c r="CN192" s="132"/>
      <c r="CO192" s="132"/>
      <c r="CP192" s="132"/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2"/>
      <c r="DF192" s="132"/>
      <c r="DG192" s="132"/>
      <c r="DH192" s="132"/>
      <c r="DI192" s="132"/>
      <c r="DJ192" s="132"/>
      <c r="DK192" s="132"/>
      <c r="DL192" s="132"/>
      <c r="DM192" s="132"/>
      <c r="DN192" s="132"/>
      <c r="DO192" s="132"/>
      <c r="DP192" s="132"/>
      <c r="DQ192" s="132"/>
      <c r="DR192" s="132"/>
      <c r="DS192" s="132"/>
      <c r="DT192" s="132"/>
      <c r="DU192" s="132"/>
      <c r="DV192" s="132"/>
      <c r="DW192" s="132"/>
      <c r="DX192" s="132"/>
      <c r="DY192" s="132"/>
      <c r="DZ192" s="132"/>
      <c r="EA192" s="132"/>
      <c r="EB192" s="132"/>
      <c r="EC192" s="132"/>
      <c r="ED192" s="132"/>
      <c r="EE192" s="132"/>
      <c r="EF192" s="132"/>
      <c r="EG192" s="132"/>
      <c r="EH192" s="132"/>
      <c r="EI192" s="132"/>
      <c r="EJ192" s="132"/>
      <c r="EK192" s="132"/>
      <c r="EL192" s="132"/>
      <c r="EM192" s="132"/>
      <c r="EN192" s="132"/>
      <c r="EO192" s="132"/>
      <c r="EP192" s="132"/>
      <c r="EQ192" s="132"/>
      <c r="ER192" s="132"/>
      <c r="ES192" s="132"/>
      <c r="ET192" s="132"/>
      <c r="EU192" s="132"/>
      <c r="EV192" s="132"/>
      <c r="EW192" s="132"/>
      <c r="EX192" s="132"/>
      <c r="EY192" s="132"/>
      <c r="EZ192" s="132"/>
      <c r="FA192" s="132"/>
      <c r="FB192" s="132"/>
      <c r="FC192" s="132"/>
      <c r="FD192" s="132"/>
      <c r="FE192" s="132"/>
      <c r="FF192" s="132"/>
      <c r="FG192" s="132"/>
      <c r="FH192" s="132"/>
      <c r="FI192" s="132"/>
      <c r="FJ192" s="132"/>
      <c r="FK192" s="132"/>
      <c r="FL192" s="132"/>
      <c r="FM192" s="132"/>
      <c r="FN192" s="132"/>
      <c r="FO192" s="132"/>
      <c r="FP192" s="132"/>
      <c r="FQ192" s="132"/>
      <c r="FR192" s="132"/>
      <c r="FS192" s="132"/>
      <c r="FT192" s="132"/>
      <c r="FU192" s="132"/>
      <c r="FV192" s="132"/>
      <c r="FW192" s="132"/>
      <c r="FX192" s="132"/>
      <c r="FY192" s="132"/>
      <c r="FZ192" s="132"/>
      <c r="GA192" s="132"/>
      <c r="GB192" s="132"/>
      <c r="GC192" s="132"/>
      <c r="GD192" s="132"/>
      <c r="GE192" s="132"/>
      <c r="GF192" s="132"/>
      <c r="GG192" s="132"/>
      <c r="GH192" s="132"/>
      <c r="GI192" s="132"/>
      <c r="GJ192" s="132"/>
      <c r="GK192" s="132"/>
      <c r="GL192" s="132"/>
      <c r="GM192" s="132"/>
      <c r="GN192" s="132"/>
      <c r="GO192" s="132"/>
      <c r="GP192" s="132"/>
      <c r="GQ192" s="132"/>
      <c r="GR192" s="132"/>
      <c r="GS192" s="132"/>
      <c r="GT192" s="132"/>
      <c r="GU192" s="132"/>
      <c r="GV192" s="132"/>
      <c r="GW192" s="132"/>
      <c r="GX192" s="132"/>
      <c r="GY192" s="132"/>
      <c r="GZ192" s="132"/>
      <c r="HA192" s="132"/>
      <c r="HB192" s="132"/>
      <c r="HC192" s="132"/>
      <c r="HD192" s="132"/>
      <c r="HE192" s="132"/>
      <c r="HF192" s="132"/>
      <c r="HG192" s="132"/>
      <c r="HH192" s="132"/>
      <c r="HI192" s="132"/>
      <c r="HJ192" s="132"/>
      <c r="HK192" s="132"/>
      <c r="HL192" s="132"/>
      <c r="HM192" s="132"/>
      <c r="HN192" s="132"/>
      <c r="HO192" s="132"/>
      <c r="HP192" s="132"/>
      <c r="HQ192" s="132"/>
      <c r="HR192" s="132"/>
      <c r="HS192" s="132"/>
      <c r="HT192" s="132"/>
      <c r="HU192" s="132"/>
      <c r="HV192" s="132"/>
    </row>
    <row r="193" spans="1:230" s="134" customFormat="1" ht="16.5">
      <c r="A193" s="130"/>
      <c r="B193" s="131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2"/>
      <c r="DF193" s="132"/>
      <c r="DG193" s="132"/>
      <c r="DH193" s="132"/>
      <c r="DI193" s="132"/>
      <c r="DJ193" s="132"/>
      <c r="DK193" s="132"/>
      <c r="DL193" s="132"/>
      <c r="DM193" s="132"/>
      <c r="DN193" s="132"/>
      <c r="DO193" s="132"/>
      <c r="DP193" s="132"/>
      <c r="DQ193" s="132"/>
      <c r="DR193" s="132"/>
      <c r="DS193" s="132"/>
      <c r="DT193" s="132"/>
      <c r="DU193" s="132"/>
      <c r="DV193" s="132"/>
      <c r="DW193" s="132"/>
      <c r="DX193" s="132"/>
      <c r="DY193" s="132"/>
      <c r="DZ193" s="132"/>
      <c r="EA193" s="132"/>
      <c r="EB193" s="132"/>
      <c r="EC193" s="132"/>
      <c r="ED193" s="132"/>
      <c r="EE193" s="132"/>
      <c r="EF193" s="132"/>
      <c r="EG193" s="132"/>
      <c r="EH193" s="132"/>
      <c r="EI193" s="132"/>
      <c r="EJ193" s="132"/>
      <c r="EK193" s="132"/>
      <c r="EL193" s="132"/>
      <c r="EM193" s="132"/>
      <c r="EN193" s="132"/>
      <c r="EO193" s="132"/>
      <c r="EP193" s="132"/>
      <c r="EQ193" s="132"/>
      <c r="ER193" s="132"/>
      <c r="ES193" s="132"/>
      <c r="ET193" s="132"/>
      <c r="EU193" s="132"/>
      <c r="EV193" s="132"/>
      <c r="EW193" s="132"/>
      <c r="EX193" s="132"/>
      <c r="EY193" s="132"/>
      <c r="EZ193" s="132"/>
      <c r="FA193" s="132"/>
      <c r="FB193" s="132"/>
      <c r="FC193" s="132"/>
      <c r="FD193" s="132"/>
      <c r="FE193" s="132"/>
      <c r="FF193" s="132"/>
      <c r="FG193" s="132"/>
      <c r="FH193" s="132"/>
      <c r="FI193" s="132"/>
      <c r="FJ193" s="132"/>
      <c r="FK193" s="132"/>
      <c r="FL193" s="132"/>
      <c r="FM193" s="132"/>
      <c r="FN193" s="132"/>
      <c r="FO193" s="132"/>
      <c r="FP193" s="132"/>
      <c r="FQ193" s="132"/>
      <c r="FR193" s="132"/>
      <c r="FS193" s="132"/>
      <c r="FT193" s="132"/>
      <c r="FU193" s="132"/>
      <c r="FV193" s="132"/>
      <c r="FW193" s="132"/>
      <c r="FX193" s="132"/>
      <c r="FY193" s="132"/>
      <c r="FZ193" s="132"/>
      <c r="GA193" s="132"/>
      <c r="GB193" s="132"/>
      <c r="GC193" s="132"/>
      <c r="GD193" s="132"/>
      <c r="GE193" s="132"/>
      <c r="GF193" s="132"/>
      <c r="GG193" s="132"/>
      <c r="GH193" s="132"/>
      <c r="GI193" s="132"/>
      <c r="GJ193" s="132"/>
      <c r="GK193" s="132"/>
      <c r="GL193" s="132"/>
      <c r="GM193" s="132"/>
      <c r="GN193" s="132"/>
      <c r="GO193" s="132"/>
      <c r="GP193" s="132"/>
      <c r="GQ193" s="132"/>
      <c r="GR193" s="132"/>
      <c r="GS193" s="132"/>
      <c r="GT193" s="132"/>
      <c r="GU193" s="132"/>
      <c r="GV193" s="132"/>
      <c r="GW193" s="132"/>
      <c r="GX193" s="132"/>
      <c r="GY193" s="132"/>
      <c r="GZ193" s="132"/>
      <c r="HA193" s="132"/>
      <c r="HB193" s="132"/>
      <c r="HC193" s="132"/>
      <c r="HD193" s="132"/>
      <c r="HE193" s="132"/>
      <c r="HF193" s="132"/>
      <c r="HG193" s="132"/>
      <c r="HH193" s="132"/>
      <c r="HI193" s="132"/>
      <c r="HJ193" s="132"/>
      <c r="HK193" s="132"/>
      <c r="HL193" s="132"/>
      <c r="HM193" s="132"/>
      <c r="HN193" s="132"/>
      <c r="HO193" s="132"/>
      <c r="HP193" s="132"/>
      <c r="HQ193" s="132"/>
      <c r="HR193" s="132"/>
      <c r="HS193" s="132"/>
      <c r="HT193" s="132"/>
      <c r="HU193" s="132"/>
      <c r="HV193" s="132"/>
    </row>
    <row r="194" spans="1:230" s="134" customFormat="1" ht="16.5">
      <c r="A194" s="130"/>
      <c r="B194" s="131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2"/>
      <c r="DF194" s="132"/>
      <c r="DG194" s="132"/>
      <c r="DH194" s="132"/>
      <c r="DI194" s="132"/>
      <c r="DJ194" s="132"/>
      <c r="DK194" s="132"/>
      <c r="DL194" s="132"/>
      <c r="DM194" s="132"/>
      <c r="DN194" s="132"/>
      <c r="DO194" s="132"/>
      <c r="DP194" s="132"/>
      <c r="DQ194" s="132"/>
      <c r="DR194" s="132"/>
      <c r="DS194" s="132"/>
      <c r="DT194" s="132"/>
      <c r="DU194" s="132"/>
      <c r="DV194" s="132"/>
      <c r="DW194" s="132"/>
      <c r="DX194" s="132"/>
      <c r="DY194" s="132"/>
      <c r="DZ194" s="132"/>
      <c r="EA194" s="132"/>
      <c r="EB194" s="132"/>
      <c r="EC194" s="132"/>
      <c r="ED194" s="132"/>
      <c r="EE194" s="132"/>
      <c r="EF194" s="132"/>
      <c r="EG194" s="132"/>
      <c r="EH194" s="132"/>
      <c r="EI194" s="132"/>
      <c r="EJ194" s="132"/>
      <c r="EK194" s="132"/>
      <c r="EL194" s="132"/>
      <c r="EM194" s="132"/>
      <c r="EN194" s="132"/>
      <c r="EO194" s="132"/>
      <c r="EP194" s="132"/>
      <c r="EQ194" s="132"/>
      <c r="ER194" s="132"/>
      <c r="ES194" s="132"/>
      <c r="ET194" s="132"/>
      <c r="EU194" s="132"/>
      <c r="EV194" s="132"/>
      <c r="EW194" s="132"/>
      <c r="EX194" s="132"/>
      <c r="EY194" s="132"/>
      <c r="EZ194" s="132"/>
      <c r="FA194" s="132"/>
      <c r="FB194" s="132"/>
      <c r="FC194" s="132"/>
      <c r="FD194" s="132"/>
      <c r="FE194" s="132"/>
      <c r="FF194" s="132"/>
      <c r="FG194" s="132"/>
      <c r="FH194" s="132"/>
      <c r="FI194" s="132"/>
      <c r="FJ194" s="132"/>
      <c r="FK194" s="132"/>
      <c r="FL194" s="132"/>
      <c r="FM194" s="132"/>
      <c r="FN194" s="132"/>
      <c r="FO194" s="132"/>
      <c r="FP194" s="132"/>
      <c r="FQ194" s="132"/>
      <c r="FR194" s="132"/>
      <c r="FS194" s="132"/>
      <c r="FT194" s="132"/>
      <c r="FU194" s="132"/>
      <c r="FV194" s="132"/>
      <c r="FW194" s="132"/>
      <c r="FX194" s="132"/>
      <c r="FY194" s="132"/>
      <c r="FZ194" s="132"/>
      <c r="GA194" s="132"/>
      <c r="GB194" s="132"/>
      <c r="GC194" s="132"/>
      <c r="GD194" s="132"/>
      <c r="GE194" s="132"/>
      <c r="GF194" s="132"/>
      <c r="GG194" s="132"/>
      <c r="GH194" s="132"/>
      <c r="GI194" s="132"/>
      <c r="GJ194" s="132"/>
      <c r="GK194" s="132"/>
      <c r="GL194" s="132"/>
      <c r="GM194" s="132"/>
      <c r="GN194" s="132"/>
      <c r="GO194" s="132"/>
      <c r="GP194" s="132"/>
      <c r="GQ194" s="132"/>
      <c r="GR194" s="132"/>
      <c r="GS194" s="132"/>
      <c r="GT194" s="132"/>
      <c r="GU194" s="132"/>
      <c r="GV194" s="132"/>
      <c r="GW194" s="132"/>
      <c r="GX194" s="132"/>
      <c r="GY194" s="132"/>
      <c r="GZ194" s="132"/>
      <c r="HA194" s="132"/>
      <c r="HB194" s="132"/>
      <c r="HC194" s="132"/>
      <c r="HD194" s="132"/>
      <c r="HE194" s="132"/>
      <c r="HF194" s="132"/>
      <c r="HG194" s="132"/>
      <c r="HH194" s="132"/>
      <c r="HI194" s="132"/>
      <c r="HJ194" s="132"/>
      <c r="HK194" s="132"/>
      <c r="HL194" s="132"/>
      <c r="HM194" s="132"/>
      <c r="HN194" s="132"/>
      <c r="HO194" s="132"/>
      <c r="HP194" s="132"/>
      <c r="HQ194" s="132"/>
      <c r="HR194" s="132"/>
      <c r="HS194" s="132"/>
      <c r="HT194" s="132"/>
      <c r="HU194" s="132"/>
      <c r="HV194" s="132"/>
    </row>
    <row r="195" spans="1:230" s="134" customFormat="1" ht="16.5">
      <c r="A195" s="130"/>
      <c r="B195" s="131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2"/>
      <c r="DF195" s="132"/>
      <c r="DG195" s="132"/>
      <c r="DH195" s="132"/>
      <c r="DI195" s="132"/>
      <c r="DJ195" s="132"/>
      <c r="DK195" s="132"/>
      <c r="DL195" s="132"/>
      <c r="DM195" s="132"/>
      <c r="DN195" s="132"/>
      <c r="DO195" s="132"/>
      <c r="DP195" s="132"/>
      <c r="DQ195" s="132"/>
      <c r="DR195" s="132"/>
      <c r="DS195" s="132"/>
      <c r="DT195" s="132"/>
      <c r="DU195" s="132"/>
      <c r="DV195" s="132"/>
      <c r="DW195" s="132"/>
      <c r="DX195" s="132"/>
      <c r="DY195" s="132"/>
      <c r="DZ195" s="132"/>
      <c r="EA195" s="132"/>
      <c r="EB195" s="132"/>
      <c r="EC195" s="132"/>
      <c r="ED195" s="132"/>
      <c r="EE195" s="132"/>
      <c r="EF195" s="132"/>
      <c r="EG195" s="132"/>
      <c r="EH195" s="132"/>
      <c r="EI195" s="132"/>
      <c r="EJ195" s="132"/>
      <c r="EK195" s="132"/>
      <c r="EL195" s="132"/>
      <c r="EM195" s="132"/>
      <c r="EN195" s="132"/>
      <c r="EO195" s="132"/>
      <c r="EP195" s="132"/>
      <c r="EQ195" s="132"/>
      <c r="ER195" s="132"/>
      <c r="ES195" s="132"/>
      <c r="ET195" s="132"/>
      <c r="EU195" s="132"/>
      <c r="EV195" s="132"/>
      <c r="EW195" s="132"/>
      <c r="EX195" s="132"/>
      <c r="EY195" s="132"/>
      <c r="EZ195" s="132"/>
      <c r="FA195" s="132"/>
      <c r="FB195" s="132"/>
      <c r="FC195" s="132"/>
      <c r="FD195" s="132"/>
      <c r="FE195" s="132"/>
      <c r="FF195" s="132"/>
      <c r="FG195" s="132"/>
      <c r="FH195" s="132"/>
      <c r="FI195" s="132"/>
      <c r="FJ195" s="132"/>
      <c r="FK195" s="132"/>
      <c r="FL195" s="132"/>
      <c r="FM195" s="132"/>
      <c r="FN195" s="132"/>
      <c r="FO195" s="132"/>
      <c r="FP195" s="132"/>
      <c r="FQ195" s="132"/>
      <c r="FR195" s="132"/>
      <c r="FS195" s="132"/>
      <c r="FT195" s="132"/>
      <c r="FU195" s="132"/>
      <c r="FV195" s="132"/>
      <c r="FW195" s="132"/>
      <c r="FX195" s="132"/>
      <c r="FY195" s="132"/>
      <c r="FZ195" s="132"/>
      <c r="GA195" s="132"/>
      <c r="GB195" s="132"/>
      <c r="GC195" s="132"/>
      <c r="GD195" s="132"/>
      <c r="GE195" s="132"/>
      <c r="GF195" s="132"/>
      <c r="GG195" s="132"/>
      <c r="GH195" s="132"/>
      <c r="GI195" s="132"/>
      <c r="GJ195" s="132"/>
      <c r="GK195" s="132"/>
      <c r="GL195" s="132"/>
      <c r="GM195" s="132"/>
      <c r="GN195" s="132"/>
      <c r="GO195" s="132"/>
      <c r="GP195" s="132"/>
      <c r="GQ195" s="132"/>
      <c r="GR195" s="132"/>
      <c r="GS195" s="132"/>
      <c r="GT195" s="132"/>
      <c r="GU195" s="132"/>
      <c r="GV195" s="132"/>
      <c r="GW195" s="132"/>
      <c r="GX195" s="132"/>
      <c r="GY195" s="132"/>
      <c r="GZ195" s="132"/>
      <c r="HA195" s="132"/>
      <c r="HB195" s="132"/>
      <c r="HC195" s="132"/>
      <c r="HD195" s="132"/>
      <c r="HE195" s="132"/>
      <c r="HF195" s="132"/>
      <c r="HG195" s="132"/>
      <c r="HH195" s="132"/>
      <c r="HI195" s="132"/>
      <c r="HJ195" s="132"/>
      <c r="HK195" s="132"/>
      <c r="HL195" s="132"/>
      <c r="HM195" s="132"/>
      <c r="HN195" s="132"/>
      <c r="HO195" s="132"/>
      <c r="HP195" s="132"/>
      <c r="HQ195" s="132"/>
      <c r="HR195" s="132"/>
      <c r="HS195" s="132"/>
      <c r="HT195" s="132"/>
      <c r="HU195" s="132"/>
      <c r="HV195" s="132"/>
    </row>
    <row r="196" spans="1:230" s="134" customFormat="1" ht="16.5">
      <c r="A196" s="130"/>
      <c r="B196" s="131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2"/>
      <c r="DF196" s="132"/>
      <c r="DG196" s="132"/>
      <c r="DH196" s="132"/>
      <c r="DI196" s="132"/>
      <c r="DJ196" s="132"/>
      <c r="DK196" s="132"/>
      <c r="DL196" s="132"/>
      <c r="DM196" s="132"/>
      <c r="DN196" s="132"/>
      <c r="DO196" s="132"/>
      <c r="DP196" s="132"/>
      <c r="DQ196" s="132"/>
      <c r="DR196" s="132"/>
      <c r="DS196" s="132"/>
      <c r="DT196" s="132"/>
      <c r="DU196" s="132"/>
      <c r="DV196" s="132"/>
      <c r="DW196" s="132"/>
      <c r="DX196" s="132"/>
      <c r="DY196" s="132"/>
      <c r="DZ196" s="132"/>
      <c r="EA196" s="132"/>
      <c r="EB196" s="132"/>
      <c r="EC196" s="132"/>
      <c r="ED196" s="132"/>
      <c r="EE196" s="132"/>
      <c r="EF196" s="132"/>
      <c r="EG196" s="132"/>
      <c r="EH196" s="132"/>
      <c r="EI196" s="132"/>
      <c r="EJ196" s="132"/>
      <c r="EK196" s="132"/>
      <c r="EL196" s="132"/>
      <c r="EM196" s="132"/>
      <c r="EN196" s="132"/>
      <c r="EO196" s="132"/>
      <c r="EP196" s="132"/>
      <c r="EQ196" s="132"/>
      <c r="ER196" s="132"/>
      <c r="ES196" s="132"/>
      <c r="ET196" s="132"/>
      <c r="EU196" s="132"/>
      <c r="EV196" s="132"/>
      <c r="EW196" s="132"/>
      <c r="EX196" s="132"/>
      <c r="EY196" s="132"/>
      <c r="EZ196" s="132"/>
      <c r="FA196" s="132"/>
      <c r="FB196" s="132"/>
      <c r="FC196" s="132"/>
      <c r="FD196" s="132"/>
      <c r="FE196" s="132"/>
      <c r="FF196" s="132"/>
      <c r="FG196" s="132"/>
      <c r="FH196" s="132"/>
      <c r="FI196" s="132"/>
      <c r="FJ196" s="132"/>
      <c r="FK196" s="132"/>
      <c r="FL196" s="132"/>
      <c r="FM196" s="132"/>
      <c r="FN196" s="132"/>
      <c r="FO196" s="132"/>
      <c r="FP196" s="132"/>
      <c r="FQ196" s="132"/>
      <c r="FR196" s="132"/>
      <c r="FS196" s="132"/>
      <c r="FT196" s="132"/>
      <c r="FU196" s="132"/>
      <c r="FV196" s="132"/>
      <c r="FW196" s="132"/>
      <c r="FX196" s="132"/>
      <c r="FY196" s="132"/>
      <c r="FZ196" s="132"/>
      <c r="GA196" s="132"/>
      <c r="GB196" s="132"/>
      <c r="GC196" s="132"/>
      <c r="GD196" s="132"/>
      <c r="GE196" s="132"/>
      <c r="GF196" s="132"/>
      <c r="GG196" s="132"/>
      <c r="GH196" s="132"/>
      <c r="GI196" s="132"/>
      <c r="GJ196" s="132"/>
      <c r="GK196" s="132"/>
      <c r="GL196" s="132"/>
      <c r="GM196" s="132"/>
      <c r="GN196" s="132"/>
      <c r="GO196" s="132"/>
      <c r="GP196" s="132"/>
      <c r="GQ196" s="132"/>
      <c r="GR196" s="132"/>
      <c r="GS196" s="132"/>
      <c r="GT196" s="132"/>
      <c r="GU196" s="132"/>
      <c r="GV196" s="132"/>
      <c r="GW196" s="132"/>
      <c r="GX196" s="132"/>
      <c r="GY196" s="132"/>
      <c r="GZ196" s="132"/>
      <c r="HA196" s="132"/>
      <c r="HB196" s="132"/>
      <c r="HC196" s="132"/>
      <c r="HD196" s="132"/>
      <c r="HE196" s="132"/>
      <c r="HF196" s="132"/>
      <c r="HG196" s="132"/>
      <c r="HH196" s="132"/>
      <c r="HI196" s="132"/>
      <c r="HJ196" s="132"/>
      <c r="HK196" s="132"/>
      <c r="HL196" s="132"/>
      <c r="HM196" s="132"/>
      <c r="HN196" s="132"/>
      <c r="HO196" s="132"/>
      <c r="HP196" s="132"/>
      <c r="HQ196" s="132"/>
      <c r="HR196" s="132"/>
      <c r="HS196" s="132"/>
      <c r="HT196" s="132"/>
      <c r="HU196" s="132"/>
      <c r="HV196" s="132"/>
    </row>
    <row r="197" spans="1:230" s="134" customFormat="1" ht="16.5">
      <c r="A197" s="130"/>
      <c r="B197" s="131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2"/>
      <c r="DE197" s="132"/>
      <c r="DF197" s="132"/>
      <c r="DG197" s="132"/>
      <c r="DH197" s="132"/>
      <c r="DI197" s="132"/>
      <c r="DJ197" s="132"/>
      <c r="DK197" s="132"/>
      <c r="DL197" s="132"/>
      <c r="DM197" s="132"/>
      <c r="DN197" s="132"/>
      <c r="DO197" s="132"/>
      <c r="DP197" s="132"/>
      <c r="DQ197" s="132"/>
      <c r="DR197" s="132"/>
      <c r="DS197" s="132"/>
      <c r="DT197" s="132"/>
      <c r="DU197" s="132"/>
      <c r="DV197" s="132"/>
      <c r="DW197" s="132"/>
      <c r="DX197" s="132"/>
      <c r="DY197" s="132"/>
      <c r="DZ197" s="132"/>
      <c r="EA197" s="132"/>
      <c r="EB197" s="132"/>
      <c r="EC197" s="132"/>
      <c r="ED197" s="132"/>
      <c r="EE197" s="132"/>
      <c r="EF197" s="132"/>
      <c r="EG197" s="132"/>
      <c r="EH197" s="132"/>
      <c r="EI197" s="132"/>
      <c r="EJ197" s="132"/>
      <c r="EK197" s="132"/>
      <c r="EL197" s="132"/>
      <c r="EM197" s="132"/>
      <c r="EN197" s="132"/>
      <c r="EO197" s="132"/>
      <c r="EP197" s="132"/>
      <c r="EQ197" s="132"/>
      <c r="ER197" s="132"/>
      <c r="ES197" s="132"/>
      <c r="ET197" s="132"/>
      <c r="EU197" s="132"/>
      <c r="EV197" s="132"/>
      <c r="EW197" s="132"/>
      <c r="EX197" s="132"/>
      <c r="EY197" s="132"/>
      <c r="EZ197" s="132"/>
      <c r="FA197" s="132"/>
      <c r="FB197" s="132"/>
      <c r="FC197" s="132"/>
      <c r="FD197" s="132"/>
      <c r="FE197" s="132"/>
      <c r="FF197" s="132"/>
      <c r="FG197" s="132"/>
      <c r="FH197" s="132"/>
      <c r="FI197" s="132"/>
      <c r="FJ197" s="132"/>
      <c r="FK197" s="132"/>
      <c r="FL197" s="132"/>
      <c r="FM197" s="132"/>
      <c r="FN197" s="132"/>
      <c r="FO197" s="132"/>
      <c r="FP197" s="132"/>
      <c r="FQ197" s="132"/>
      <c r="FR197" s="132"/>
      <c r="FS197" s="132"/>
      <c r="FT197" s="132"/>
      <c r="FU197" s="132"/>
      <c r="FV197" s="132"/>
      <c r="FW197" s="132"/>
      <c r="FX197" s="132"/>
      <c r="FY197" s="132"/>
      <c r="FZ197" s="132"/>
      <c r="GA197" s="132"/>
      <c r="GB197" s="132"/>
      <c r="GC197" s="132"/>
      <c r="GD197" s="132"/>
      <c r="GE197" s="132"/>
      <c r="GF197" s="132"/>
      <c r="GG197" s="132"/>
      <c r="GH197" s="132"/>
      <c r="GI197" s="132"/>
      <c r="GJ197" s="132"/>
      <c r="GK197" s="132"/>
      <c r="GL197" s="132"/>
      <c r="GM197" s="132"/>
      <c r="GN197" s="132"/>
      <c r="GO197" s="132"/>
      <c r="GP197" s="132"/>
      <c r="GQ197" s="132"/>
      <c r="GR197" s="132"/>
      <c r="GS197" s="132"/>
      <c r="GT197" s="132"/>
      <c r="GU197" s="132"/>
      <c r="GV197" s="132"/>
      <c r="GW197" s="132"/>
      <c r="GX197" s="132"/>
      <c r="GY197" s="132"/>
      <c r="GZ197" s="132"/>
      <c r="HA197" s="132"/>
      <c r="HB197" s="132"/>
      <c r="HC197" s="132"/>
      <c r="HD197" s="132"/>
      <c r="HE197" s="132"/>
      <c r="HF197" s="132"/>
      <c r="HG197" s="132"/>
      <c r="HH197" s="132"/>
      <c r="HI197" s="132"/>
      <c r="HJ197" s="132"/>
      <c r="HK197" s="132"/>
      <c r="HL197" s="132"/>
      <c r="HM197" s="132"/>
      <c r="HN197" s="132"/>
      <c r="HO197" s="132"/>
      <c r="HP197" s="132"/>
      <c r="HQ197" s="132"/>
      <c r="HR197" s="132"/>
      <c r="HS197" s="132"/>
      <c r="HT197" s="132"/>
      <c r="HU197" s="132"/>
      <c r="HV197" s="132"/>
    </row>
    <row r="198" spans="1:230" s="134" customFormat="1" ht="16.5">
      <c r="A198" s="130"/>
      <c r="B198" s="131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2"/>
      <c r="DD198" s="132"/>
      <c r="DE198" s="132"/>
      <c r="DF198" s="132"/>
      <c r="DG198" s="132"/>
      <c r="DH198" s="132"/>
      <c r="DI198" s="132"/>
      <c r="DJ198" s="132"/>
      <c r="DK198" s="132"/>
      <c r="DL198" s="132"/>
      <c r="DM198" s="132"/>
      <c r="DN198" s="132"/>
      <c r="DO198" s="132"/>
      <c r="DP198" s="132"/>
      <c r="DQ198" s="132"/>
      <c r="DR198" s="132"/>
      <c r="DS198" s="132"/>
      <c r="DT198" s="132"/>
      <c r="DU198" s="132"/>
      <c r="DV198" s="132"/>
      <c r="DW198" s="132"/>
      <c r="DX198" s="132"/>
      <c r="DY198" s="132"/>
      <c r="DZ198" s="132"/>
      <c r="EA198" s="132"/>
      <c r="EB198" s="132"/>
      <c r="EC198" s="132"/>
      <c r="ED198" s="132"/>
      <c r="EE198" s="132"/>
      <c r="EF198" s="132"/>
      <c r="EG198" s="132"/>
      <c r="EH198" s="132"/>
      <c r="EI198" s="132"/>
      <c r="EJ198" s="132"/>
      <c r="EK198" s="132"/>
      <c r="EL198" s="132"/>
      <c r="EM198" s="132"/>
      <c r="EN198" s="132"/>
      <c r="EO198" s="132"/>
      <c r="EP198" s="132"/>
      <c r="EQ198" s="132"/>
      <c r="ER198" s="132"/>
      <c r="ES198" s="132"/>
      <c r="ET198" s="132"/>
      <c r="EU198" s="132"/>
      <c r="EV198" s="132"/>
      <c r="EW198" s="132"/>
      <c r="EX198" s="132"/>
      <c r="EY198" s="132"/>
      <c r="EZ198" s="132"/>
      <c r="FA198" s="132"/>
      <c r="FB198" s="132"/>
      <c r="FC198" s="132"/>
      <c r="FD198" s="132"/>
      <c r="FE198" s="132"/>
      <c r="FF198" s="132"/>
      <c r="FG198" s="132"/>
      <c r="FH198" s="132"/>
      <c r="FI198" s="132"/>
      <c r="FJ198" s="132"/>
      <c r="FK198" s="132"/>
      <c r="FL198" s="132"/>
      <c r="FM198" s="132"/>
      <c r="FN198" s="132"/>
      <c r="FO198" s="132"/>
      <c r="FP198" s="132"/>
      <c r="FQ198" s="132"/>
      <c r="FR198" s="132"/>
      <c r="FS198" s="132"/>
      <c r="FT198" s="132"/>
      <c r="FU198" s="132"/>
      <c r="FV198" s="132"/>
      <c r="FW198" s="132"/>
      <c r="FX198" s="132"/>
      <c r="FY198" s="132"/>
      <c r="FZ198" s="132"/>
      <c r="GA198" s="132"/>
      <c r="GB198" s="132"/>
      <c r="GC198" s="132"/>
      <c r="GD198" s="132"/>
      <c r="GE198" s="132"/>
      <c r="GF198" s="132"/>
      <c r="GG198" s="132"/>
      <c r="GH198" s="132"/>
      <c r="GI198" s="132"/>
      <c r="GJ198" s="132"/>
      <c r="GK198" s="132"/>
      <c r="GL198" s="132"/>
      <c r="GM198" s="132"/>
      <c r="GN198" s="132"/>
      <c r="GO198" s="132"/>
      <c r="GP198" s="132"/>
      <c r="GQ198" s="132"/>
      <c r="GR198" s="132"/>
      <c r="GS198" s="132"/>
      <c r="GT198" s="132"/>
      <c r="GU198" s="132"/>
      <c r="GV198" s="132"/>
      <c r="GW198" s="132"/>
      <c r="GX198" s="132"/>
      <c r="GY198" s="132"/>
      <c r="GZ198" s="132"/>
      <c r="HA198" s="132"/>
      <c r="HB198" s="132"/>
      <c r="HC198" s="132"/>
      <c r="HD198" s="132"/>
      <c r="HE198" s="132"/>
      <c r="HF198" s="132"/>
      <c r="HG198" s="132"/>
      <c r="HH198" s="132"/>
      <c r="HI198" s="132"/>
      <c r="HJ198" s="132"/>
      <c r="HK198" s="132"/>
      <c r="HL198" s="132"/>
      <c r="HM198" s="132"/>
      <c r="HN198" s="132"/>
      <c r="HO198" s="132"/>
      <c r="HP198" s="132"/>
      <c r="HQ198" s="132"/>
      <c r="HR198" s="132"/>
      <c r="HS198" s="132"/>
      <c r="HT198" s="132"/>
      <c r="HU198" s="132"/>
      <c r="HV198" s="132"/>
    </row>
    <row r="199" spans="1:230" s="134" customFormat="1" ht="16.5">
      <c r="A199" s="130"/>
      <c r="B199" s="131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2"/>
      <c r="DF199" s="132"/>
      <c r="DG199" s="132"/>
      <c r="DH199" s="132"/>
      <c r="DI199" s="132"/>
      <c r="DJ199" s="132"/>
      <c r="DK199" s="132"/>
      <c r="DL199" s="132"/>
      <c r="DM199" s="132"/>
      <c r="DN199" s="132"/>
      <c r="DO199" s="132"/>
      <c r="DP199" s="132"/>
      <c r="DQ199" s="132"/>
      <c r="DR199" s="132"/>
      <c r="DS199" s="132"/>
      <c r="DT199" s="132"/>
      <c r="DU199" s="132"/>
      <c r="DV199" s="132"/>
      <c r="DW199" s="132"/>
      <c r="DX199" s="132"/>
      <c r="DY199" s="132"/>
      <c r="DZ199" s="132"/>
      <c r="EA199" s="132"/>
      <c r="EB199" s="132"/>
      <c r="EC199" s="132"/>
      <c r="ED199" s="132"/>
      <c r="EE199" s="132"/>
      <c r="EF199" s="132"/>
      <c r="EG199" s="132"/>
      <c r="EH199" s="132"/>
      <c r="EI199" s="132"/>
      <c r="EJ199" s="132"/>
      <c r="EK199" s="132"/>
      <c r="EL199" s="132"/>
      <c r="EM199" s="132"/>
      <c r="EN199" s="132"/>
      <c r="EO199" s="132"/>
      <c r="EP199" s="132"/>
      <c r="EQ199" s="132"/>
      <c r="ER199" s="132"/>
      <c r="ES199" s="132"/>
      <c r="ET199" s="132"/>
      <c r="EU199" s="132"/>
      <c r="EV199" s="132"/>
      <c r="EW199" s="132"/>
      <c r="EX199" s="132"/>
      <c r="EY199" s="132"/>
      <c r="EZ199" s="132"/>
      <c r="FA199" s="132"/>
      <c r="FB199" s="132"/>
      <c r="FC199" s="132"/>
      <c r="FD199" s="132"/>
      <c r="FE199" s="132"/>
      <c r="FF199" s="132"/>
      <c r="FG199" s="132"/>
      <c r="FH199" s="132"/>
      <c r="FI199" s="132"/>
      <c r="FJ199" s="132"/>
      <c r="FK199" s="132"/>
      <c r="FL199" s="132"/>
      <c r="FM199" s="132"/>
      <c r="FN199" s="132"/>
      <c r="FO199" s="132"/>
      <c r="FP199" s="132"/>
      <c r="FQ199" s="132"/>
      <c r="FR199" s="132"/>
      <c r="FS199" s="132"/>
      <c r="FT199" s="132"/>
      <c r="FU199" s="132"/>
      <c r="FV199" s="132"/>
      <c r="FW199" s="132"/>
      <c r="FX199" s="132"/>
      <c r="FY199" s="132"/>
      <c r="FZ199" s="132"/>
      <c r="GA199" s="132"/>
      <c r="GB199" s="132"/>
      <c r="GC199" s="132"/>
      <c r="GD199" s="132"/>
      <c r="GE199" s="132"/>
      <c r="GF199" s="132"/>
      <c r="GG199" s="132"/>
      <c r="GH199" s="132"/>
      <c r="GI199" s="132"/>
      <c r="GJ199" s="132"/>
      <c r="GK199" s="132"/>
      <c r="GL199" s="132"/>
      <c r="GM199" s="132"/>
      <c r="GN199" s="132"/>
      <c r="GO199" s="132"/>
      <c r="GP199" s="132"/>
      <c r="GQ199" s="132"/>
      <c r="GR199" s="132"/>
      <c r="GS199" s="132"/>
      <c r="GT199" s="132"/>
      <c r="GU199" s="132"/>
      <c r="GV199" s="132"/>
      <c r="GW199" s="132"/>
      <c r="GX199" s="132"/>
      <c r="GY199" s="132"/>
      <c r="GZ199" s="132"/>
      <c r="HA199" s="132"/>
      <c r="HB199" s="132"/>
      <c r="HC199" s="132"/>
      <c r="HD199" s="132"/>
      <c r="HE199" s="132"/>
      <c r="HF199" s="132"/>
      <c r="HG199" s="132"/>
      <c r="HH199" s="132"/>
      <c r="HI199" s="132"/>
      <c r="HJ199" s="132"/>
      <c r="HK199" s="132"/>
      <c r="HL199" s="132"/>
      <c r="HM199" s="132"/>
      <c r="HN199" s="132"/>
      <c r="HO199" s="132"/>
      <c r="HP199" s="132"/>
      <c r="HQ199" s="132"/>
      <c r="HR199" s="132"/>
      <c r="HS199" s="132"/>
      <c r="HT199" s="132"/>
      <c r="HU199" s="132"/>
      <c r="HV199" s="132"/>
    </row>
    <row r="200" spans="1:230" s="134" customFormat="1" ht="16.5">
      <c r="A200" s="130"/>
      <c r="B200" s="131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2"/>
      <c r="CP200" s="132"/>
      <c r="CQ200" s="132"/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2"/>
      <c r="DE200" s="132"/>
      <c r="DF200" s="132"/>
      <c r="DG200" s="132"/>
      <c r="DH200" s="132"/>
      <c r="DI200" s="132"/>
      <c r="DJ200" s="132"/>
      <c r="DK200" s="132"/>
      <c r="DL200" s="132"/>
      <c r="DM200" s="132"/>
      <c r="DN200" s="132"/>
      <c r="DO200" s="132"/>
      <c r="DP200" s="132"/>
      <c r="DQ200" s="132"/>
      <c r="DR200" s="132"/>
      <c r="DS200" s="132"/>
      <c r="DT200" s="132"/>
      <c r="DU200" s="132"/>
      <c r="DV200" s="132"/>
      <c r="DW200" s="132"/>
      <c r="DX200" s="132"/>
      <c r="DY200" s="132"/>
      <c r="DZ200" s="132"/>
      <c r="EA200" s="132"/>
      <c r="EB200" s="132"/>
      <c r="EC200" s="132"/>
      <c r="ED200" s="132"/>
      <c r="EE200" s="132"/>
      <c r="EF200" s="132"/>
      <c r="EG200" s="132"/>
      <c r="EH200" s="132"/>
      <c r="EI200" s="132"/>
      <c r="EJ200" s="132"/>
      <c r="EK200" s="132"/>
      <c r="EL200" s="132"/>
      <c r="EM200" s="132"/>
      <c r="EN200" s="132"/>
      <c r="EO200" s="132"/>
      <c r="EP200" s="132"/>
      <c r="EQ200" s="132"/>
      <c r="ER200" s="132"/>
      <c r="ES200" s="132"/>
      <c r="ET200" s="132"/>
      <c r="EU200" s="132"/>
      <c r="EV200" s="132"/>
      <c r="EW200" s="132"/>
      <c r="EX200" s="132"/>
      <c r="EY200" s="132"/>
      <c r="EZ200" s="132"/>
      <c r="FA200" s="132"/>
      <c r="FB200" s="132"/>
      <c r="FC200" s="132"/>
      <c r="FD200" s="132"/>
      <c r="FE200" s="132"/>
      <c r="FF200" s="132"/>
      <c r="FG200" s="132"/>
      <c r="FH200" s="132"/>
      <c r="FI200" s="132"/>
      <c r="FJ200" s="132"/>
      <c r="FK200" s="132"/>
      <c r="FL200" s="132"/>
      <c r="FM200" s="132"/>
      <c r="FN200" s="132"/>
      <c r="FO200" s="132"/>
      <c r="FP200" s="132"/>
      <c r="FQ200" s="132"/>
      <c r="FR200" s="132"/>
      <c r="FS200" s="132"/>
      <c r="FT200" s="132"/>
      <c r="FU200" s="132"/>
      <c r="FV200" s="132"/>
      <c r="FW200" s="132"/>
      <c r="FX200" s="132"/>
      <c r="FY200" s="132"/>
      <c r="FZ200" s="132"/>
      <c r="GA200" s="132"/>
      <c r="GB200" s="132"/>
      <c r="GC200" s="132"/>
      <c r="GD200" s="132"/>
      <c r="GE200" s="132"/>
      <c r="GF200" s="132"/>
      <c r="GG200" s="132"/>
      <c r="GH200" s="132"/>
      <c r="GI200" s="132"/>
      <c r="GJ200" s="132"/>
      <c r="GK200" s="132"/>
      <c r="GL200" s="132"/>
      <c r="GM200" s="132"/>
      <c r="GN200" s="132"/>
      <c r="GO200" s="132"/>
      <c r="GP200" s="132"/>
      <c r="GQ200" s="132"/>
      <c r="GR200" s="132"/>
      <c r="GS200" s="132"/>
      <c r="GT200" s="132"/>
      <c r="GU200" s="132"/>
      <c r="GV200" s="132"/>
      <c r="GW200" s="132"/>
      <c r="GX200" s="132"/>
      <c r="GY200" s="132"/>
      <c r="GZ200" s="132"/>
      <c r="HA200" s="132"/>
      <c r="HB200" s="132"/>
      <c r="HC200" s="132"/>
      <c r="HD200" s="132"/>
      <c r="HE200" s="132"/>
      <c r="HF200" s="132"/>
      <c r="HG200" s="132"/>
      <c r="HH200" s="132"/>
      <c r="HI200" s="132"/>
      <c r="HJ200" s="132"/>
      <c r="HK200" s="132"/>
      <c r="HL200" s="132"/>
      <c r="HM200" s="132"/>
      <c r="HN200" s="132"/>
      <c r="HO200" s="132"/>
      <c r="HP200" s="132"/>
      <c r="HQ200" s="132"/>
      <c r="HR200" s="132"/>
      <c r="HS200" s="132"/>
      <c r="HT200" s="132"/>
      <c r="HU200" s="132"/>
      <c r="HV200" s="132"/>
    </row>
    <row r="201" spans="1:230" s="134" customFormat="1" ht="16.5">
      <c r="A201" s="130"/>
      <c r="B201" s="131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2"/>
      <c r="CP201" s="132"/>
      <c r="CQ201" s="132"/>
      <c r="CR201" s="132"/>
      <c r="CS201" s="132"/>
      <c r="CT201" s="132"/>
      <c r="CU201" s="132"/>
      <c r="CV201" s="132"/>
      <c r="CW201" s="132"/>
      <c r="CX201" s="132"/>
      <c r="CY201" s="132"/>
      <c r="CZ201" s="132"/>
      <c r="DA201" s="132"/>
      <c r="DB201" s="132"/>
      <c r="DC201" s="132"/>
      <c r="DD201" s="132"/>
      <c r="DE201" s="132"/>
      <c r="DF201" s="132"/>
      <c r="DG201" s="132"/>
      <c r="DH201" s="132"/>
      <c r="DI201" s="132"/>
      <c r="DJ201" s="132"/>
      <c r="DK201" s="132"/>
      <c r="DL201" s="132"/>
      <c r="DM201" s="132"/>
      <c r="DN201" s="132"/>
      <c r="DO201" s="132"/>
      <c r="DP201" s="132"/>
      <c r="DQ201" s="132"/>
      <c r="DR201" s="132"/>
      <c r="DS201" s="132"/>
      <c r="DT201" s="132"/>
      <c r="DU201" s="132"/>
      <c r="DV201" s="132"/>
      <c r="DW201" s="132"/>
      <c r="DX201" s="132"/>
      <c r="DY201" s="132"/>
      <c r="DZ201" s="132"/>
      <c r="EA201" s="132"/>
      <c r="EB201" s="132"/>
      <c r="EC201" s="132"/>
      <c r="ED201" s="132"/>
      <c r="EE201" s="132"/>
      <c r="EF201" s="132"/>
      <c r="EG201" s="132"/>
      <c r="EH201" s="132"/>
      <c r="EI201" s="132"/>
      <c r="EJ201" s="132"/>
      <c r="EK201" s="132"/>
      <c r="EL201" s="132"/>
      <c r="EM201" s="132"/>
      <c r="EN201" s="132"/>
      <c r="EO201" s="132"/>
      <c r="EP201" s="132"/>
      <c r="EQ201" s="132"/>
      <c r="ER201" s="132"/>
      <c r="ES201" s="132"/>
      <c r="ET201" s="132"/>
      <c r="EU201" s="132"/>
      <c r="EV201" s="132"/>
      <c r="EW201" s="132"/>
      <c r="EX201" s="132"/>
      <c r="EY201" s="132"/>
      <c r="EZ201" s="132"/>
      <c r="FA201" s="132"/>
      <c r="FB201" s="132"/>
      <c r="FC201" s="132"/>
      <c r="FD201" s="132"/>
      <c r="FE201" s="132"/>
      <c r="FF201" s="132"/>
      <c r="FG201" s="132"/>
      <c r="FH201" s="132"/>
      <c r="FI201" s="132"/>
      <c r="FJ201" s="132"/>
      <c r="FK201" s="132"/>
      <c r="FL201" s="132"/>
      <c r="FM201" s="132"/>
      <c r="FN201" s="132"/>
      <c r="FO201" s="132"/>
      <c r="FP201" s="132"/>
      <c r="FQ201" s="132"/>
      <c r="FR201" s="132"/>
      <c r="FS201" s="132"/>
      <c r="FT201" s="132"/>
      <c r="FU201" s="132"/>
      <c r="FV201" s="132"/>
      <c r="FW201" s="132"/>
      <c r="FX201" s="132"/>
      <c r="FY201" s="132"/>
      <c r="FZ201" s="132"/>
      <c r="GA201" s="132"/>
      <c r="GB201" s="132"/>
      <c r="GC201" s="132"/>
      <c r="GD201" s="132"/>
      <c r="GE201" s="132"/>
      <c r="GF201" s="132"/>
      <c r="GG201" s="132"/>
      <c r="GH201" s="132"/>
      <c r="GI201" s="132"/>
      <c r="GJ201" s="132"/>
      <c r="GK201" s="132"/>
      <c r="GL201" s="132"/>
      <c r="GM201" s="132"/>
      <c r="GN201" s="132"/>
      <c r="GO201" s="132"/>
      <c r="GP201" s="132"/>
      <c r="GQ201" s="132"/>
      <c r="GR201" s="132"/>
      <c r="GS201" s="132"/>
      <c r="GT201" s="132"/>
      <c r="GU201" s="132"/>
      <c r="GV201" s="132"/>
      <c r="GW201" s="132"/>
      <c r="GX201" s="132"/>
      <c r="GY201" s="132"/>
      <c r="GZ201" s="132"/>
      <c r="HA201" s="132"/>
      <c r="HB201" s="132"/>
      <c r="HC201" s="132"/>
      <c r="HD201" s="132"/>
      <c r="HE201" s="132"/>
      <c r="HF201" s="132"/>
      <c r="HG201" s="132"/>
      <c r="HH201" s="132"/>
      <c r="HI201" s="132"/>
      <c r="HJ201" s="132"/>
      <c r="HK201" s="132"/>
      <c r="HL201" s="132"/>
      <c r="HM201" s="132"/>
      <c r="HN201" s="132"/>
      <c r="HO201" s="132"/>
      <c r="HP201" s="132"/>
      <c r="HQ201" s="132"/>
      <c r="HR201" s="132"/>
      <c r="HS201" s="132"/>
      <c r="HT201" s="132"/>
      <c r="HU201" s="132"/>
      <c r="HV201" s="132"/>
    </row>
    <row r="202" spans="1:230" s="134" customFormat="1" ht="16.5">
      <c r="A202" s="130"/>
      <c r="B202" s="131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2"/>
      <c r="CP202" s="132"/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2"/>
      <c r="DF202" s="132"/>
      <c r="DG202" s="132"/>
      <c r="DH202" s="132"/>
      <c r="DI202" s="132"/>
      <c r="DJ202" s="132"/>
      <c r="DK202" s="132"/>
      <c r="DL202" s="132"/>
      <c r="DM202" s="132"/>
      <c r="DN202" s="132"/>
      <c r="DO202" s="132"/>
      <c r="DP202" s="132"/>
      <c r="DQ202" s="132"/>
      <c r="DR202" s="132"/>
      <c r="DS202" s="132"/>
      <c r="DT202" s="132"/>
      <c r="DU202" s="132"/>
      <c r="DV202" s="132"/>
      <c r="DW202" s="132"/>
      <c r="DX202" s="132"/>
      <c r="DY202" s="132"/>
      <c r="DZ202" s="132"/>
      <c r="EA202" s="132"/>
      <c r="EB202" s="132"/>
      <c r="EC202" s="132"/>
      <c r="ED202" s="132"/>
      <c r="EE202" s="132"/>
      <c r="EF202" s="132"/>
      <c r="EG202" s="132"/>
      <c r="EH202" s="132"/>
      <c r="EI202" s="132"/>
      <c r="EJ202" s="132"/>
      <c r="EK202" s="132"/>
      <c r="EL202" s="132"/>
      <c r="EM202" s="132"/>
      <c r="EN202" s="132"/>
      <c r="EO202" s="132"/>
      <c r="EP202" s="132"/>
      <c r="EQ202" s="132"/>
      <c r="ER202" s="132"/>
      <c r="ES202" s="132"/>
      <c r="ET202" s="132"/>
      <c r="EU202" s="132"/>
      <c r="EV202" s="132"/>
      <c r="EW202" s="132"/>
      <c r="EX202" s="132"/>
      <c r="EY202" s="132"/>
      <c r="EZ202" s="132"/>
      <c r="FA202" s="132"/>
      <c r="FB202" s="132"/>
      <c r="FC202" s="132"/>
      <c r="FD202" s="132"/>
      <c r="FE202" s="132"/>
      <c r="FF202" s="132"/>
      <c r="FG202" s="132"/>
      <c r="FH202" s="132"/>
      <c r="FI202" s="132"/>
      <c r="FJ202" s="132"/>
      <c r="FK202" s="132"/>
      <c r="FL202" s="132"/>
      <c r="FM202" s="132"/>
      <c r="FN202" s="132"/>
      <c r="FO202" s="132"/>
      <c r="FP202" s="132"/>
      <c r="FQ202" s="132"/>
      <c r="FR202" s="132"/>
      <c r="FS202" s="132"/>
      <c r="FT202" s="132"/>
      <c r="FU202" s="132"/>
      <c r="FV202" s="132"/>
      <c r="FW202" s="132"/>
      <c r="FX202" s="132"/>
      <c r="FY202" s="132"/>
      <c r="FZ202" s="132"/>
      <c r="GA202" s="132"/>
      <c r="GB202" s="132"/>
      <c r="GC202" s="132"/>
      <c r="GD202" s="132"/>
      <c r="GE202" s="132"/>
      <c r="GF202" s="132"/>
      <c r="GG202" s="132"/>
      <c r="GH202" s="132"/>
      <c r="GI202" s="132"/>
      <c r="GJ202" s="132"/>
      <c r="GK202" s="132"/>
      <c r="GL202" s="132"/>
      <c r="GM202" s="132"/>
      <c r="GN202" s="132"/>
      <c r="GO202" s="132"/>
      <c r="GP202" s="132"/>
      <c r="GQ202" s="132"/>
      <c r="GR202" s="132"/>
      <c r="GS202" s="132"/>
      <c r="GT202" s="132"/>
      <c r="GU202" s="132"/>
      <c r="GV202" s="132"/>
      <c r="GW202" s="132"/>
      <c r="GX202" s="132"/>
      <c r="GY202" s="132"/>
      <c r="GZ202" s="132"/>
      <c r="HA202" s="132"/>
      <c r="HB202" s="132"/>
      <c r="HC202" s="132"/>
      <c r="HD202" s="132"/>
      <c r="HE202" s="132"/>
      <c r="HF202" s="132"/>
      <c r="HG202" s="132"/>
      <c r="HH202" s="132"/>
      <c r="HI202" s="132"/>
      <c r="HJ202" s="132"/>
      <c r="HK202" s="132"/>
      <c r="HL202" s="132"/>
      <c r="HM202" s="132"/>
      <c r="HN202" s="132"/>
      <c r="HO202" s="132"/>
      <c r="HP202" s="132"/>
      <c r="HQ202" s="132"/>
      <c r="HR202" s="132"/>
      <c r="HS202" s="132"/>
      <c r="HT202" s="132"/>
      <c r="HU202" s="132"/>
      <c r="HV202" s="132"/>
    </row>
    <row r="203" spans="1:230" s="134" customFormat="1" ht="16.5">
      <c r="A203" s="130"/>
      <c r="B203" s="131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  <c r="CO203" s="132"/>
      <c r="CP203" s="132"/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2"/>
      <c r="DF203" s="132"/>
      <c r="DG203" s="132"/>
      <c r="DH203" s="132"/>
      <c r="DI203" s="132"/>
      <c r="DJ203" s="132"/>
      <c r="DK203" s="132"/>
      <c r="DL203" s="132"/>
      <c r="DM203" s="132"/>
      <c r="DN203" s="132"/>
      <c r="DO203" s="132"/>
      <c r="DP203" s="132"/>
      <c r="DQ203" s="132"/>
      <c r="DR203" s="132"/>
      <c r="DS203" s="132"/>
      <c r="DT203" s="132"/>
      <c r="DU203" s="132"/>
      <c r="DV203" s="132"/>
      <c r="DW203" s="132"/>
      <c r="DX203" s="132"/>
      <c r="DY203" s="132"/>
      <c r="DZ203" s="132"/>
      <c r="EA203" s="132"/>
      <c r="EB203" s="132"/>
      <c r="EC203" s="132"/>
      <c r="ED203" s="132"/>
      <c r="EE203" s="132"/>
      <c r="EF203" s="132"/>
      <c r="EG203" s="132"/>
      <c r="EH203" s="132"/>
      <c r="EI203" s="132"/>
      <c r="EJ203" s="132"/>
      <c r="EK203" s="132"/>
      <c r="EL203" s="132"/>
      <c r="EM203" s="132"/>
      <c r="EN203" s="132"/>
      <c r="EO203" s="132"/>
      <c r="EP203" s="132"/>
      <c r="EQ203" s="132"/>
      <c r="ER203" s="132"/>
      <c r="ES203" s="132"/>
      <c r="ET203" s="132"/>
      <c r="EU203" s="132"/>
      <c r="EV203" s="132"/>
      <c r="EW203" s="132"/>
      <c r="EX203" s="132"/>
      <c r="EY203" s="132"/>
      <c r="EZ203" s="132"/>
      <c r="FA203" s="132"/>
      <c r="FB203" s="132"/>
      <c r="FC203" s="132"/>
      <c r="FD203" s="132"/>
      <c r="FE203" s="132"/>
      <c r="FF203" s="132"/>
      <c r="FG203" s="132"/>
      <c r="FH203" s="132"/>
      <c r="FI203" s="132"/>
      <c r="FJ203" s="132"/>
      <c r="FK203" s="132"/>
      <c r="FL203" s="132"/>
      <c r="FM203" s="132"/>
      <c r="FN203" s="132"/>
      <c r="FO203" s="132"/>
      <c r="FP203" s="132"/>
      <c r="FQ203" s="132"/>
      <c r="FR203" s="132"/>
      <c r="FS203" s="132"/>
      <c r="FT203" s="132"/>
      <c r="FU203" s="132"/>
      <c r="FV203" s="132"/>
      <c r="FW203" s="132"/>
      <c r="FX203" s="132"/>
      <c r="FY203" s="132"/>
      <c r="FZ203" s="132"/>
      <c r="GA203" s="132"/>
      <c r="GB203" s="132"/>
      <c r="GC203" s="132"/>
      <c r="GD203" s="132"/>
      <c r="GE203" s="132"/>
      <c r="GF203" s="132"/>
      <c r="GG203" s="132"/>
      <c r="GH203" s="132"/>
      <c r="GI203" s="132"/>
      <c r="GJ203" s="132"/>
      <c r="GK203" s="132"/>
      <c r="GL203" s="132"/>
      <c r="GM203" s="132"/>
      <c r="GN203" s="132"/>
      <c r="GO203" s="132"/>
      <c r="GP203" s="132"/>
      <c r="GQ203" s="132"/>
      <c r="GR203" s="132"/>
      <c r="GS203" s="132"/>
      <c r="GT203" s="132"/>
      <c r="GU203" s="132"/>
      <c r="GV203" s="132"/>
      <c r="GW203" s="132"/>
      <c r="GX203" s="132"/>
      <c r="GY203" s="132"/>
      <c r="GZ203" s="132"/>
      <c r="HA203" s="132"/>
      <c r="HB203" s="132"/>
      <c r="HC203" s="132"/>
      <c r="HD203" s="132"/>
      <c r="HE203" s="132"/>
      <c r="HF203" s="132"/>
      <c r="HG203" s="132"/>
      <c r="HH203" s="132"/>
      <c r="HI203" s="132"/>
      <c r="HJ203" s="132"/>
      <c r="HK203" s="132"/>
      <c r="HL203" s="132"/>
      <c r="HM203" s="132"/>
      <c r="HN203" s="132"/>
      <c r="HO203" s="132"/>
      <c r="HP203" s="132"/>
      <c r="HQ203" s="132"/>
      <c r="HR203" s="132"/>
      <c r="HS203" s="132"/>
      <c r="HT203" s="132"/>
      <c r="HU203" s="132"/>
      <c r="HV203" s="132"/>
    </row>
    <row r="204" spans="1:230" s="134" customFormat="1" ht="16.5">
      <c r="A204" s="130"/>
      <c r="B204" s="131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  <c r="DH204" s="132"/>
      <c r="DI204" s="132"/>
      <c r="DJ204" s="132"/>
      <c r="DK204" s="132"/>
      <c r="DL204" s="132"/>
      <c r="DM204" s="132"/>
      <c r="DN204" s="132"/>
      <c r="DO204" s="132"/>
      <c r="DP204" s="132"/>
      <c r="DQ204" s="132"/>
      <c r="DR204" s="132"/>
      <c r="DS204" s="132"/>
      <c r="DT204" s="132"/>
      <c r="DU204" s="132"/>
      <c r="DV204" s="132"/>
      <c r="DW204" s="132"/>
      <c r="DX204" s="132"/>
      <c r="DY204" s="132"/>
      <c r="DZ204" s="132"/>
      <c r="EA204" s="132"/>
      <c r="EB204" s="132"/>
      <c r="EC204" s="132"/>
      <c r="ED204" s="132"/>
      <c r="EE204" s="132"/>
      <c r="EF204" s="132"/>
      <c r="EG204" s="132"/>
      <c r="EH204" s="132"/>
      <c r="EI204" s="132"/>
      <c r="EJ204" s="132"/>
      <c r="EK204" s="132"/>
      <c r="EL204" s="132"/>
      <c r="EM204" s="132"/>
      <c r="EN204" s="132"/>
      <c r="EO204" s="132"/>
      <c r="EP204" s="132"/>
      <c r="EQ204" s="132"/>
      <c r="ER204" s="132"/>
      <c r="ES204" s="132"/>
      <c r="ET204" s="132"/>
      <c r="EU204" s="132"/>
      <c r="EV204" s="132"/>
      <c r="EW204" s="132"/>
      <c r="EX204" s="132"/>
      <c r="EY204" s="132"/>
      <c r="EZ204" s="132"/>
      <c r="FA204" s="132"/>
      <c r="FB204" s="132"/>
      <c r="FC204" s="132"/>
      <c r="FD204" s="132"/>
      <c r="FE204" s="132"/>
      <c r="FF204" s="132"/>
      <c r="FG204" s="132"/>
      <c r="FH204" s="132"/>
      <c r="FI204" s="132"/>
      <c r="FJ204" s="132"/>
      <c r="FK204" s="132"/>
      <c r="FL204" s="132"/>
      <c r="FM204" s="132"/>
      <c r="FN204" s="132"/>
      <c r="FO204" s="132"/>
      <c r="FP204" s="132"/>
      <c r="FQ204" s="132"/>
      <c r="FR204" s="132"/>
      <c r="FS204" s="132"/>
      <c r="FT204" s="132"/>
      <c r="FU204" s="132"/>
      <c r="FV204" s="132"/>
      <c r="FW204" s="132"/>
      <c r="FX204" s="132"/>
      <c r="FY204" s="132"/>
      <c r="FZ204" s="132"/>
      <c r="GA204" s="132"/>
      <c r="GB204" s="132"/>
      <c r="GC204" s="132"/>
      <c r="GD204" s="132"/>
      <c r="GE204" s="132"/>
      <c r="GF204" s="132"/>
      <c r="GG204" s="132"/>
      <c r="GH204" s="132"/>
      <c r="GI204" s="132"/>
      <c r="GJ204" s="132"/>
      <c r="GK204" s="132"/>
      <c r="GL204" s="132"/>
      <c r="GM204" s="132"/>
      <c r="GN204" s="132"/>
      <c r="GO204" s="132"/>
      <c r="GP204" s="132"/>
      <c r="GQ204" s="132"/>
      <c r="GR204" s="132"/>
      <c r="GS204" s="132"/>
      <c r="GT204" s="132"/>
      <c r="GU204" s="132"/>
      <c r="GV204" s="132"/>
      <c r="GW204" s="132"/>
      <c r="GX204" s="132"/>
      <c r="GY204" s="132"/>
      <c r="GZ204" s="132"/>
      <c r="HA204" s="132"/>
      <c r="HB204" s="132"/>
      <c r="HC204" s="132"/>
      <c r="HD204" s="132"/>
      <c r="HE204" s="132"/>
      <c r="HF204" s="132"/>
      <c r="HG204" s="132"/>
      <c r="HH204" s="132"/>
      <c r="HI204" s="132"/>
      <c r="HJ204" s="132"/>
      <c r="HK204" s="132"/>
      <c r="HL204" s="132"/>
      <c r="HM204" s="132"/>
      <c r="HN204" s="132"/>
      <c r="HO204" s="132"/>
      <c r="HP204" s="132"/>
      <c r="HQ204" s="132"/>
      <c r="HR204" s="132"/>
      <c r="HS204" s="132"/>
      <c r="HT204" s="132"/>
      <c r="HU204" s="132"/>
      <c r="HV204" s="132"/>
    </row>
    <row r="205" spans="1:230" s="134" customFormat="1" ht="16.5">
      <c r="A205" s="130"/>
      <c r="B205" s="131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2"/>
      <c r="DF205" s="132"/>
      <c r="DG205" s="132"/>
      <c r="DH205" s="132"/>
      <c r="DI205" s="132"/>
      <c r="DJ205" s="132"/>
      <c r="DK205" s="132"/>
      <c r="DL205" s="132"/>
      <c r="DM205" s="132"/>
      <c r="DN205" s="132"/>
      <c r="DO205" s="132"/>
      <c r="DP205" s="132"/>
      <c r="DQ205" s="132"/>
      <c r="DR205" s="132"/>
      <c r="DS205" s="132"/>
      <c r="DT205" s="132"/>
      <c r="DU205" s="132"/>
      <c r="DV205" s="132"/>
      <c r="DW205" s="132"/>
      <c r="DX205" s="132"/>
      <c r="DY205" s="132"/>
      <c r="DZ205" s="132"/>
      <c r="EA205" s="132"/>
      <c r="EB205" s="132"/>
      <c r="EC205" s="132"/>
      <c r="ED205" s="132"/>
      <c r="EE205" s="132"/>
      <c r="EF205" s="132"/>
      <c r="EG205" s="132"/>
      <c r="EH205" s="132"/>
      <c r="EI205" s="132"/>
      <c r="EJ205" s="132"/>
      <c r="EK205" s="132"/>
      <c r="EL205" s="132"/>
      <c r="EM205" s="132"/>
      <c r="EN205" s="132"/>
      <c r="EO205" s="132"/>
      <c r="EP205" s="132"/>
      <c r="EQ205" s="132"/>
      <c r="ER205" s="132"/>
      <c r="ES205" s="132"/>
      <c r="ET205" s="132"/>
      <c r="EU205" s="132"/>
      <c r="EV205" s="132"/>
      <c r="EW205" s="132"/>
      <c r="EX205" s="132"/>
      <c r="EY205" s="132"/>
      <c r="EZ205" s="132"/>
      <c r="FA205" s="132"/>
      <c r="FB205" s="132"/>
      <c r="FC205" s="132"/>
      <c r="FD205" s="132"/>
      <c r="FE205" s="132"/>
      <c r="FF205" s="132"/>
      <c r="FG205" s="132"/>
      <c r="FH205" s="132"/>
      <c r="FI205" s="132"/>
      <c r="FJ205" s="132"/>
      <c r="FK205" s="132"/>
      <c r="FL205" s="132"/>
      <c r="FM205" s="132"/>
      <c r="FN205" s="132"/>
      <c r="FO205" s="132"/>
      <c r="FP205" s="132"/>
      <c r="FQ205" s="132"/>
      <c r="FR205" s="132"/>
      <c r="FS205" s="132"/>
      <c r="FT205" s="132"/>
      <c r="FU205" s="132"/>
      <c r="FV205" s="132"/>
      <c r="FW205" s="132"/>
      <c r="FX205" s="132"/>
      <c r="FY205" s="132"/>
      <c r="FZ205" s="132"/>
      <c r="GA205" s="132"/>
      <c r="GB205" s="132"/>
      <c r="GC205" s="132"/>
      <c r="GD205" s="132"/>
      <c r="GE205" s="132"/>
      <c r="GF205" s="132"/>
      <c r="GG205" s="132"/>
      <c r="GH205" s="132"/>
      <c r="GI205" s="132"/>
      <c r="GJ205" s="132"/>
      <c r="GK205" s="132"/>
      <c r="GL205" s="132"/>
      <c r="GM205" s="132"/>
      <c r="GN205" s="132"/>
      <c r="GO205" s="132"/>
      <c r="GP205" s="132"/>
      <c r="GQ205" s="132"/>
      <c r="GR205" s="132"/>
      <c r="GS205" s="132"/>
      <c r="GT205" s="132"/>
      <c r="GU205" s="132"/>
      <c r="GV205" s="132"/>
      <c r="GW205" s="132"/>
      <c r="GX205" s="132"/>
      <c r="GY205" s="132"/>
      <c r="GZ205" s="132"/>
      <c r="HA205" s="132"/>
      <c r="HB205" s="132"/>
      <c r="HC205" s="132"/>
      <c r="HD205" s="132"/>
      <c r="HE205" s="132"/>
      <c r="HF205" s="132"/>
      <c r="HG205" s="132"/>
      <c r="HH205" s="132"/>
      <c r="HI205" s="132"/>
      <c r="HJ205" s="132"/>
      <c r="HK205" s="132"/>
      <c r="HL205" s="132"/>
      <c r="HM205" s="132"/>
      <c r="HN205" s="132"/>
      <c r="HO205" s="132"/>
      <c r="HP205" s="132"/>
      <c r="HQ205" s="132"/>
      <c r="HR205" s="132"/>
      <c r="HS205" s="132"/>
      <c r="HT205" s="132"/>
      <c r="HU205" s="132"/>
      <c r="HV205" s="132"/>
    </row>
    <row r="206" spans="1:230" s="134" customFormat="1" ht="16.5">
      <c r="A206" s="130"/>
      <c r="B206" s="131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  <c r="DH206" s="132"/>
      <c r="DI206" s="132"/>
      <c r="DJ206" s="132"/>
      <c r="DK206" s="132"/>
      <c r="DL206" s="132"/>
      <c r="DM206" s="132"/>
      <c r="DN206" s="132"/>
      <c r="DO206" s="132"/>
      <c r="DP206" s="132"/>
      <c r="DQ206" s="132"/>
      <c r="DR206" s="132"/>
      <c r="DS206" s="132"/>
      <c r="DT206" s="132"/>
      <c r="DU206" s="132"/>
      <c r="DV206" s="132"/>
      <c r="DW206" s="132"/>
      <c r="DX206" s="132"/>
      <c r="DY206" s="132"/>
      <c r="DZ206" s="132"/>
      <c r="EA206" s="132"/>
      <c r="EB206" s="132"/>
      <c r="EC206" s="132"/>
      <c r="ED206" s="132"/>
      <c r="EE206" s="132"/>
      <c r="EF206" s="132"/>
      <c r="EG206" s="132"/>
      <c r="EH206" s="132"/>
      <c r="EI206" s="132"/>
      <c r="EJ206" s="132"/>
      <c r="EK206" s="132"/>
      <c r="EL206" s="132"/>
      <c r="EM206" s="132"/>
      <c r="EN206" s="132"/>
      <c r="EO206" s="132"/>
      <c r="EP206" s="132"/>
      <c r="EQ206" s="132"/>
      <c r="ER206" s="132"/>
      <c r="ES206" s="132"/>
      <c r="ET206" s="132"/>
      <c r="EU206" s="132"/>
      <c r="EV206" s="132"/>
      <c r="EW206" s="132"/>
      <c r="EX206" s="132"/>
      <c r="EY206" s="132"/>
      <c r="EZ206" s="132"/>
      <c r="FA206" s="132"/>
      <c r="FB206" s="132"/>
      <c r="FC206" s="132"/>
      <c r="FD206" s="132"/>
      <c r="FE206" s="132"/>
      <c r="FF206" s="132"/>
      <c r="FG206" s="132"/>
      <c r="FH206" s="132"/>
      <c r="FI206" s="132"/>
      <c r="FJ206" s="132"/>
      <c r="FK206" s="132"/>
      <c r="FL206" s="132"/>
      <c r="FM206" s="132"/>
      <c r="FN206" s="132"/>
      <c r="FO206" s="132"/>
      <c r="FP206" s="132"/>
      <c r="FQ206" s="132"/>
      <c r="FR206" s="132"/>
      <c r="FS206" s="132"/>
      <c r="FT206" s="132"/>
      <c r="FU206" s="132"/>
      <c r="FV206" s="132"/>
      <c r="FW206" s="132"/>
      <c r="FX206" s="132"/>
      <c r="FY206" s="132"/>
      <c r="FZ206" s="132"/>
      <c r="GA206" s="132"/>
      <c r="GB206" s="132"/>
      <c r="GC206" s="132"/>
      <c r="GD206" s="132"/>
      <c r="GE206" s="132"/>
      <c r="GF206" s="132"/>
      <c r="GG206" s="132"/>
      <c r="GH206" s="132"/>
      <c r="GI206" s="132"/>
      <c r="GJ206" s="132"/>
      <c r="GK206" s="132"/>
      <c r="GL206" s="132"/>
      <c r="GM206" s="132"/>
      <c r="GN206" s="132"/>
      <c r="GO206" s="132"/>
      <c r="GP206" s="132"/>
      <c r="GQ206" s="132"/>
      <c r="GR206" s="132"/>
      <c r="GS206" s="132"/>
      <c r="GT206" s="132"/>
      <c r="GU206" s="132"/>
      <c r="GV206" s="132"/>
      <c r="GW206" s="132"/>
      <c r="GX206" s="132"/>
      <c r="GY206" s="132"/>
      <c r="GZ206" s="132"/>
      <c r="HA206" s="132"/>
      <c r="HB206" s="132"/>
      <c r="HC206" s="132"/>
      <c r="HD206" s="132"/>
      <c r="HE206" s="132"/>
      <c r="HF206" s="132"/>
      <c r="HG206" s="132"/>
      <c r="HH206" s="132"/>
      <c r="HI206" s="132"/>
      <c r="HJ206" s="132"/>
      <c r="HK206" s="132"/>
      <c r="HL206" s="132"/>
      <c r="HM206" s="132"/>
      <c r="HN206" s="132"/>
      <c r="HO206" s="132"/>
      <c r="HP206" s="132"/>
      <c r="HQ206" s="132"/>
      <c r="HR206" s="132"/>
      <c r="HS206" s="132"/>
      <c r="HT206" s="132"/>
      <c r="HU206" s="132"/>
      <c r="HV206" s="132"/>
    </row>
    <row r="207" spans="1:230" s="134" customFormat="1" ht="16.5">
      <c r="A207" s="130"/>
      <c r="B207" s="131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  <c r="DH207" s="132"/>
      <c r="DI207" s="132"/>
      <c r="DJ207" s="132"/>
      <c r="DK207" s="132"/>
      <c r="DL207" s="132"/>
      <c r="DM207" s="132"/>
      <c r="DN207" s="132"/>
      <c r="DO207" s="132"/>
      <c r="DP207" s="132"/>
      <c r="DQ207" s="132"/>
      <c r="DR207" s="132"/>
      <c r="DS207" s="132"/>
      <c r="DT207" s="132"/>
      <c r="DU207" s="132"/>
      <c r="DV207" s="132"/>
      <c r="DW207" s="132"/>
      <c r="DX207" s="132"/>
      <c r="DY207" s="132"/>
      <c r="DZ207" s="132"/>
      <c r="EA207" s="132"/>
      <c r="EB207" s="132"/>
      <c r="EC207" s="132"/>
      <c r="ED207" s="132"/>
      <c r="EE207" s="132"/>
      <c r="EF207" s="132"/>
      <c r="EG207" s="132"/>
      <c r="EH207" s="132"/>
      <c r="EI207" s="132"/>
      <c r="EJ207" s="132"/>
      <c r="EK207" s="132"/>
      <c r="EL207" s="132"/>
      <c r="EM207" s="132"/>
      <c r="EN207" s="132"/>
      <c r="EO207" s="132"/>
      <c r="EP207" s="132"/>
      <c r="EQ207" s="132"/>
      <c r="ER207" s="132"/>
      <c r="ES207" s="132"/>
      <c r="ET207" s="132"/>
      <c r="EU207" s="132"/>
      <c r="EV207" s="132"/>
      <c r="EW207" s="132"/>
      <c r="EX207" s="132"/>
      <c r="EY207" s="132"/>
      <c r="EZ207" s="132"/>
      <c r="FA207" s="132"/>
      <c r="FB207" s="132"/>
      <c r="FC207" s="132"/>
      <c r="FD207" s="132"/>
      <c r="FE207" s="132"/>
      <c r="FF207" s="132"/>
      <c r="FG207" s="132"/>
      <c r="FH207" s="132"/>
      <c r="FI207" s="132"/>
      <c r="FJ207" s="132"/>
      <c r="FK207" s="132"/>
      <c r="FL207" s="132"/>
      <c r="FM207" s="132"/>
      <c r="FN207" s="132"/>
      <c r="FO207" s="132"/>
      <c r="FP207" s="132"/>
      <c r="FQ207" s="132"/>
      <c r="FR207" s="132"/>
      <c r="FS207" s="132"/>
      <c r="FT207" s="132"/>
      <c r="FU207" s="132"/>
      <c r="FV207" s="132"/>
      <c r="FW207" s="132"/>
      <c r="FX207" s="132"/>
      <c r="FY207" s="132"/>
      <c r="FZ207" s="132"/>
      <c r="GA207" s="132"/>
      <c r="GB207" s="132"/>
      <c r="GC207" s="132"/>
      <c r="GD207" s="132"/>
      <c r="GE207" s="132"/>
      <c r="GF207" s="132"/>
      <c r="GG207" s="132"/>
      <c r="GH207" s="132"/>
      <c r="GI207" s="132"/>
      <c r="GJ207" s="132"/>
      <c r="GK207" s="132"/>
      <c r="GL207" s="132"/>
      <c r="GM207" s="132"/>
      <c r="GN207" s="132"/>
      <c r="GO207" s="132"/>
      <c r="GP207" s="132"/>
      <c r="GQ207" s="132"/>
      <c r="GR207" s="132"/>
      <c r="GS207" s="132"/>
      <c r="GT207" s="132"/>
      <c r="GU207" s="132"/>
      <c r="GV207" s="132"/>
      <c r="GW207" s="132"/>
      <c r="GX207" s="132"/>
      <c r="GY207" s="132"/>
      <c r="GZ207" s="132"/>
      <c r="HA207" s="132"/>
      <c r="HB207" s="132"/>
      <c r="HC207" s="132"/>
      <c r="HD207" s="132"/>
      <c r="HE207" s="132"/>
      <c r="HF207" s="132"/>
      <c r="HG207" s="132"/>
      <c r="HH207" s="132"/>
      <c r="HI207" s="132"/>
      <c r="HJ207" s="132"/>
      <c r="HK207" s="132"/>
      <c r="HL207" s="132"/>
      <c r="HM207" s="132"/>
      <c r="HN207" s="132"/>
      <c r="HO207" s="132"/>
      <c r="HP207" s="132"/>
      <c r="HQ207" s="132"/>
      <c r="HR207" s="132"/>
      <c r="HS207" s="132"/>
      <c r="HT207" s="132"/>
      <c r="HU207" s="132"/>
      <c r="HV207" s="132"/>
    </row>
    <row r="208" spans="1:230" s="134" customFormat="1" ht="16.5">
      <c r="A208" s="130"/>
      <c r="B208" s="131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2"/>
      <c r="DM208" s="132"/>
      <c r="DN208" s="132"/>
      <c r="DO208" s="132"/>
      <c r="DP208" s="132"/>
      <c r="DQ208" s="132"/>
      <c r="DR208" s="132"/>
      <c r="DS208" s="132"/>
      <c r="DT208" s="132"/>
      <c r="DU208" s="132"/>
      <c r="DV208" s="132"/>
      <c r="DW208" s="132"/>
      <c r="DX208" s="132"/>
      <c r="DY208" s="132"/>
      <c r="DZ208" s="132"/>
      <c r="EA208" s="132"/>
      <c r="EB208" s="132"/>
      <c r="EC208" s="132"/>
      <c r="ED208" s="132"/>
      <c r="EE208" s="132"/>
      <c r="EF208" s="132"/>
      <c r="EG208" s="132"/>
      <c r="EH208" s="132"/>
      <c r="EI208" s="132"/>
      <c r="EJ208" s="132"/>
      <c r="EK208" s="132"/>
      <c r="EL208" s="132"/>
      <c r="EM208" s="132"/>
      <c r="EN208" s="132"/>
      <c r="EO208" s="132"/>
      <c r="EP208" s="132"/>
      <c r="EQ208" s="132"/>
      <c r="ER208" s="132"/>
      <c r="ES208" s="132"/>
      <c r="ET208" s="132"/>
      <c r="EU208" s="132"/>
      <c r="EV208" s="132"/>
      <c r="EW208" s="132"/>
      <c r="EX208" s="132"/>
      <c r="EY208" s="132"/>
      <c r="EZ208" s="132"/>
      <c r="FA208" s="132"/>
      <c r="FB208" s="132"/>
      <c r="FC208" s="132"/>
      <c r="FD208" s="132"/>
      <c r="FE208" s="132"/>
      <c r="FF208" s="132"/>
      <c r="FG208" s="132"/>
      <c r="FH208" s="132"/>
      <c r="FI208" s="132"/>
      <c r="FJ208" s="132"/>
      <c r="FK208" s="132"/>
      <c r="FL208" s="132"/>
      <c r="FM208" s="132"/>
      <c r="FN208" s="132"/>
      <c r="FO208" s="132"/>
      <c r="FP208" s="132"/>
      <c r="FQ208" s="132"/>
      <c r="FR208" s="132"/>
      <c r="FS208" s="132"/>
      <c r="FT208" s="132"/>
      <c r="FU208" s="132"/>
      <c r="FV208" s="132"/>
      <c r="FW208" s="132"/>
      <c r="FX208" s="132"/>
      <c r="FY208" s="132"/>
      <c r="FZ208" s="132"/>
      <c r="GA208" s="132"/>
      <c r="GB208" s="132"/>
      <c r="GC208" s="132"/>
      <c r="GD208" s="132"/>
      <c r="GE208" s="132"/>
      <c r="GF208" s="132"/>
      <c r="GG208" s="132"/>
      <c r="GH208" s="132"/>
      <c r="GI208" s="132"/>
      <c r="GJ208" s="132"/>
      <c r="GK208" s="132"/>
      <c r="GL208" s="132"/>
      <c r="GM208" s="132"/>
      <c r="GN208" s="132"/>
      <c r="GO208" s="132"/>
      <c r="GP208" s="132"/>
      <c r="GQ208" s="132"/>
      <c r="GR208" s="132"/>
      <c r="GS208" s="132"/>
      <c r="GT208" s="132"/>
      <c r="GU208" s="132"/>
      <c r="GV208" s="132"/>
      <c r="GW208" s="132"/>
      <c r="GX208" s="132"/>
      <c r="GY208" s="132"/>
      <c r="GZ208" s="132"/>
      <c r="HA208" s="132"/>
      <c r="HB208" s="132"/>
      <c r="HC208" s="132"/>
      <c r="HD208" s="132"/>
      <c r="HE208" s="132"/>
      <c r="HF208" s="132"/>
      <c r="HG208" s="132"/>
      <c r="HH208" s="132"/>
      <c r="HI208" s="132"/>
      <c r="HJ208" s="132"/>
      <c r="HK208" s="132"/>
      <c r="HL208" s="132"/>
      <c r="HM208" s="132"/>
      <c r="HN208" s="132"/>
      <c r="HO208" s="132"/>
      <c r="HP208" s="132"/>
      <c r="HQ208" s="132"/>
      <c r="HR208" s="132"/>
      <c r="HS208" s="132"/>
      <c r="HT208" s="132"/>
      <c r="HU208" s="132"/>
      <c r="HV208" s="132"/>
    </row>
    <row r="209" spans="1:230" s="134" customFormat="1" ht="16.5">
      <c r="A209" s="130"/>
      <c r="B209" s="131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  <c r="CO209" s="132"/>
      <c r="CP209" s="132"/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2"/>
      <c r="DF209" s="132"/>
      <c r="DG209" s="132"/>
      <c r="DH209" s="132"/>
      <c r="DI209" s="132"/>
      <c r="DJ209" s="132"/>
      <c r="DK209" s="132"/>
      <c r="DL209" s="132"/>
      <c r="DM209" s="132"/>
      <c r="DN209" s="132"/>
      <c r="DO209" s="132"/>
      <c r="DP209" s="132"/>
      <c r="DQ209" s="132"/>
      <c r="DR209" s="132"/>
      <c r="DS209" s="132"/>
      <c r="DT209" s="132"/>
      <c r="DU209" s="132"/>
      <c r="DV209" s="132"/>
      <c r="DW209" s="132"/>
      <c r="DX209" s="132"/>
      <c r="DY209" s="132"/>
      <c r="DZ209" s="132"/>
      <c r="EA209" s="132"/>
      <c r="EB209" s="132"/>
      <c r="EC209" s="132"/>
      <c r="ED209" s="132"/>
      <c r="EE209" s="132"/>
      <c r="EF209" s="132"/>
      <c r="EG209" s="132"/>
      <c r="EH209" s="132"/>
      <c r="EI209" s="132"/>
      <c r="EJ209" s="132"/>
      <c r="EK209" s="132"/>
      <c r="EL209" s="132"/>
      <c r="EM209" s="132"/>
      <c r="EN209" s="132"/>
      <c r="EO209" s="132"/>
      <c r="EP209" s="132"/>
      <c r="EQ209" s="132"/>
      <c r="ER209" s="132"/>
      <c r="ES209" s="132"/>
      <c r="ET209" s="132"/>
      <c r="EU209" s="132"/>
      <c r="EV209" s="132"/>
      <c r="EW209" s="132"/>
      <c r="EX209" s="132"/>
      <c r="EY209" s="132"/>
      <c r="EZ209" s="132"/>
      <c r="FA209" s="132"/>
      <c r="FB209" s="132"/>
      <c r="FC209" s="132"/>
      <c r="FD209" s="132"/>
      <c r="FE209" s="132"/>
      <c r="FF209" s="132"/>
      <c r="FG209" s="132"/>
      <c r="FH209" s="132"/>
      <c r="FI209" s="132"/>
      <c r="FJ209" s="132"/>
      <c r="FK209" s="132"/>
      <c r="FL209" s="132"/>
      <c r="FM209" s="132"/>
      <c r="FN209" s="132"/>
      <c r="FO209" s="132"/>
      <c r="FP209" s="132"/>
      <c r="FQ209" s="132"/>
      <c r="FR209" s="132"/>
      <c r="FS209" s="132"/>
      <c r="FT209" s="132"/>
      <c r="FU209" s="132"/>
      <c r="FV209" s="132"/>
      <c r="FW209" s="132"/>
      <c r="FX209" s="132"/>
      <c r="FY209" s="132"/>
      <c r="FZ209" s="132"/>
      <c r="GA209" s="132"/>
      <c r="GB209" s="132"/>
      <c r="GC209" s="132"/>
      <c r="GD209" s="132"/>
      <c r="GE209" s="132"/>
      <c r="GF209" s="132"/>
      <c r="GG209" s="132"/>
      <c r="GH209" s="132"/>
      <c r="GI209" s="132"/>
      <c r="GJ209" s="132"/>
      <c r="GK209" s="132"/>
      <c r="GL209" s="132"/>
      <c r="GM209" s="132"/>
      <c r="GN209" s="132"/>
      <c r="GO209" s="132"/>
      <c r="GP209" s="132"/>
      <c r="GQ209" s="132"/>
      <c r="GR209" s="132"/>
      <c r="GS209" s="132"/>
      <c r="GT209" s="132"/>
      <c r="GU209" s="132"/>
      <c r="GV209" s="132"/>
      <c r="GW209" s="132"/>
      <c r="GX209" s="132"/>
      <c r="GY209" s="132"/>
      <c r="GZ209" s="132"/>
      <c r="HA209" s="132"/>
      <c r="HB209" s="132"/>
      <c r="HC209" s="132"/>
      <c r="HD209" s="132"/>
      <c r="HE209" s="132"/>
      <c r="HF209" s="132"/>
      <c r="HG209" s="132"/>
      <c r="HH209" s="132"/>
      <c r="HI209" s="132"/>
      <c r="HJ209" s="132"/>
      <c r="HK209" s="132"/>
      <c r="HL209" s="132"/>
      <c r="HM209" s="132"/>
      <c r="HN209" s="132"/>
      <c r="HO209" s="132"/>
      <c r="HP209" s="132"/>
      <c r="HQ209" s="132"/>
      <c r="HR209" s="132"/>
      <c r="HS209" s="132"/>
      <c r="HT209" s="132"/>
      <c r="HU209" s="132"/>
      <c r="HV209" s="132"/>
    </row>
    <row r="210" spans="1:230" s="134" customFormat="1" ht="16.5">
      <c r="A210" s="130"/>
      <c r="B210" s="131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2"/>
      <c r="CP210" s="132"/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2"/>
      <c r="DF210" s="132"/>
      <c r="DG210" s="132"/>
      <c r="DH210" s="132"/>
      <c r="DI210" s="132"/>
      <c r="DJ210" s="132"/>
      <c r="DK210" s="132"/>
      <c r="DL210" s="132"/>
      <c r="DM210" s="132"/>
      <c r="DN210" s="132"/>
      <c r="DO210" s="132"/>
      <c r="DP210" s="132"/>
      <c r="DQ210" s="132"/>
      <c r="DR210" s="132"/>
      <c r="DS210" s="132"/>
      <c r="DT210" s="132"/>
      <c r="DU210" s="132"/>
      <c r="DV210" s="132"/>
      <c r="DW210" s="132"/>
      <c r="DX210" s="132"/>
      <c r="DY210" s="132"/>
      <c r="DZ210" s="132"/>
      <c r="EA210" s="132"/>
      <c r="EB210" s="132"/>
      <c r="EC210" s="132"/>
      <c r="ED210" s="132"/>
      <c r="EE210" s="132"/>
      <c r="EF210" s="132"/>
      <c r="EG210" s="132"/>
      <c r="EH210" s="132"/>
      <c r="EI210" s="132"/>
      <c r="EJ210" s="132"/>
      <c r="EK210" s="132"/>
      <c r="EL210" s="132"/>
      <c r="EM210" s="132"/>
      <c r="EN210" s="132"/>
      <c r="EO210" s="132"/>
      <c r="EP210" s="132"/>
      <c r="EQ210" s="132"/>
      <c r="ER210" s="132"/>
      <c r="ES210" s="132"/>
      <c r="ET210" s="132"/>
      <c r="EU210" s="132"/>
      <c r="EV210" s="132"/>
      <c r="EW210" s="132"/>
      <c r="EX210" s="132"/>
      <c r="EY210" s="132"/>
      <c r="EZ210" s="132"/>
      <c r="FA210" s="132"/>
      <c r="FB210" s="132"/>
      <c r="FC210" s="132"/>
      <c r="FD210" s="132"/>
      <c r="FE210" s="132"/>
      <c r="FF210" s="132"/>
      <c r="FG210" s="132"/>
      <c r="FH210" s="132"/>
      <c r="FI210" s="132"/>
      <c r="FJ210" s="132"/>
      <c r="FK210" s="132"/>
      <c r="FL210" s="132"/>
      <c r="FM210" s="132"/>
      <c r="FN210" s="132"/>
      <c r="FO210" s="132"/>
      <c r="FP210" s="132"/>
      <c r="FQ210" s="132"/>
      <c r="FR210" s="132"/>
      <c r="FS210" s="132"/>
      <c r="FT210" s="132"/>
      <c r="FU210" s="132"/>
      <c r="FV210" s="132"/>
      <c r="FW210" s="132"/>
      <c r="FX210" s="132"/>
      <c r="FY210" s="132"/>
      <c r="FZ210" s="132"/>
      <c r="GA210" s="132"/>
      <c r="GB210" s="132"/>
      <c r="GC210" s="132"/>
      <c r="GD210" s="132"/>
      <c r="GE210" s="132"/>
      <c r="GF210" s="132"/>
      <c r="GG210" s="132"/>
      <c r="GH210" s="132"/>
      <c r="GI210" s="132"/>
      <c r="GJ210" s="132"/>
      <c r="GK210" s="132"/>
      <c r="GL210" s="132"/>
      <c r="GM210" s="132"/>
      <c r="GN210" s="132"/>
      <c r="GO210" s="132"/>
      <c r="GP210" s="132"/>
      <c r="GQ210" s="132"/>
      <c r="GR210" s="132"/>
      <c r="GS210" s="132"/>
      <c r="GT210" s="132"/>
      <c r="GU210" s="132"/>
      <c r="GV210" s="132"/>
      <c r="GW210" s="132"/>
      <c r="GX210" s="132"/>
      <c r="GY210" s="132"/>
      <c r="GZ210" s="132"/>
      <c r="HA210" s="132"/>
      <c r="HB210" s="132"/>
      <c r="HC210" s="132"/>
      <c r="HD210" s="132"/>
      <c r="HE210" s="132"/>
      <c r="HF210" s="132"/>
      <c r="HG210" s="132"/>
      <c r="HH210" s="132"/>
      <c r="HI210" s="132"/>
      <c r="HJ210" s="132"/>
      <c r="HK210" s="132"/>
      <c r="HL210" s="132"/>
      <c r="HM210" s="132"/>
      <c r="HN210" s="132"/>
      <c r="HO210" s="132"/>
      <c r="HP210" s="132"/>
      <c r="HQ210" s="132"/>
      <c r="HR210" s="132"/>
      <c r="HS210" s="132"/>
      <c r="HT210" s="132"/>
      <c r="HU210" s="132"/>
      <c r="HV210" s="132"/>
    </row>
    <row r="211" spans="1:230" s="134" customFormat="1" ht="16.5">
      <c r="A211" s="130"/>
      <c r="B211" s="131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2"/>
      <c r="DM211" s="132"/>
      <c r="DN211" s="132"/>
      <c r="DO211" s="132"/>
      <c r="DP211" s="132"/>
      <c r="DQ211" s="132"/>
      <c r="DR211" s="132"/>
      <c r="DS211" s="132"/>
      <c r="DT211" s="132"/>
      <c r="DU211" s="132"/>
      <c r="DV211" s="132"/>
      <c r="DW211" s="132"/>
      <c r="DX211" s="132"/>
      <c r="DY211" s="132"/>
      <c r="DZ211" s="132"/>
      <c r="EA211" s="132"/>
      <c r="EB211" s="132"/>
      <c r="EC211" s="132"/>
      <c r="ED211" s="132"/>
      <c r="EE211" s="132"/>
      <c r="EF211" s="132"/>
      <c r="EG211" s="132"/>
      <c r="EH211" s="132"/>
      <c r="EI211" s="132"/>
      <c r="EJ211" s="132"/>
      <c r="EK211" s="132"/>
      <c r="EL211" s="132"/>
      <c r="EM211" s="132"/>
      <c r="EN211" s="132"/>
      <c r="EO211" s="132"/>
      <c r="EP211" s="132"/>
      <c r="EQ211" s="132"/>
      <c r="ER211" s="132"/>
      <c r="ES211" s="132"/>
      <c r="ET211" s="132"/>
      <c r="EU211" s="132"/>
      <c r="EV211" s="132"/>
      <c r="EW211" s="132"/>
      <c r="EX211" s="132"/>
      <c r="EY211" s="132"/>
      <c r="EZ211" s="132"/>
      <c r="FA211" s="132"/>
      <c r="FB211" s="132"/>
      <c r="FC211" s="132"/>
      <c r="FD211" s="132"/>
      <c r="FE211" s="132"/>
      <c r="FF211" s="132"/>
      <c r="FG211" s="132"/>
      <c r="FH211" s="132"/>
      <c r="FI211" s="132"/>
      <c r="FJ211" s="132"/>
      <c r="FK211" s="132"/>
      <c r="FL211" s="132"/>
      <c r="FM211" s="132"/>
      <c r="FN211" s="132"/>
      <c r="FO211" s="132"/>
      <c r="FP211" s="132"/>
      <c r="FQ211" s="132"/>
      <c r="FR211" s="132"/>
      <c r="FS211" s="132"/>
      <c r="FT211" s="132"/>
      <c r="FU211" s="132"/>
      <c r="FV211" s="132"/>
      <c r="FW211" s="132"/>
      <c r="FX211" s="132"/>
      <c r="FY211" s="132"/>
      <c r="FZ211" s="132"/>
      <c r="GA211" s="132"/>
      <c r="GB211" s="132"/>
      <c r="GC211" s="132"/>
      <c r="GD211" s="132"/>
      <c r="GE211" s="132"/>
      <c r="GF211" s="132"/>
      <c r="GG211" s="132"/>
      <c r="GH211" s="132"/>
      <c r="GI211" s="132"/>
      <c r="GJ211" s="132"/>
      <c r="GK211" s="132"/>
      <c r="GL211" s="132"/>
      <c r="GM211" s="132"/>
      <c r="GN211" s="132"/>
      <c r="GO211" s="132"/>
      <c r="GP211" s="132"/>
      <c r="GQ211" s="132"/>
      <c r="GR211" s="132"/>
      <c r="GS211" s="132"/>
      <c r="GT211" s="132"/>
      <c r="GU211" s="132"/>
      <c r="GV211" s="132"/>
      <c r="GW211" s="132"/>
      <c r="GX211" s="132"/>
      <c r="GY211" s="132"/>
      <c r="GZ211" s="132"/>
      <c r="HA211" s="132"/>
      <c r="HB211" s="132"/>
      <c r="HC211" s="132"/>
      <c r="HD211" s="132"/>
      <c r="HE211" s="132"/>
      <c r="HF211" s="132"/>
      <c r="HG211" s="132"/>
      <c r="HH211" s="132"/>
      <c r="HI211" s="132"/>
      <c r="HJ211" s="132"/>
      <c r="HK211" s="132"/>
      <c r="HL211" s="132"/>
      <c r="HM211" s="132"/>
      <c r="HN211" s="132"/>
      <c r="HO211" s="132"/>
      <c r="HP211" s="132"/>
      <c r="HQ211" s="132"/>
      <c r="HR211" s="132"/>
      <c r="HS211" s="132"/>
      <c r="HT211" s="132"/>
      <c r="HU211" s="132"/>
      <c r="HV211" s="132"/>
    </row>
    <row r="212" spans="1:230" s="134" customFormat="1" ht="16.5">
      <c r="A212" s="130"/>
      <c r="B212" s="131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  <c r="DW212" s="132"/>
      <c r="DX212" s="132"/>
      <c r="DY212" s="132"/>
      <c r="DZ212" s="132"/>
      <c r="EA212" s="132"/>
      <c r="EB212" s="132"/>
      <c r="EC212" s="132"/>
      <c r="ED212" s="132"/>
      <c r="EE212" s="132"/>
      <c r="EF212" s="132"/>
      <c r="EG212" s="132"/>
      <c r="EH212" s="132"/>
      <c r="EI212" s="132"/>
      <c r="EJ212" s="132"/>
      <c r="EK212" s="132"/>
      <c r="EL212" s="132"/>
      <c r="EM212" s="132"/>
      <c r="EN212" s="132"/>
      <c r="EO212" s="132"/>
      <c r="EP212" s="132"/>
      <c r="EQ212" s="132"/>
      <c r="ER212" s="132"/>
      <c r="ES212" s="132"/>
      <c r="ET212" s="132"/>
      <c r="EU212" s="132"/>
      <c r="EV212" s="132"/>
      <c r="EW212" s="132"/>
      <c r="EX212" s="132"/>
      <c r="EY212" s="132"/>
      <c r="EZ212" s="132"/>
      <c r="FA212" s="132"/>
      <c r="FB212" s="132"/>
      <c r="FC212" s="132"/>
      <c r="FD212" s="132"/>
      <c r="FE212" s="132"/>
      <c r="FF212" s="132"/>
      <c r="FG212" s="132"/>
      <c r="FH212" s="132"/>
      <c r="FI212" s="132"/>
      <c r="FJ212" s="132"/>
      <c r="FK212" s="132"/>
      <c r="FL212" s="132"/>
      <c r="FM212" s="132"/>
      <c r="FN212" s="132"/>
      <c r="FO212" s="132"/>
      <c r="FP212" s="132"/>
      <c r="FQ212" s="132"/>
      <c r="FR212" s="132"/>
      <c r="FS212" s="132"/>
      <c r="FT212" s="132"/>
      <c r="FU212" s="132"/>
      <c r="FV212" s="132"/>
      <c r="FW212" s="132"/>
      <c r="FX212" s="132"/>
      <c r="FY212" s="132"/>
      <c r="FZ212" s="132"/>
      <c r="GA212" s="132"/>
      <c r="GB212" s="132"/>
      <c r="GC212" s="132"/>
      <c r="GD212" s="132"/>
      <c r="GE212" s="132"/>
      <c r="GF212" s="132"/>
      <c r="GG212" s="132"/>
      <c r="GH212" s="132"/>
      <c r="GI212" s="132"/>
      <c r="GJ212" s="132"/>
      <c r="GK212" s="132"/>
      <c r="GL212" s="132"/>
      <c r="GM212" s="132"/>
      <c r="GN212" s="132"/>
      <c r="GO212" s="132"/>
      <c r="GP212" s="132"/>
      <c r="GQ212" s="132"/>
      <c r="GR212" s="132"/>
      <c r="GS212" s="132"/>
      <c r="GT212" s="132"/>
      <c r="GU212" s="132"/>
      <c r="GV212" s="132"/>
      <c r="GW212" s="132"/>
      <c r="GX212" s="132"/>
      <c r="GY212" s="132"/>
      <c r="GZ212" s="132"/>
      <c r="HA212" s="132"/>
      <c r="HB212" s="132"/>
      <c r="HC212" s="132"/>
      <c r="HD212" s="132"/>
      <c r="HE212" s="132"/>
      <c r="HF212" s="132"/>
      <c r="HG212" s="132"/>
      <c r="HH212" s="132"/>
      <c r="HI212" s="132"/>
      <c r="HJ212" s="132"/>
      <c r="HK212" s="132"/>
      <c r="HL212" s="132"/>
      <c r="HM212" s="132"/>
      <c r="HN212" s="132"/>
      <c r="HO212" s="132"/>
      <c r="HP212" s="132"/>
      <c r="HQ212" s="132"/>
      <c r="HR212" s="132"/>
      <c r="HS212" s="132"/>
      <c r="HT212" s="132"/>
      <c r="HU212" s="132"/>
      <c r="HV212" s="132"/>
    </row>
    <row r="213" spans="1:230" s="134" customFormat="1" ht="16.5">
      <c r="A213" s="130"/>
      <c r="B213" s="131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  <c r="DH213" s="132"/>
      <c r="DI213" s="132"/>
      <c r="DJ213" s="132"/>
      <c r="DK213" s="132"/>
      <c r="DL213" s="132"/>
      <c r="DM213" s="132"/>
      <c r="DN213" s="132"/>
      <c r="DO213" s="132"/>
      <c r="DP213" s="132"/>
      <c r="DQ213" s="132"/>
      <c r="DR213" s="132"/>
      <c r="DS213" s="132"/>
      <c r="DT213" s="132"/>
      <c r="DU213" s="132"/>
      <c r="DV213" s="132"/>
      <c r="DW213" s="132"/>
      <c r="DX213" s="132"/>
      <c r="DY213" s="132"/>
      <c r="DZ213" s="132"/>
      <c r="EA213" s="132"/>
      <c r="EB213" s="132"/>
      <c r="EC213" s="132"/>
      <c r="ED213" s="132"/>
      <c r="EE213" s="132"/>
      <c r="EF213" s="132"/>
      <c r="EG213" s="132"/>
      <c r="EH213" s="132"/>
      <c r="EI213" s="132"/>
      <c r="EJ213" s="132"/>
      <c r="EK213" s="132"/>
      <c r="EL213" s="132"/>
      <c r="EM213" s="132"/>
      <c r="EN213" s="132"/>
      <c r="EO213" s="132"/>
      <c r="EP213" s="132"/>
      <c r="EQ213" s="132"/>
      <c r="ER213" s="132"/>
      <c r="ES213" s="132"/>
      <c r="ET213" s="132"/>
      <c r="EU213" s="132"/>
      <c r="EV213" s="132"/>
      <c r="EW213" s="132"/>
      <c r="EX213" s="132"/>
      <c r="EY213" s="132"/>
      <c r="EZ213" s="132"/>
      <c r="FA213" s="132"/>
      <c r="FB213" s="132"/>
      <c r="FC213" s="132"/>
      <c r="FD213" s="132"/>
      <c r="FE213" s="132"/>
      <c r="FF213" s="132"/>
      <c r="FG213" s="132"/>
      <c r="FH213" s="132"/>
      <c r="FI213" s="132"/>
      <c r="FJ213" s="132"/>
      <c r="FK213" s="132"/>
      <c r="FL213" s="132"/>
      <c r="FM213" s="132"/>
      <c r="FN213" s="132"/>
      <c r="FO213" s="132"/>
      <c r="FP213" s="132"/>
      <c r="FQ213" s="132"/>
      <c r="FR213" s="132"/>
      <c r="FS213" s="132"/>
      <c r="FT213" s="132"/>
      <c r="FU213" s="132"/>
      <c r="FV213" s="132"/>
      <c r="FW213" s="132"/>
      <c r="FX213" s="132"/>
      <c r="FY213" s="132"/>
      <c r="FZ213" s="132"/>
      <c r="GA213" s="132"/>
      <c r="GB213" s="132"/>
      <c r="GC213" s="132"/>
      <c r="GD213" s="132"/>
      <c r="GE213" s="132"/>
      <c r="GF213" s="132"/>
      <c r="GG213" s="132"/>
      <c r="GH213" s="132"/>
      <c r="GI213" s="132"/>
      <c r="GJ213" s="132"/>
      <c r="GK213" s="132"/>
      <c r="GL213" s="132"/>
      <c r="GM213" s="132"/>
      <c r="GN213" s="132"/>
      <c r="GO213" s="132"/>
      <c r="GP213" s="132"/>
      <c r="GQ213" s="132"/>
      <c r="GR213" s="132"/>
      <c r="GS213" s="132"/>
      <c r="GT213" s="132"/>
      <c r="GU213" s="132"/>
      <c r="GV213" s="132"/>
      <c r="GW213" s="132"/>
      <c r="GX213" s="132"/>
      <c r="GY213" s="132"/>
      <c r="GZ213" s="132"/>
      <c r="HA213" s="132"/>
      <c r="HB213" s="132"/>
      <c r="HC213" s="132"/>
      <c r="HD213" s="132"/>
      <c r="HE213" s="132"/>
      <c r="HF213" s="132"/>
      <c r="HG213" s="132"/>
      <c r="HH213" s="132"/>
      <c r="HI213" s="132"/>
      <c r="HJ213" s="132"/>
      <c r="HK213" s="132"/>
      <c r="HL213" s="132"/>
      <c r="HM213" s="132"/>
      <c r="HN213" s="132"/>
      <c r="HO213" s="132"/>
      <c r="HP213" s="132"/>
      <c r="HQ213" s="132"/>
      <c r="HR213" s="132"/>
      <c r="HS213" s="132"/>
      <c r="HT213" s="132"/>
      <c r="HU213" s="132"/>
      <c r="HV213" s="132"/>
    </row>
    <row r="214" spans="1:230" s="134" customFormat="1" ht="16.5">
      <c r="A214" s="130"/>
      <c r="B214" s="131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  <c r="DH214" s="132"/>
      <c r="DI214" s="132"/>
      <c r="DJ214" s="132"/>
      <c r="DK214" s="132"/>
      <c r="DL214" s="132"/>
      <c r="DM214" s="132"/>
      <c r="DN214" s="132"/>
      <c r="DO214" s="132"/>
      <c r="DP214" s="132"/>
      <c r="DQ214" s="132"/>
      <c r="DR214" s="132"/>
      <c r="DS214" s="132"/>
      <c r="DT214" s="132"/>
      <c r="DU214" s="132"/>
      <c r="DV214" s="132"/>
      <c r="DW214" s="132"/>
      <c r="DX214" s="132"/>
      <c r="DY214" s="132"/>
      <c r="DZ214" s="132"/>
      <c r="EA214" s="132"/>
      <c r="EB214" s="132"/>
      <c r="EC214" s="132"/>
      <c r="ED214" s="132"/>
      <c r="EE214" s="132"/>
      <c r="EF214" s="132"/>
      <c r="EG214" s="132"/>
      <c r="EH214" s="132"/>
      <c r="EI214" s="132"/>
      <c r="EJ214" s="132"/>
      <c r="EK214" s="132"/>
      <c r="EL214" s="132"/>
      <c r="EM214" s="132"/>
      <c r="EN214" s="132"/>
      <c r="EO214" s="132"/>
      <c r="EP214" s="132"/>
      <c r="EQ214" s="132"/>
      <c r="ER214" s="132"/>
      <c r="ES214" s="132"/>
      <c r="ET214" s="132"/>
      <c r="EU214" s="132"/>
      <c r="EV214" s="132"/>
      <c r="EW214" s="132"/>
      <c r="EX214" s="132"/>
      <c r="EY214" s="132"/>
      <c r="EZ214" s="132"/>
      <c r="FA214" s="132"/>
      <c r="FB214" s="132"/>
      <c r="FC214" s="132"/>
      <c r="FD214" s="132"/>
      <c r="FE214" s="132"/>
      <c r="FF214" s="132"/>
      <c r="FG214" s="132"/>
      <c r="FH214" s="132"/>
      <c r="FI214" s="132"/>
      <c r="FJ214" s="132"/>
      <c r="FK214" s="132"/>
      <c r="FL214" s="132"/>
      <c r="FM214" s="132"/>
      <c r="FN214" s="132"/>
      <c r="FO214" s="132"/>
      <c r="FP214" s="132"/>
      <c r="FQ214" s="132"/>
      <c r="FR214" s="132"/>
      <c r="FS214" s="132"/>
      <c r="FT214" s="132"/>
      <c r="FU214" s="132"/>
      <c r="FV214" s="132"/>
      <c r="FW214" s="132"/>
      <c r="FX214" s="132"/>
      <c r="FY214" s="132"/>
      <c r="FZ214" s="132"/>
      <c r="GA214" s="132"/>
      <c r="GB214" s="132"/>
      <c r="GC214" s="132"/>
      <c r="GD214" s="132"/>
      <c r="GE214" s="132"/>
      <c r="GF214" s="132"/>
      <c r="GG214" s="132"/>
      <c r="GH214" s="132"/>
      <c r="GI214" s="132"/>
      <c r="GJ214" s="132"/>
      <c r="GK214" s="132"/>
      <c r="GL214" s="132"/>
      <c r="GM214" s="132"/>
      <c r="GN214" s="132"/>
      <c r="GO214" s="132"/>
      <c r="GP214" s="132"/>
      <c r="GQ214" s="132"/>
      <c r="GR214" s="132"/>
      <c r="GS214" s="132"/>
      <c r="GT214" s="132"/>
      <c r="GU214" s="132"/>
      <c r="GV214" s="132"/>
      <c r="GW214" s="132"/>
      <c r="GX214" s="132"/>
      <c r="GY214" s="132"/>
      <c r="GZ214" s="132"/>
      <c r="HA214" s="132"/>
      <c r="HB214" s="132"/>
      <c r="HC214" s="132"/>
      <c r="HD214" s="132"/>
      <c r="HE214" s="132"/>
      <c r="HF214" s="132"/>
      <c r="HG214" s="132"/>
      <c r="HH214" s="132"/>
      <c r="HI214" s="132"/>
      <c r="HJ214" s="132"/>
      <c r="HK214" s="132"/>
      <c r="HL214" s="132"/>
      <c r="HM214" s="132"/>
      <c r="HN214" s="132"/>
      <c r="HO214" s="132"/>
      <c r="HP214" s="132"/>
      <c r="HQ214" s="132"/>
      <c r="HR214" s="132"/>
      <c r="HS214" s="132"/>
      <c r="HT214" s="132"/>
      <c r="HU214" s="132"/>
      <c r="HV214" s="132"/>
    </row>
    <row r="215" spans="1:230" s="134" customFormat="1" ht="16.5">
      <c r="A215" s="130"/>
      <c r="B215" s="131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132"/>
      <c r="DR215" s="132"/>
      <c r="DS215" s="132"/>
      <c r="DT215" s="132"/>
      <c r="DU215" s="132"/>
      <c r="DV215" s="132"/>
      <c r="DW215" s="132"/>
      <c r="DX215" s="132"/>
      <c r="DY215" s="132"/>
      <c r="DZ215" s="132"/>
      <c r="EA215" s="132"/>
      <c r="EB215" s="132"/>
      <c r="EC215" s="132"/>
      <c r="ED215" s="132"/>
      <c r="EE215" s="132"/>
      <c r="EF215" s="132"/>
      <c r="EG215" s="132"/>
      <c r="EH215" s="132"/>
      <c r="EI215" s="132"/>
      <c r="EJ215" s="132"/>
      <c r="EK215" s="132"/>
      <c r="EL215" s="132"/>
      <c r="EM215" s="132"/>
      <c r="EN215" s="132"/>
      <c r="EO215" s="132"/>
      <c r="EP215" s="132"/>
      <c r="EQ215" s="132"/>
      <c r="ER215" s="132"/>
      <c r="ES215" s="132"/>
      <c r="ET215" s="132"/>
      <c r="EU215" s="132"/>
      <c r="EV215" s="132"/>
      <c r="EW215" s="132"/>
      <c r="EX215" s="132"/>
      <c r="EY215" s="132"/>
      <c r="EZ215" s="132"/>
      <c r="FA215" s="132"/>
      <c r="FB215" s="132"/>
      <c r="FC215" s="132"/>
      <c r="FD215" s="132"/>
      <c r="FE215" s="132"/>
      <c r="FF215" s="132"/>
      <c r="FG215" s="132"/>
      <c r="FH215" s="132"/>
      <c r="FI215" s="132"/>
      <c r="FJ215" s="132"/>
      <c r="FK215" s="132"/>
      <c r="FL215" s="132"/>
      <c r="FM215" s="132"/>
      <c r="FN215" s="132"/>
      <c r="FO215" s="132"/>
      <c r="FP215" s="132"/>
      <c r="FQ215" s="132"/>
      <c r="FR215" s="132"/>
      <c r="FS215" s="132"/>
      <c r="FT215" s="132"/>
      <c r="FU215" s="132"/>
      <c r="FV215" s="132"/>
      <c r="FW215" s="132"/>
      <c r="FX215" s="132"/>
      <c r="FY215" s="132"/>
      <c r="FZ215" s="132"/>
      <c r="GA215" s="132"/>
      <c r="GB215" s="132"/>
      <c r="GC215" s="132"/>
      <c r="GD215" s="132"/>
      <c r="GE215" s="132"/>
      <c r="GF215" s="132"/>
      <c r="GG215" s="132"/>
      <c r="GH215" s="132"/>
      <c r="GI215" s="132"/>
      <c r="GJ215" s="132"/>
      <c r="GK215" s="132"/>
      <c r="GL215" s="132"/>
      <c r="GM215" s="132"/>
      <c r="GN215" s="132"/>
      <c r="GO215" s="132"/>
      <c r="GP215" s="132"/>
      <c r="GQ215" s="132"/>
      <c r="GR215" s="132"/>
      <c r="GS215" s="132"/>
      <c r="GT215" s="132"/>
      <c r="GU215" s="132"/>
      <c r="GV215" s="132"/>
      <c r="GW215" s="132"/>
      <c r="GX215" s="132"/>
      <c r="GY215" s="132"/>
      <c r="GZ215" s="132"/>
      <c r="HA215" s="132"/>
      <c r="HB215" s="132"/>
      <c r="HC215" s="132"/>
      <c r="HD215" s="132"/>
      <c r="HE215" s="132"/>
      <c r="HF215" s="132"/>
      <c r="HG215" s="132"/>
      <c r="HH215" s="132"/>
      <c r="HI215" s="132"/>
      <c r="HJ215" s="132"/>
      <c r="HK215" s="132"/>
      <c r="HL215" s="132"/>
      <c r="HM215" s="132"/>
      <c r="HN215" s="132"/>
      <c r="HO215" s="132"/>
      <c r="HP215" s="132"/>
      <c r="HQ215" s="132"/>
      <c r="HR215" s="132"/>
      <c r="HS215" s="132"/>
      <c r="HT215" s="132"/>
      <c r="HU215" s="132"/>
      <c r="HV215" s="132"/>
    </row>
    <row r="216" spans="1:230" s="134" customFormat="1" ht="16.5">
      <c r="A216" s="130"/>
      <c r="B216" s="131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2"/>
      <c r="CP216" s="132"/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2"/>
      <c r="DF216" s="132"/>
      <c r="DG216" s="132"/>
      <c r="DH216" s="132"/>
      <c r="DI216" s="132"/>
      <c r="DJ216" s="132"/>
      <c r="DK216" s="132"/>
      <c r="DL216" s="132"/>
      <c r="DM216" s="132"/>
      <c r="DN216" s="132"/>
      <c r="DO216" s="132"/>
      <c r="DP216" s="132"/>
      <c r="DQ216" s="132"/>
      <c r="DR216" s="132"/>
      <c r="DS216" s="132"/>
      <c r="DT216" s="132"/>
      <c r="DU216" s="132"/>
      <c r="DV216" s="132"/>
      <c r="DW216" s="132"/>
      <c r="DX216" s="132"/>
      <c r="DY216" s="132"/>
      <c r="DZ216" s="132"/>
      <c r="EA216" s="132"/>
      <c r="EB216" s="132"/>
      <c r="EC216" s="132"/>
      <c r="ED216" s="132"/>
      <c r="EE216" s="132"/>
      <c r="EF216" s="132"/>
      <c r="EG216" s="132"/>
      <c r="EH216" s="132"/>
      <c r="EI216" s="132"/>
      <c r="EJ216" s="132"/>
      <c r="EK216" s="132"/>
      <c r="EL216" s="132"/>
      <c r="EM216" s="132"/>
      <c r="EN216" s="132"/>
      <c r="EO216" s="132"/>
      <c r="EP216" s="132"/>
      <c r="EQ216" s="132"/>
      <c r="ER216" s="132"/>
      <c r="ES216" s="132"/>
      <c r="ET216" s="132"/>
      <c r="EU216" s="132"/>
      <c r="EV216" s="132"/>
      <c r="EW216" s="132"/>
      <c r="EX216" s="132"/>
      <c r="EY216" s="132"/>
      <c r="EZ216" s="132"/>
      <c r="FA216" s="132"/>
      <c r="FB216" s="132"/>
      <c r="FC216" s="132"/>
      <c r="FD216" s="132"/>
      <c r="FE216" s="132"/>
      <c r="FF216" s="132"/>
      <c r="FG216" s="132"/>
      <c r="FH216" s="132"/>
      <c r="FI216" s="132"/>
      <c r="FJ216" s="132"/>
      <c r="FK216" s="132"/>
      <c r="FL216" s="132"/>
      <c r="FM216" s="132"/>
      <c r="FN216" s="132"/>
      <c r="FO216" s="132"/>
      <c r="FP216" s="132"/>
      <c r="FQ216" s="132"/>
      <c r="FR216" s="132"/>
      <c r="FS216" s="132"/>
      <c r="FT216" s="132"/>
      <c r="FU216" s="132"/>
      <c r="FV216" s="132"/>
      <c r="FW216" s="132"/>
      <c r="FX216" s="132"/>
      <c r="FY216" s="132"/>
      <c r="FZ216" s="132"/>
      <c r="GA216" s="132"/>
      <c r="GB216" s="132"/>
      <c r="GC216" s="132"/>
      <c r="GD216" s="132"/>
      <c r="GE216" s="132"/>
      <c r="GF216" s="132"/>
      <c r="GG216" s="132"/>
      <c r="GH216" s="132"/>
      <c r="GI216" s="132"/>
      <c r="GJ216" s="132"/>
      <c r="GK216" s="132"/>
      <c r="GL216" s="132"/>
      <c r="GM216" s="132"/>
      <c r="GN216" s="132"/>
      <c r="GO216" s="132"/>
      <c r="GP216" s="132"/>
      <c r="GQ216" s="132"/>
      <c r="GR216" s="132"/>
      <c r="GS216" s="132"/>
      <c r="GT216" s="132"/>
      <c r="GU216" s="132"/>
      <c r="GV216" s="132"/>
      <c r="GW216" s="132"/>
      <c r="GX216" s="132"/>
      <c r="GY216" s="132"/>
      <c r="GZ216" s="132"/>
      <c r="HA216" s="132"/>
      <c r="HB216" s="132"/>
      <c r="HC216" s="132"/>
      <c r="HD216" s="132"/>
      <c r="HE216" s="132"/>
      <c r="HF216" s="132"/>
      <c r="HG216" s="132"/>
      <c r="HH216" s="132"/>
      <c r="HI216" s="132"/>
      <c r="HJ216" s="132"/>
      <c r="HK216" s="132"/>
      <c r="HL216" s="132"/>
      <c r="HM216" s="132"/>
      <c r="HN216" s="132"/>
      <c r="HO216" s="132"/>
      <c r="HP216" s="132"/>
      <c r="HQ216" s="132"/>
      <c r="HR216" s="132"/>
      <c r="HS216" s="132"/>
      <c r="HT216" s="132"/>
      <c r="HU216" s="132"/>
      <c r="HV216" s="132"/>
    </row>
    <row r="217" spans="1:230" s="134" customFormat="1" ht="16.5">
      <c r="A217" s="130"/>
      <c r="B217" s="131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  <c r="DH217" s="132"/>
      <c r="DI217" s="132"/>
      <c r="DJ217" s="132"/>
      <c r="DK217" s="132"/>
      <c r="DL217" s="132"/>
      <c r="DM217" s="132"/>
      <c r="DN217" s="132"/>
      <c r="DO217" s="132"/>
      <c r="DP217" s="132"/>
      <c r="DQ217" s="132"/>
      <c r="DR217" s="132"/>
      <c r="DS217" s="132"/>
      <c r="DT217" s="132"/>
      <c r="DU217" s="132"/>
      <c r="DV217" s="132"/>
      <c r="DW217" s="132"/>
      <c r="DX217" s="132"/>
      <c r="DY217" s="132"/>
      <c r="DZ217" s="132"/>
      <c r="EA217" s="132"/>
      <c r="EB217" s="132"/>
      <c r="EC217" s="132"/>
      <c r="ED217" s="132"/>
      <c r="EE217" s="132"/>
      <c r="EF217" s="132"/>
      <c r="EG217" s="132"/>
      <c r="EH217" s="132"/>
      <c r="EI217" s="132"/>
      <c r="EJ217" s="132"/>
      <c r="EK217" s="132"/>
      <c r="EL217" s="132"/>
      <c r="EM217" s="132"/>
      <c r="EN217" s="132"/>
      <c r="EO217" s="132"/>
      <c r="EP217" s="132"/>
      <c r="EQ217" s="132"/>
      <c r="ER217" s="132"/>
      <c r="ES217" s="132"/>
      <c r="ET217" s="132"/>
      <c r="EU217" s="132"/>
      <c r="EV217" s="132"/>
      <c r="EW217" s="132"/>
      <c r="EX217" s="132"/>
      <c r="EY217" s="132"/>
      <c r="EZ217" s="132"/>
      <c r="FA217" s="132"/>
      <c r="FB217" s="132"/>
      <c r="FC217" s="132"/>
      <c r="FD217" s="132"/>
      <c r="FE217" s="132"/>
      <c r="FF217" s="132"/>
      <c r="FG217" s="132"/>
      <c r="FH217" s="132"/>
      <c r="FI217" s="132"/>
      <c r="FJ217" s="132"/>
      <c r="FK217" s="132"/>
      <c r="FL217" s="132"/>
      <c r="FM217" s="132"/>
      <c r="FN217" s="132"/>
      <c r="FO217" s="132"/>
      <c r="FP217" s="132"/>
      <c r="FQ217" s="132"/>
      <c r="FR217" s="132"/>
      <c r="FS217" s="132"/>
      <c r="FT217" s="132"/>
      <c r="FU217" s="132"/>
      <c r="FV217" s="132"/>
      <c r="FW217" s="132"/>
      <c r="FX217" s="132"/>
      <c r="FY217" s="132"/>
      <c r="FZ217" s="132"/>
      <c r="GA217" s="132"/>
      <c r="GB217" s="132"/>
      <c r="GC217" s="132"/>
      <c r="GD217" s="132"/>
      <c r="GE217" s="132"/>
      <c r="GF217" s="132"/>
      <c r="GG217" s="132"/>
      <c r="GH217" s="132"/>
      <c r="GI217" s="132"/>
      <c r="GJ217" s="132"/>
      <c r="GK217" s="132"/>
      <c r="GL217" s="132"/>
      <c r="GM217" s="132"/>
      <c r="GN217" s="132"/>
      <c r="GO217" s="132"/>
      <c r="GP217" s="132"/>
      <c r="GQ217" s="132"/>
      <c r="GR217" s="132"/>
      <c r="GS217" s="132"/>
      <c r="GT217" s="132"/>
      <c r="GU217" s="132"/>
      <c r="GV217" s="132"/>
      <c r="GW217" s="132"/>
      <c r="GX217" s="132"/>
      <c r="GY217" s="132"/>
      <c r="GZ217" s="132"/>
      <c r="HA217" s="132"/>
      <c r="HB217" s="132"/>
      <c r="HC217" s="132"/>
      <c r="HD217" s="132"/>
      <c r="HE217" s="132"/>
      <c r="HF217" s="132"/>
      <c r="HG217" s="132"/>
      <c r="HH217" s="132"/>
      <c r="HI217" s="132"/>
      <c r="HJ217" s="132"/>
      <c r="HK217" s="132"/>
      <c r="HL217" s="132"/>
      <c r="HM217" s="132"/>
      <c r="HN217" s="132"/>
      <c r="HO217" s="132"/>
      <c r="HP217" s="132"/>
      <c r="HQ217" s="132"/>
      <c r="HR217" s="132"/>
      <c r="HS217" s="132"/>
      <c r="HT217" s="132"/>
      <c r="HU217" s="132"/>
      <c r="HV217" s="132"/>
    </row>
    <row r="218" spans="1:230" s="134" customFormat="1" ht="16.5">
      <c r="A218" s="130"/>
      <c r="B218" s="131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2"/>
      <c r="CP218" s="132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2"/>
      <c r="DF218" s="132"/>
      <c r="DG218" s="132"/>
      <c r="DH218" s="132"/>
      <c r="DI218" s="132"/>
      <c r="DJ218" s="132"/>
      <c r="DK218" s="132"/>
      <c r="DL218" s="132"/>
      <c r="DM218" s="132"/>
      <c r="DN218" s="132"/>
      <c r="DO218" s="132"/>
      <c r="DP218" s="132"/>
      <c r="DQ218" s="132"/>
      <c r="DR218" s="132"/>
      <c r="DS218" s="132"/>
      <c r="DT218" s="132"/>
      <c r="DU218" s="132"/>
      <c r="DV218" s="132"/>
      <c r="DW218" s="132"/>
      <c r="DX218" s="132"/>
      <c r="DY218" s="132"/>
      <c r="DZ218" s="132"/>
      <c r="EA218" s="132"/>
      <c r="EB218" s="132"/>
      <c r="EC218" s="132"/>
      <c r="ED218" s="132"/>
      <c r="EE218" s="132"/>
      <c r="EF218" s="132"/>
      <c r="EG218" s="132"/>
      <c r="EH218" s="132"/>
      <c r="EI218" s="132"/>
      <c r="EJ218" s="132"/>
      <c r="EK218" s="132"/>
      <c r="EL218" s="132"/>
      <c r="EM218" s="132"/>
      <c r="EN218" s="132"/>
      <c r="EO218" s="132"/>
      <c r="EP218" s="132"/>
      <c r="EQ218" s="132"/>
      <c r="ER218" s="132"/>
      <c r="ES218" s="132"/>
      <c r="ET218" s="132"/>
      <c r="EU218" s="132"/>
      <c r="EV218" s="132"/>
      <c r="EW218" s="132"/>
      <c r="EX218" s="132"/>
      <c r="EY218" s="132"/>
      <c r="EZ218" s="132"/>
      <c r="FA218" s="132"/>
      <c r="FB218" s="132"/>
      <c r="FC218" s="132"/>
      <c r="FD218" s="132"/>
      <c r="FE218" s="132"/>
      <c r="FF218" s="132"/>
      <c r="FG218" s="132"/>
      <c r="FH218" s="132"/>
      <c r="FI218" s="132"/>
      <c r="FJ218" s="132"/>
      <c r="FK218" s="132"/>
      <c r="FL218" s="132"/>
      <c r="FM218" s="132"/>
      <c r="FN218" s="132"/>
      <c r="FO218" s="132"/>
      <c r="FP218" s="132"/>
      <c r="FQ218" s="132"/>
      <c r="FR218" s="132"/>
      <c r="FS218" s="132"/>
      <c r="FT218" s="132"/>
      <c r="FU218" s="132"/>
      <c r="FV218" s="132"/>
      <c r="FW218" s="132"/>
      <c r="FX218" s="132"/>
      <c r="FY218" s="132"/>
      <c r="FZ218" s="132"/>
      <c r="GA218" s="132"/>
      <c r="GB218" s="132"/>
      <c r="GC218" s="132"/>
      <c r="GD218" s="132"/>
      <c r="GE218" s="132"/>
      <c r="GF218" s="132"/>
      <c r="GG218" s="132"/>
      <c r="GH218" s="132"/>
      <c r="GI218" s="132"/>
      <c r="GJ218" s="132"/>
      <c r="GK218" s="132"/>
      <c r="GL218" s="132"/>
      <c r="GM218" s="132"/>
      <c r="GN218" s="132"/>
      <c r="GO218" s="132"/>
      <c r="GP218" s="132"/>
      <c r="GQ218" s="132"/>
      <c r="GR218" s="132"/>
      <c r="GS218" s="132"/>
      <c r="GT218" s="132"/>
      <c r="GU218" s="132"/>
      <c r="GV218" s="132"/>
      <c r="GW218" s="132"/>
      <c r="GX218" s="132"/>
      <c r="GY218" s="132"/>
      <c r="GZ218" s="132"/>
      <c r="HA218" s="132"/>
      <c r="HB218" s="132"/>
      <c r="HC218" s="132"/>
      <c r="HD218" s="132"/>
      <c r="HE218" s="132"/>
      <c r="HF218" s="132"/>
      <c r="HG218" s="132"/>
      <c r="HH218" s="132"/>
      <c r="HI218" s="132"/>
      <c r="HJ218" s="132"/>
      <c r="HK218" s="132"/>
      <c r="HL218" s="132"/>
      <c r="HM218" s="132"/>
      <c r="HN218" s="132"/>
      <c r="HO218" s="132"/>
      <c r="HP218" s="132"/>
      <c r="HQ218" s="132"/>
      <c r="HR218" s="132"/>
      <c r="HS218" s="132"/>
      <c r="HT218" s="132"/>
      <c r="HU218" s="132"/>
      <c r="HV218" s="132"/>
    </row>
    <row r="219" spans="1:230" s="134" customFormat="1" ht="16.5">
      <c r="A219" s="130"/>
      <c r="B219" s="131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2"/>
      <c r="CP219" s="132"/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2"/>
      <c r="DF219" s="132"/>
      <c r="DG219" s="132"/>
      <c r="DH219" s="132"/>
      <c r="DI219" s="132"/>
      <c r="DJ219" s="132"/>
      <c r="DK219" s="132"/>
      <c r="DL219" s="132"/>
      <c r="DM219" s="132"/>
      <c r="DN219" s="132"/>
      <c r="DO219" s="132"/>
      <c r="DP219" s="132"/>
      <c r="DQ219" s="132"/>
      <c r="DR219" s="132"/>
      <c r="DS219" s="132"/>
      <c r="DT219" s="132"/>
      <c r="DU219" s="132"/>
      <c r="DV219" s="132"/>
      <c r="DW219" s="132"/>
      <c r="DX219" s="132"/>
      <c r="DY219" s="132"/>
      <c r="DZ219" s="132"/>
      <c r="EA219" s="132"/>
      <c r="EB219" s="132"/>
      <c r="EC219" s="132"/>
      <c r="ED219" s="132"/>
      <c r="EE219" s="132"/>
      <c r="EF219" s="132"/>
      <c r="EG219" s="132"/>
      <c r="EH219" s="132"/>
      <c r="EI219" s="132"/>
      <c r="EJ219" s="132"/>
      <c r="EK219" s="132"/>
      <c r="EL219" s="132"/>
      <c r="EM219" s="132"/>
      <c r="EN219" s="132"/>
      <c r="EO219" s="132"/>
      <c r="EP219" s="132"/>
      <c r="EQ219" s="132"/>
      <c r="ER219" s="132"/>
      <c r="ES219" s="132"/>
      <c r="ET219" s="132"/>
      <c r="EU219" s="132"/>
      <c r="EV219" s="132"/>
      <c r="EW219" s="132"/>
      <c r="EX219" s="132"/>
      <c r="EY219" s="132"/>
      <c r="EZ219" s="132"/>
      <c r="FA219" s="132"/>
      <c r="FB219" s="132"/>
      <c r="FC219" s="132"/>
      <c r="FD219" s="132"/>
      <c r="FE219" s="132"/>
      <c r="FF219" s="132"/>
      <c r="FG219" s="132"/>
      <c r="FH219" s="132"/>
      <c r="FI219" s="132"/>
      <c r="FJ219" s="132"/>
      <c r="FK219" s="132"/>
      <c r="FL219" s="132"/>
      <c r="FM219" s="132"/>
      <c r="FN219" s="132"/>
      <c r="FO219" s="132"/>
      <c r="FP219" s="132"/>
      <c r="FQ219" s="132"/>
      <c r="FR219" s="132"/>
      <c r="FS219" s="132"/>
      <c r="FT219" s="132"/>
      <c r="FU219" s="132"/>
      <c r="FV219" s="132"/>
      <c r="FW219" s="132"/>
      <c r="FX219" s="132"/>
      <c r="FY219" s="132"/>
      <c r="FZ219" s="132"/>
      <c r="GA219" s="132"/>
      <c r="GB219" s="132"/>
      <c r="GC219" s="132"/>
      <c r="GD219" s="132"/>
      <c r="GE219" s="132"/>
      <c r="GF219" s="132"/>
      <c r="GG219" s="132"/>
      <c r="GH219" s="132"/>
      <c r="GI219" s="132"/>
      <c r="GJ219" s="132"/>
      <c r="GK219" s="132"/>
      <c r="GL219" s="132"/>
      <c r="GM219" s="132"/>
      <c r="GN219" s="132"/>
      <c r="GO219" s="132"/>
      <c r="GP219" s="132"/>
      <c r="GQ219" s="132"/>
      <c r="GR219" s="132"/>
      <c r="GS219" s="132"/>
      <c r="GT219" s="132"/>
      <c r="GU219" s="132"/>
      <c r="GV219" s="132"/>
      <c r="GW219" s="132"/>
      <c r="GX219" s="132"/>
      <c r="GY219" s="132"/>
      <c r="GZ219" s="132"/>
      <c r="HA219" s="132"/>
      <c r="HB219" s="132"/>
      <c r="HC219" s="132"/>
      <c r="HD219" s="132"/>
      <c r="HE219" s="132"/>
      <c r="HF219" s="132"/>
      <c r="HG219" s="132"/>
      <c r="HH219" s="132"/>
      <c r="HI219" s="132"/>
      <c r="HJ219" s="132"/>
      <c r="HK219" s="132"/>
      <c r="HL219" s="132"/>
      <c r="HM219" s="132"/>
      <c r="HN219" s="132"/>
      <c r="HO219" s="132"/>
      <c r="HP219" s="132"/>
      <c r="HQ219" s="132"/>
      <c r="HR219" s="132"/>
      <c r="HS219" s="132"/>
      <c r="HT219" s="132"/>
      <c r="HU219" s="132"/>
      <c r="HV219" s="132"/>
    </row>
    <row r="220" spans="1:230" s="134" customFormat="1" ht="16.5">
      <c r="A220" s="130"/>
      <c r="B220" s="131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2"/>
      <c r="DF220" s="132"/>
      <c r="DG220" s="132"/>
      <c r="DH220" s="132"/>
      <c r="DI220" s="132"/>
      <c r="DJ220" s="132"/>
      <c r="DK220" s="132"/>
      <c r="DL220" s="132"/>
      <c r="DM220" s="132"/>
      <c r="DN220" s="132"/>
      <c r="DO220" s="132"/>
      <c r="DP220" s="132"/>
      <c r="DQ220" s="132"/>
      <c r="DR220" s="132"/>
      <c r="DS220" s="132"/>
      <c r="DT220" s="132"/>
      <c r="DU220" s="132"/>
      <c r="DV220" s="132"/>
      <c r="DW220" s="132"/>
      <c r="DX220" s="132"/>
      <c r="DY220" s="132"/>
      <c r="DZ220" s="132"/>
      <c r="EA220" s="132"/>
      <c r="EB220" s="132"/>
      <c r="EC220" s="132"/>
      <c r="ED220" s="132"/>
      <c r="EE220" s="132"/>
      <c r="EF220" s="132"/>
      <c r="EG220" s="132"/>
      <c r="EH220" s="132"/>
      <c r="EI220" s="132"/>
      <c r="EJ220" s="132"/>
      <c r="EK220" s="132"/>
      <c r="EL220" s="132"/>
      <c r="EM220" s="132"/>
      <c r="EN220" s="132"/>
      <c r="EO220" s="132"/>
      <c r="EP220" s="132"/>
      <c r="EQ220" s="132"/>
      <c r="ER220" s="132"/>
      <c r="ES220" s="132"/>
      <c r="ET220" s="132"/>
      <c r="EU220" s="132"/>
      <c r="EV220" s="132"/>
      <c r="EW220" s="132"/>
      <c r="EX220" s="132"/>
      <c r="EY220" s="132"/>
      <c r="EZ220" s="132"/>
      <c r="FA220" s="132"/>
      <c r="FB220" s="132"/>
      <c r="FC220" s="132"/>
      <c r="FD220" s="132"/>
      <c r="FE220" s="132"/>
      <c r="FF220" s="132"/>
      <c r="FG220" s="132"/>
      <c r="FH220" s="132"/>
      <c r="FI220" s="132"/>
      <c r="FJ220" s="132"/>
      <c r="FK220" s="132"/>
      <c r="FL220" s="132"/>
      <c r="FM220" s="132"/>
      <c r="FN220" s="132"/>
      <c r="FO220" s="132"/>
      <c r="FP220" s="132"/>
      <c r="FQ220" s="132"/>
      <c r="FR220" s="132"/>
      <c r="FS220" s="132"/>
      <c r="FT220" s="132"/>
      <c r="FU220" s="132"/>
      <c r="FV220" s="132"/>
      <c r="FW220" s="132"/>
      <c r="FX220" s="132"/>
      <c r="FY220" s="132"/>
      <c r="FZ220" s="132"/>
      <c r="GA220" s="132"/>
      <c r="GB220" s="132"/>
      <c r="GC220" s="132"/>
      <c r="GD220" s="132"/>
      <c r="GE220" s="132"/>
      <c r="GF220" s="132"/>
      <c r="GG220" s="132"/>
      <c r="GH220" s="132"/>
      <c r="GI220" s="132"/>
      <c r="GJ220" s="132"/>
      <c r="GK220" s="132"/>
      <c r="GL220" s="132"/>
      <c r="GM220" s="132"/>
      <c r="GN220" s="132"/>
      <c r="GO220" s="132"/>
      <c r="GP220" s="132"/>
      <c r="GQ220" s="132"/>
      <c r="GR220" s="132"/>
      <c r="GS220" s="132"/>
      <c r="GT220" s="132"/>
      <c r="GU220" s="132"/>
      <c r="GV220" s="132"/>
      <c r="GW220" s="132"/>
      <c r="GX220" s="132"/>
      <c r="GY220" s="132"/>
      <c r="GZ220" s="132"/>
      <c r="HA220" s="132"/>
      <c r="HB220" s="132"/>
      <c r="HC220" s="132"/>
      <c r="HD220" s="132"/>
      <c r="HE220" s="132"/>
      <c r="HF220" s="132"/>
      <c r="HG220" s="132"/>
      <c r="HH220" s="132"/>
      <c r="HI220" s="132"/>
      <c r="HJ220" s="132"/>
      <c r="HK220" s="132"/>
      <c r="HL220" s="132"/>
      <c r="HM220" s="132"/>
      <c r="HN220" s="132"/>
      <c r="HO220" s="132"/>
      <c r="HP220" s="132"/>
      <c r="HQ220" s="132"/>
      <c r="HR220" s="132"/>
      <c r="HS220" s="132"/>
      <c r="HT220" s="132"/>
      <c r="HU220" s="132"/>
      <c r="HV220" s="132"/>
    </row>
    <row r="221" spans="1:230" s="134" customFormat="1" ht="16.5">
      <c r="A221" s="130"/>
      <c r="B221" s="131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2"/>
      <c r="CP221" s="132"/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2"/>
      <c r="DF221" s="132"/>
      <c r="DG221" s="132"/>
      <c r="DH221" s="132"/>
      <c r="DI221" s="132"/>
      <c r="DJ221" s="132"/>
      <c r="DK221" s="132"/>
      <c r="DL221" s="132"/>
      <c r="DM221" s="132"/>
      <c r="DN221" s="132"/>
      <c r="DO221" s="132"/>
      <c r="DP221" s="132"/>
      <c r="DQ221" s="132"/>
      <c r="DR221" s="132"/>
      <c r="DS221" s="132"/>
      <c r="DT221" s="132"/>
      <c r="DU221" s="132"/>
      <c r="DV221" s="132"/>
      <c r="DW221" s="132"/>
      <c r="DX221" s="132"/>
      <c r="DY221" s="132"/>
      <c r="DZ221" s="132"/>
      <c r="EA221" s="132"/>
      <c r="EB221" s="132"/>
      <c r="EC221" s="132"/>
      <c r="ED221" s="132"/>
      <c r="EE221" s="132"/>
      <c r="EF221" s="132"/>
      <c r="EG221" s="132"/>
      <c r="EH221" s="132"/>
      <c r="EI221" s="132"/>
      <c r="EJ221" s="132"/>
      <c r="EK221" s="132"/>
      <c r="EL221" s="132"/>
      <c r="EM221" s="132"/>
      <c r="EN221" s="132"/>
      <c r="EO221" s="132"/>
      <c r="EP221" s="132"/>
      <c r="EQ221" s="132"/>
      <c r="ER221" s="132"/>
      <c r="ES221" s="132"/>
      <c r="ET221" s="132"/>
      <c r="EU221" s="132"/>
      <c r="EV221" s="132"/>
      <c r="EW221" s="132"/>
      <c r="EX221" s="132"/>
      <c r="EY221" s="132"/>
      <c r="EZ221" s="132"/>
      <c r="FA221" s="132"/>
      <c r="FB221" s="132"/>
      <c r="FC221" s="132"/>
      <c r="FD221" s="132"/>
      <c r="FE221" s="132"/>
      <c r="FF221" s="132"/>
      <c r="FG221" s="132"/>
      <c r="FH221" s="132"/>
      <c r="FI221" s="132"/>
      <c r="FJ221" s="132"/>
      <c r="FK221" s="132"/>
      <c r="FL221" s="132"/>
      <c r="FM221" s="132"/>
      <c r="FN221" s="132"/>
      <c r="FO221" s="132"/>
      <c r="FP221" s="132"/>
      <c r="FQ221" s="132"/>
      <c r="FR221" s="132"/>
      <c r="FS221" s="132"/>
      <c r="FT221" s="132"/>
      <c r="FU221" s="132"/>
      <c r="FV221" s="132"/>
      <c r="FW221" s="132"/>
      <c r="FX221" s="132"/>
      <c r="FY221" s="132"/>
      <c r="FZ221" s="132"/>
      <c r="GA221" s="132"/>
      <c r="GB221" s="132"/>
      <c r="GC221" s="132"/>
      <c r="GD221" s="132"/>
      <c r="GE221" s="132"/>
      <c r="GF221" s="132"/>
      <c r="GG221" s="132"/>
      <c r="GH221" s="132"/>
      <c r="GI221" s="132"/>
      <c r="GJ221" s="132"/>
      <c r="GK221" s="132"/>
      <c r="GL221" s="132"/>
      <c r="GM221" s="132"/>
      <c r="GN221" s="132"/>
      <c r="GO221" s="132"/>
      <c r="GP221" s="132"/>
      <c r="GQ221" s="132"/>
      <c r="GR221" s="132"/>
      <c r="GS221" s="132"/>
      <c r="GT221" s="132"/>
      <c r="GU221" s="132"/>
      <c r="GV221" s="132"/>
      <c r="GW221" s="132"/>
      <c r="GX221" s="132"/>
      <c r="GY221" s="132"/>
      <c r="GZ221" s="132"/>
      <c r="HA221" s="132"/>
      <c r="HB221" s="132"/>
      <c r="HC221" s="132"/>
      <c r="HD221" s="132"/>
      <c r="HE221" s="132"/>
      <c r="HF221" s="132"/>
      <c r="HG221" s="132"/>
      <c r="HH221" s="132"/>
      <c r="HI221" s="132"/>
      <c r="HJ221" s="132"/>
      <c r="HK221" s="132"/>
      <c r="HL221" s="132"/>
      <c r="HM221" s="132"/>
      <c r="HN221" s="132"/>
      <c r="HO221" s="132"/>
      <c r="HP221" s="132"/>
      <c r="HQ221" s="132"/>
      <c r="HR221" s="132"/>
      <c r="HS221" s="132"/>
      <c r="HT221" s="132"/>
      <c r="HU221" s="132"/>
      <c r="HV221" s="132"/>
    </row>
    <row r="222" spans="1:230" s="134" customFormat="1" ht="16.5">
      <c r="A222" s="130"/>
      <c r="B222" s="131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2"/>
      <c r="CP222" s="132"/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2"/>
      <c r="DF222" s="132"/>
      <c r="DG222" s="132"/>
      <c r="DH222" s="132"/>
      <c r="DI222" s="132"/>
      <c r="DJ222" s="132"/>
      <c r="DK222" s="132"/>
      <c r="DL222" s="132"/>
      <c r="DM222" s="132"/>
      <c r="DN222" s="132"/>
      <c r="DO222" s="132"/>
      <c r="DP222" s="132"/>
      <c r="DQ222" s="132"/>
      <c r="DR222" s="132"/>
      <c r="DS222" s="132"/>
      <c r="DT222" s="132"/>
      <c r="DU222" s="132"/>
      <c r="DV222" s="132"/>
      <c r="DW222" s="132"/>
      <c r="DX222" s="132"/>
      <c r="DY222" s="132"/>
      <c r="DZ222" s="132"/>
      <c r="EA222" s="132"/>
      <c r="EB222" s="132"/>
      <c r="EC222" s="132"/>
      <c r="ED222" s="132"/>
      <c r="EE222" s="132"/>
      <c r="EF222" s="132"/>
      <c r="EG222" s="132"/>
      <c r="EH222" s="132"/>
      <c r="EI222" s="132"/>
      <c r="EJ222" s="132"/>
      <c r="EK222" s="132"/>
      <c r="EL222" s="132"/>
      <c r="EM222" s="132"/>
      <c r="EN222" s="132"/>
      <c r="EO222" s="132"/>
      <c r="EP222" s="132"/>
      <c r="EQ222" s="132"/>
      <c r="ER222" s="132"/>
      <c r="ES222" s="132"/>
      <c r="ET222" s="132"/>
      <c r="EU222" s="132"/>
      <c r="EV222" s="132"/>
      <c r="EW222" s="132"/>
      <c r="EX222" s="132"/>
      <c r="EY222" s="132"/>
      <c r="EZ222" s="132"/>
      <c r="FA222" s="132"/>
      <c r="FB222" s="132"/>
      <c r="FC222" s="132"/>
      <c r="FD222" s="132"/>
      <c r="FE222" s="132"/>
      <c r="FF222" s="132"/>
      <c r="FG222" s="132"/>
      <c r="FH222" s="132"/>
      <c r="FI222" s="132"/>
      <c r="FJ222" s="132"/>
      <c r="FK222" s="132"/>
      <c r="FL222" s="132"/>
      <c r="FM222" s="132"/>
      <c r="FN222" s="132"/>
      <c r="FO222" s="132"/>
      <c r="FP222" s="132"/>
      <c r="FQ222" s="132"/>
      <c r="FR222" s="132"/>
      <c r="FS222" s="132"/>
      <c r="FT222" s="132"/>
      <c r="FU222" s="132"/>
      <c r="FV222" s="132"/>
      <c r="FW222" s="132"/>
      <c r="FX222" s="132"/>
      <c r="FY222" s="132"/>
      <c r="FZ222" s="132"/>
      <c r="GA222" s="132"/>
      <c r="GB222" s="132"/>
      <c r="GC222" s="132"/>
      <c r="GD222" s="132"/>
      <c r="GE222" s="132"/>
      <c r="GF222" s="132"/>
      <c r="GG222" s="132"/>
      <c r="GH222" s="132"/>
      <c r="GI222" s="132"/>
      <c r="GJ222" s="132"/>
      <c r="GK222" s="132"/>
      <c r="GL222" s="132"/>
      <c r="GM222" s="132"/>
      <c r="GN222" s="132"/>
      <c r="GO222" s="132"/>
      <c r="GP222" s="132"/>
      <c r="GQ222" s="132"/>
      <c r="GR222" s="132"/>
      <c r="GS222" s="132"/>
      <c r="GT222" s="132"/>
      <c r="GU222" s="132"/>
      <c r="GV222" s="132"/>
      <c r="GW222" s="132"/>
      <c r="GX222" s="132"/>
      <c r="GY222" s="132"/>
      <c r="GZ222" s="132"/>
      <c r="HA222" s="132"/>
      <c r="HB222" s="132"/>
      <c r="HC222" s="132"/>
      <c r="HD222" s="132"/>
      <c r="HE222" s="132"/>
      <c r="HF222" s="132"/>
      <c r="HG222" s="132"/>
      <c r="HH222" s="132"/>
      <c r="HI222" s="132"/>
      <c r="HJ222" s="132"/>
      <c r="HK222" s="132"/>
      <c r="HL222" s="132"/>
      <c r="HM222" s="132"/>
      <c r="HN222" s="132"/>
      <c r="HO222" s="132"/>
      <c r="HP222" s="132"/>
      <c r="HQ222" s="132"/>
      <c r="HR222" s="132"/>
      <c r="HS222" s="132"/>
      <c r="HT222" s="132"/>
      <c r="HU222" s="132"/>
      <c r="HV222" s="132"/>
    </row>
    <row r="223" spans="1:230" s="134" customFormat="1" ht="16.5">
      <c r="A223" s="130"/>
      <c r="B223" s="131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2"/>
      <c r="DF223" s="132"/>
      <c r="DG223" s="132"/>
      <c r="DH223" s="132"/>
      <c r="DI223" s="132"/>
      <c r="DJ223" s="132"/>
      <c r="DK223" s="132"/>
      <c r="DL223" s="132"/>
      <c r="DM223" s="132"/>
      <c r="DN223" s="132"/>
      <c r="DO223" s="132"/>
      <c r="DP223" s="132"/>
      <c r="DQ223" s="132"/>
      <c r="DR223" s="132"/>
      <c r="DS223" s="132"/>
      <c r="DT223" s="132"/>
      <c r="DU223" s="132"/>
      <c r="DV223" s="132"/>
      <c r="DW223" s="132"/>
      <c r="DX223" s="132"/>
      <c r="DY223" s="132"/>
      <c r="DZ223" s="132"/>
      <c r="EA223" s="132"/>
      <c r="EB223" s="132"/>
      <c r="EC223" s="132"/>
      <c r="ED223" s="132"/>
      <c r="EE223" s="132"/>
      <c r="EF223" s="132"/>
      <c r="EG223" s="132"/>
      <c r="EH223" s="132"/>
      <c r="EI223" s="132"/>
      <c r="EJ223" s="132"/>
      <c r="EK223" s="132"/>
      <c r="EL223" s="132"/>
      <c r="EM223" s="132"/>
      <c r="EN223" s="132"/>
      <c r="EO223" s="132"/>
      <c r="EP223" s="132"/>
      <c r="EQ223" s="132"/>
      <c r="ER223" s="132"/>
      <c r="ES223" s="132"/>
      <c r="ET223" s="132"/>
      <c r="EU223" s="132"/>
      <c r="EV223" s="132"/>
      <c r="EW223" s="132"/>
      <c r="EX223" s="132"/>
      <c r="EY223" s="132"/>
      <c r="EZ223" s="132"/>
      <c r="FA223" s="132"/>
      <c r="FB223" s="132"/>
      <c r="FC223" s="132"/>
      <c r="FD223" s="132"/>
      <c r="FE223" s="132"/>
      <c r="FF223" s="132"/>
      <c r="FG223" s="132"/>
      <c r="FH223" s="132"/>
      <c r="FI223" s="132"/>
      <c r="FJ223" s="132"/>
      <c r="FK223" s="132"/>
      <c r="FL223" s="132"/>
      <c r="FM223" s="132"/>
      <c r="FN223" s="132"/>
      <c r="FO223" s="132"/>
      <c r="FP223" s="132"/>
      <c r="FQ223" s="132"/>
      <c r="FR223" s="132"/>
      <c r="FS223" s="132"/>
      <c r="FT223" s="132"/>
      <c r="FU223" s="132"/>
      <c r="FV223" s="132"/>
      <c r="FW223" s="132"/>
      <c r="FX223" s="132"/>
      <c r="FY223" s="132"/>
      <c r="FZ223" s="132"/>
      <c r="GA223" s="132"/>
      <c r="GB223" s="132"/>
      <c r="GC223" s="132"/>
      <c r="GD223" s="132"/>
      <c r="GE223" s="132"/>
      <c r="GF223" s="132"/>
      <c r="GG223" s="132"/>
      <c r="GH223" s="132"/>
      <c r="GI223" s="132"/>
      <c r="GJ223" s="132"/>
      <c r="GK223" s="132"/>
      <c r="GL223" s="132"/>
      <c r="GM223" s="132"/>
      <c r="GN223" s="132"/>
      <c r="GO223" s="132"/>
      <c r="GP223" s="132"/>
      <c r="GQ223" s="132"/>
      <c r="GR223" s="132"/>
      <c r="GS223" s="132"/>
      <c r="GT223" s="132"/>
      <c r="GU223" s="132"/>
      <c r="GV223" s="132"/>
      <c r="GW223" s="132"/>
      <c r="GX223" s="132"/>
      <c r="GY223" s="132"/>
      <c r="GZ223" s="132"/>
      <c r="HA223" s="132"/>
      <c r="HB223" s="132"/>
      <c r="HC223" s="132"/>
      <c r="HD223" s="132"/>
      <c r="HE223" s="132"/>
      <c r="HF223" s="132"/>
      <c r="HG223" s="132"/>
      <c r="HH223" s="132"/>
      <c r="HI223" s="132"/>
      <c r="HJ223" s="132"/>
      <c r="HK223" s="132"/>
      <c r="HL223" s="132"/>
      <c r="HM223" s="132"/>
      <c r="HN223" s="132"/>
      <c r="HO223" s="132"/>
      <c r="HP223" s="132"/>
      <c r="HQ223" s="132"/>
      <c r="HR223" s="132"/>
      <c r="HS223" s="132"/>
      <c r="HT223" s="132"/>
      <c r="HU223" s="132"/>
      <c r="HV223" s="132"/>
    </row>
    <row r="224" spans="1:230" s="134" customFormat="1" ht="16.5">
      <c r="A224" s="130"/>
      <c r="B224" s="131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2"/>
      <c r="CP224" s="132"/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2"/>
      <c r="DF224" s="132"/>
      <c r="DG224" s="132"/>
      <c r="DH224" s="132"/>
      <c r="DI224" s="132"/>
      <c r="DJ224" s="132"/>
      <c r="DK224" s="132"/>
      <c r="DL224" s="132"/>
      <c r="DM224" s="132"/>
      <c r="DN224" s="132"/>
      <c r="DO224" s="132"/>
      <c r="DP224" s="132"/>
      <c r="DQ224" s="132"/>
      <c r="DR224" s="132"/>
      <c r="DS224" s="132"/>
      <c r="DT224" s="132"/>
      <c r="DU224" s="132"/>
      <c r="DV224" s="132"/>
      <c r="DW224" s="132"/>
      <c r="DX224" s="132"/>
      <c r="DY224" s="132"/>
      <c r="DZ224" s="132"/>
      <c r="EA224" s="132"/>
      <c r="EB224" s="132"/>
      <c r="EC224" s="132"/>
      <c r="ED224" s="132"/>
      <c r="EE224" s="132"/>
      <c r="EF224" s="132"/>
      <c r="EG224" s="132"/>
      <c r="EH224" s="132"/>
      <c r="EI224" s="132"/>
      <c r="EJ224" s="132"/>
      <c r="EK224" s="132"/>
      <c r="EL224" s="132"/>
      <c r="EM224" s="132"/>
      <c r="EN224" s="132"/>
      <c r="EO224" s="132"/>
      <c r="EP224" s="132"/>
      <c r="EQ224" s="132"/>
      <c r="ER224" s="132"/>
      <c r="ES224" s="132"/>
      <c r="ET224" s="132"/>
      <c r="EU224" s="132"/>
      <c r="EV224" s="132"/>
      <c r="EW224" s="132"/>
      <c r="EX224" s="132"/>
      <c r="EY224" s="132"/>
      <c r="EZ224" s="132"/>
      <c r="FA224" s="132"/>
      <c r="FB224" s="132"/>
      <c r="FC224" s="132"/>
      <c r="FD224" s="132"/>
      <c r="FE224" s="132"/>
      <c r="FF224" s="132"/>
      <c r="FG224" s="132"/>
      <c r="FH224" s="132"/>
      <c r="FI224" s="132"/>
      <c r="FJ224" s="132"/>
      <c r="FK224" s="132"/>
      <c r="FL224" s="132"/>
      <c r="FM224" s="132"/>
      <c r="FN224" s="132"/>
      <c r="FO224" s="132"/>
      <c r="FP224" s="132"/>
      <c r="FQ224" s="132"/>
      <c r="FR224" s="132"/>
      <c r="FS224" s="132"/>
      <c r="FT224" s="132"/>
      <c r="FU224" s="132"/>
      <c r="FV224" s="132"/>
      <c r="FW224" s="132"/>
      <c r="FX224" s="132"/>
      <c r="FY224" s="132"/>
      <c r="FZ224" s="132"/>
      <c r="GA224" s="132"/>
      <c r="GB224" s="132"/>
      <c r="GC224" s="132"/>
      <c r="GD224" s="132"/>
      <c r="GE224" s="132"/>
      <c r="GF224" s="132"/>
      <c r="GG224" s="132"/>
      <c r="GH224" s="132"/>
      <c r="GI224" s="132"/>
      <c r="GJ224" s="132"/>
      <c r="GK224" s="132"/>
      <c r="GL224" s="132"/>
      <c r="GM224" s="132"/>
      <c r="GN224" s="132"/>
      <c r="GO224" s="132"/>
      <c r="GP224" s="132"/>
      <c r="GQ224" s="132"/>
      <c r="GR224" s="132"/>
      <c r="GS224" s="132"/>
      <c r="GT224" s="132"/>
      <c r="GU224" s="132"/>
      <c r="GV224" s="132"/>
      <c r="GW224" s="132"/>
      <c r="GX224" s="132"/>
      <c r="GY224" s="132"/>
      <c r="GZ224" s="132"/>
      <c r="HA224" s="132"/>
      <c r="HB224" s="132"/>
      <c r="HC224" s="132"/>
      <c r="HD224" s="132"/>
      <c r="HE224" s="132"/>
      <c r="HF224" s="132"/>
      <c r="HG224" s="132"/>
      <c r="HH224" s="132"/>
      <c r="HI224" s="132"/>
      <c r="HJ224" s="132"/>
      <c r="HK224" s="132"/>
      <c r="HL224" s="132"/>
      <c r="HM224" s="132"/>
      <c r="HN224" s="132"/>
      <c r="HO224" s="132"/>
      <c r="HP224" s="132"/>
      <c r="HQ224" s="132"/>
      <c r="HR224" s="132"/>
      <c r="HS224" s="132"/>
      <c r="HT224" s="132"/>
      <c r="HU224" s="132"/>
      <c r="HV224" s="132"/>
    </row>
    <row r="225" spans="1:5" s="132" customFormat="1" ht="16.5">
      <c r="A225" s="130"/>
      <c r="B225" s="131"/>
      <c r="C225" s="134"/>
      <c r="D225" s="134"/>
      <c r="E225" s="134"/>
    </row>
    <row r="226" spans="1:5" s="132" customFormat="1" ht="16.5">
      <c r="A226" s="130"/>
      <c r="B226" s="131"/>
      <c r="C226" s="134"/>
      <c r="D226" s="134"/>
      <c r="E226" s="134"/>
    </row>
    <row r="227" spans="1:5" s="132" customFormat="1" ht="16.5">
      <c r="A227" s="130"/>
      <c r="B227" s="131"/>
      <c r="C227" s="134"/>
      <c r="D227" s="134"/>
      <c r="E227" s="134"/>
    </row>
    <row r="228" spans="1:5" s="132" customFormat="1" ht="16.5">
      <c r="A228" s="130"/>
      <c r="B228" s="131"/>
      <c r="C228" s="134"/>
      <c r="D228" s="134"/>
      <c r="E228" s="134"/>
    </row>
    <row r="229" spans="1:5" s="132" customFormat="1" ht="16.5">
      <c r="A229" s="130"/>
      <c r="B229" s="131"/>
      <c r="C229" s="134"/>
      <c r="D229" s="134"/>
      <c r="E229" s="134"/>
    </row>
    <row r="230" spans="1:5" s="132" customFormat="1" ht="16.5">
      <c r="A230" s="130"/>
      <c r="B230" s="131"/>
      <c r="C230" s="134"/>
      <c r="D230" s="134"/>
      <c r="E230" s="134"/>
    </row>
    <row r="231" spans="1:5" s="132" customFormat="1" ht="16.5">
      <c r="A231" s="130"/>
      <c r="B231" s="131"/>
      <c r="C231" s="134"/>
      <c r="D231" s="134"/>
      <c r="E231" s="134"/>
    </row>
    <row r="232" spans="1:5" s="132" customFormat="1" ht="16.5">
      <c r="A232" s="130"/>
      <c r="B232" s="131"/>
      <c r="C232" s="134"/>
      <c r="D232" s="134"/>
      <c r="E232" s="134"/>
    </row>
    <row r="233" spans="1:5" s="132" customFormat="1" ht="16.5">
      <c r="A233" s="130"/>
      <c r="B233" s="131"/>
      <c r="C233" s="134"/>
      <c r="D233" s="134"/>
      <c r="E233" s="134"/>
    </row>
    <row r="234" spans="1:5" s="132" customFormat="1" ht="16.5">
      <c r="A234" s="130"/>
      <c r="B234" s="131"/>
      <c r="C234" s="134"/>
      <c r="D234" s="134"/>
      <c r="E234" s="134"/>
    </row>
    <row r="235" spans="1:5" s="132" customFormat="1" ht="16.5">
      <c r="A235" s="130"/>
      <c r="B235" s="131"/>
      <c r="C235" s="134"/>
      <c r="D235" s="134"/>
      <c r="E235" s="134"/>
    </row>
    <row r="236" spans="1:5" s="132" customFormat="1" ht="16.5">
      <c r="A236" s="130"/>
      <c r="B236" s="131"/>
      <c r="C236" s="134"/>
      <c r="D236" s="134"/>
      <c r="E236" s="134"/>
    </row>
    <row r="237" spans="1:5" s="132" customFormat="1" ht="16.5">
      <c r="A237" s="130"/>
      <c r="B237" s="131"/>
      <c r="C237" s="134"/>
      <c r="D237" s="134"/>
      <c r="E237" s="134"/>
    </row>
    <row r="238" spans="1:5" s="132" customFormat="1" ht="16.5">
      <c r="A238" s="130"/>
      <c r="B238" s="131"/>
      <c r="C238" s="134"/>
      <c r="D238" s="134"/>
      <c r="E238" s="134"/>
    </row>
    <row r="239" spans="1:5" s="132" customFormat="1" ht="16.5">
      <c r="A239" s="130"/>
      <c r="B239" s="131"/>
      <c r="C239" s="134"/>
      <c r="D239" s="134"/>
      <c r="E239" s="134"/>
    </row>
    <row r="240" spans="1:5" s="132" customFormat="1" ht="16.5">
      <c r="A240" s="130"/>
      <c r="B240" s="131"/>
      <c r="C240" s="134"/>
      <c r="D240" s="134"/>
      <c r="E240" s="134"/>
    </row>
    <row r="241" spans="1:5" s="132" customFormat="1" ht="16.5">
      <c r="A241" s="130"/>
      <c r="B241" s="131"/>
      <c r="C241" s="134"/>
      <c r="D241" s="134"/>
      <c r="E241" s="134"/>
    </row>
    <row r="242" spans="1:5" s="132" customFormat="1" ht="16.5">
      <c r="A242" s="130"/>
      <c r="B242" s="131"/>
      <c r="C242" s="134"/>
      <c r="D242" s="134"/>
      <c r="E242" s="134"/>
    </row>
    <row r="243" spans="1:5" s="132" customFormat="1" ht="16.5">
      <c r="A243" s="130"/>
      <c r="B243" s="131"/>
      <c r="C243" s="134"/>
      <c r="D243" s="134"/>
      <c r="E243" s="134"/>
    </row>
    <row r="244" spans="1:5" s="132" customFormat="1" ht="16.5">
      <c r="A244" s="130"/>
      <c r="B244" s="131"/>
      <c r="C244" s="134"/>
      <c r="D244" s="134"/>
      <c r="E244" s="134"/>
    </row>
    <row r="245" spans="1:5" s="132" customFormat="1" ht="16.5">
      <c r="A245" s="130"/>
      <c r="B245" s="131"/>
      <c r="C245" s="134"/>
      <c r="D245" s="134"/>
      <c r="E245" s="134"/>
    </row>
    <row r="246" spans="1:5" s="132" customFormat="1" ht="16.5">
      <c r="A246" s="130"/>
      <c r="B246" s="131"/>
      <c r="C246" s="134"/>
      <c r="D246" s="134"/>
      <c r="E246" s="134"/>
    </row>
    <row r="247" spans="1:5" s="132" customFormat="1" ht="16.5">
      <c r="A247" s="130"/>
      <c r="B247" s="131"/>
      <c r="C247" s="134"/>
      <c r="D247" s="134"/>
      <c r="E247" s="134"/>
    </row>
    <row r="248" spans="1:5" s="132" customFormat="1" ht="16.5">
      <c r="A248" s="130"/>
      <c r="B248" s="131"/>
      <c r="C248" s="134"/>
      <c r="D248" s="134"/>
      <c r="E248" s="134"/>
    </row>
    <row r="249" spans="1:5" s="132" customFormat="1" ht="16.5">
      <c r="A249" s="130"/>
      <c r="B249" s="131"/>
      <c r="C249" s="134"/>
      <c r="D249" s="134"/>
      <c r="E249" s="134"/>
    </row>
    <row r="250" spans="1:5" s="132" customFormat="1" ht="16.5">
      <c r="A250" s="130"/>
      <c r="B250" s="131"/>
      <c r="C250" s="134"/>
      <c r="D250" s="134"/>
      <c r="E250" s="134"/>
    </row>
    <row r="251" spans="1:5" s="132" customFormat="1" ht="16.5">
      <c r="A251" s="130"/>
      <c r="B251" s="131"/>
      <c r="C251" s="134"/>
      <c r="D251" s="134"/>
      <c r="E251" s="134"/>
    </row>
    <row r="252" spans="1:5" s="132" customFormat="1" ht="16.5">
      <c r="A252" s="130"/>
      <c r="B252" s="131"/>
      <c r="C252" s="134"/>
      <c r="D252" s="134"/>
      <c r="E252" s="134"/>
    </row>
    <row r="253" spans="1:5" s="132" customFormat="1" ht="16.5">
      <c r="A253" s="130"/>
      <c r="B253" s="131"/>
      <c r="C253" s="134"/>
      <c r="D253" s="134"/>
      <c r="E253" s="134"/>
    </row>
    <row r="254" spans="1:5" s="132" customFormat="1" ht="16.5">
      <c r="A254" s="130"/>
      <c r="B254" s="131"/>
      <c r="C254" s="134"/>
      <c r="D254" s="134"/>
      <c r="E254" s="134"/>
    </row>
    <row r="255" spans="1:5" s="132" customFormat="1" ht="16.5">
      <c r="A255" s="130"/>
      <c r="B255" s="131"/>
      <c r="C255" s="134"/>
      <c r="D255" s="134"/>
      <c r="E255" s="134"/>
    </row>
    <row r="256" spans="1:5" s="132" customFormat="1" ht="16.5">
      <c r="A256" s="130"/>
      <c r="B256" s="131"/>
      <c r="C256" s="134"/>
      <c r="D256" s="134"/>
      <c r="E256" s="134"/>
    </row>
    <row r="257" spans="1:5" s="132" customFormat="1" ht="16.5">
      <c r="A257" s="130"/>
      <c r="B257" s="131"/>
      <c r="C257" s="134"/>
      <c r="D257" s="134"/>
      <c r="E257" s="134"/>
    </row>
    <row r="258" spans="1:5" s="132" customFormat="1" ht="16.5">
      <c r="A258" s="130"/>
      <c r="B258" s="131"/>
      <c r="C258" s="134"/>
      <c r="D258" s="134"/>
      <c r="E258" s="134"/>
    </row>
    <row r="259" spans="1:5" s="132" customFormat="1" ht="16.5">
      <c r="A259" s="130"/>
      <c r="B259" s="131"/>
      <c r="C259" s="134"/>
      <c r="D259" s="134"/>
      <c r="E259" s="134"/>
    </row>
    <row r="260" spans="1:5" s="132" customFormat="1" ht="16.5">
      <c r="A260" s="130"/>
      <c r="B260" s="131"/>
      <c r="C260" s="134"/>
      <c r="D260" s="134"/>
      <c r="E260" s="134"/>
    </row>
    <row r="261" spans="1:5" s="132" customFormat="1" ht="16.5">
      <c r="A261" s="130"/>
      <c r="B261" s="131"/>
      <c r="C261" s="134"/>
      <c r="D261" s="134"/>
      <c r="E261" s="134"/>
    </row>
    <row r="262" spans="1:5" s="132" customFormat="1" ht="16.5">
      <c r="A262" s="130"/>
      <c r="B262" s="131"/>
      <c r="C262" s="134"/>
      <c r="D262" s="134"/>
      <c r="E262" s="134"/>
    </row>
    <row r="263" spans="1:5" s="132" customFormat="1" ht="16.5">
      <c r="A263" s="130"/>
      <c r="B263" s="131"/>
      <c r="C263" s="134"/>
      <c r="D263" s="134"/>
      <c r="E263" s="134"/>
    </row>
    <row r="264" spans="1:5" s="132" customFormat="1" ht="16.5">
      <c r="A264" s="130"/>
      <c r="B264" s="131"/>
      <c r="C264" s="134"/>
      <c r="D264" s="134"/>
      <c r="E264" s="134"/>
    </row>
    <row r="265" spans="1:5" s="132" customFormat="1" ht="16.5">
      <c r="A265" s="130"/>
      <c r="B265" s="131"/>
      <c r="C265" s="134"/>
      <c r="D265" s="134"/>
      <c r="E265" s="134"/>
    </row>
    <row r="266" spans="1:5" s="132" customFormat="1" ht="16.5">
      <c r="A266" s="130"/>
      <c r="B266" s="131"/>
      <c r="C266" s="134"/>
      <c r="D266" s="134"/>
      <c r="E266" s="134"/>
    </row>
    <row r="267" spans="1:5" s="132" customFormat="1" ht="16.5">
      <c r="A267" s="130"/>
      <c r="B267" s="131"/>
      <c r="C267" s="134"/>
      <c r="D267" s="134"/>
      <c r="E267" s="134"/>
    </row>
    <row r="268" spans="1:5" s="132" customFormat="1" ht="16.5">
      <c r="A268" s="130"/>
      <c r="B268" s="131"/>
      <c r="C268" s="134"/>
      <c r="D268" s="134"/>
      <c r="E268" s="134"/>
    </row>
    <row r="269" spans="1:5" s="132" customFormat="1" ht="16.5">
      <c r="A269" s="130"/>
      <c r="B269" s="131"/>
      <c r="C269" s="134"/>
      <c r="D269" s="134"/>
      <c r="E269" s="134"/>
    </row>
    <row r="270" spans="1:5" s="132" customFormat="1" ht="16.5">
      <c r="A270" s="130"/>
      <c r="B270" s="131"/>
      <c r="C270" s="134"/>
      <c r="D270" s="134"/>
      <c r="E270" s="134"/>
    </row>
    <row r="271" spans="1:5" s="132" customFormat="1" ht="16.5">
      <c r="A271" s="130"/>
      <c r="B271" s="131"/>
      <c r="C271" s="134"/>
      <c r="D271" s="134"/>
      <c r="E271" s="134"/>
    </row>
    <row r="272" spans="1:5" s="132" customFormat="1" ht="16.5">
      <c r="A272" s="130"/>
      <c r="B272" s="131"/>
      <c r="C272" s="134"/>
      <c r="D272" s="134"/>
      <c r="E272" s="134"/>
    </row>
    <row r="273" spans="1:5" s="132" customFormat="1" ht="16.5">
      <c r="A273" s="130"/>
      <c r="B273" s="131"/>
      <c r="C273" s="134"/>
      <c r="D273" s="134"/>
      <c r="E273" s="134"/>
    </row>
    <row r="274" spans="1:5" s="132" customFormat="1" ht="16.5">
      <c r="A274" s="130"/>
      <c r="B274" s="131"/>
      <c r="C274" s="134"/>
      <c r="D274" s="134"/>
      <c r="E274" s="134"/>
    </row>
    <row r="275" spans="1:5" s="132" customFormat="1" ht="16.5">
      <c r="A275" s="130"/>
      <c r="B275" s="131"/>
      <c r="C275" s="134"/>
      <c r="D275" s="134"/>
      <c r="E275" s="134"/>
    </row>
    <row r="276" spans="1:5" s="132" customFormat="1" ht="16.5">
      <c r="A276" s="130"/>
      <c r="B276" s="131"/>
      <c r="C276" s="134"/>
      <c r="D276" s="134"/>
      <c r="E276" s="134"/>
    </row>
    <row r="277" spans="1:5" s="132" customFormat="1" ht="16.5">
      <c r="A277" s="130"/>
      <c r="B277" s="131"/>
      <c r="C277" s="134"/>
      <c r="D277" s="134"/>
      <c r="E277" s="134"/>
    </row>
    <row r="278" spans="1:5" s="132" customFormat="1" ht="16.5">
      <c r="A278" s="130"/>
      <c r="B278" s="131"/>
      <c r="C278" s="134"/>
      <c r="D278" s="134"/>
      <c r="E278" s="134"/>
    </row>
    <row r="279" spans="1:5" s="132" customFormat="1" ht="16.5">
      <c r="A279" s="130"/>
      <c r="B279" s="131"/>
      <c r="C279" s="134"/>
      <c r="D279" s="134"/>
      <c r="E279" s="134"/>
    </row>
    <row r="280" spans="1:5" s="132" customFormat="1" ht="16.5">
      <c r="A280" s="130"/>
      <c r="B280" s="131"/>
      <c r="C280" s="134"/>
      <c r="D280" s="134"/>
      <c r="E280" s="134"/>
    </row>
    <row r="281" spans="1:5" s="132" customFormat="1" ht="16.5">
      <c r="A281" s="130"/>
      <c r="B281" s="131"/>
      <c r="C281" s="134"/>
      <c r="D281" s="134"/>
      <c r="E281" s="134"/>
    </row>
    <row r="282" spans="1:5" s="132" customFormat="1" ht="16.5">
      <c r="A282" s="130"/>
      <c r="B282" s="131"/>
      <c r="C282" s="134"/>
      <c r="D282" s="134"/>
      <c r="E282" s="134"/>
    </row>
    <row r="283" spans="1:5" s="132" customFormat="1" ht="16.5">
      <c r="A283" s="130"/>
      <c r="B283" s="131"/>
      <c r="C283" s="134"/>
      <c r="D283" s="134"/>
      <c r="E283" s="134"/>
    </row>
    <row r="284" spans="1:5" s="132" customFormat="1" ht="16.5">
      <c r="A284" s="130"/>
      <c r="B284" s="131"/>
      <c r="C284" s="134"/>
      <c r="D284" s="134"/>
      <c r="E284" s="134"/>
    </row>
    <row r="285" spans="1:5" s="132" customFormat="1" ht="16.5">
      <c r="A285" s="130"/>
      <c r="B285" s="131"/>
      <c r="C285" s="134"/>
      <c r="D285" s="134"/>
      <c r="E285" s="134"/>
    </row>
    <row r="286" spans="1:5" s="132" customFormat="1" ht="16.5">
      <c r="A286" s="130"/>
      <c r="B286" s="131"/>
      <c r="C286" s="134"/>
      <c r="D286" s="134"/>
      <c r="E286" s="134"/>
    </row>
    <row r="287" spans="1:5" s="132" customFormat="1" ht="16.5">
      <c r="A287" s="130"/>
      <c r="B287" s="131"/>
      <c r="C287" s="134"/>
      <c r="D287" s="134"/>
      <c r="E287" s="134"/>
    </row>
    <row r="288" spans="1:5" s="132" customFormat="1" ht="16.5">
      <c r="A288" s="130"/>
      <c r="B288" s="131"/>
      <c r="C288" s="134"/>
      <c r="D288" s="134"/>
      <c r="E288" s="134"/>
    </row>
    <row r="289" spans="1:5" s="132" customFormat="1" ht="16.5">
      <c r="A289" s="130"/>
      <c r="B289" s="131"/>
      <c r="C289" s="134"/>
      <c r="D289" s="134"/>
      <c r="E289" s="134"/>
    </row>
    <row r="290" spans="1:5" s="132" customFormat="1" ht="16.5">
      <c r="A290" s="130"/>
      <c r="B290" s="131"/>
      <c r="C290" s="134"/>
      <c r="D290" s="134"/>
      <c r="E290" s="134"/>
    </row>
    <row r="291" spans="1:5" s="132" customFormat="1" ht="16.5">
      <c r="A291" s="130"/>
      <c r="B291" s="131"/>
      <c r="C291" s="134"/>
      <c r="D291" s="134"/>
      <c r="E291" s="134"/>
    </row>
    <row r="292" spans="1:5" s="132" customFormat="1" ht="16.5">
      <c r="A292" s="130"/>
      <c r="B292" s="131"/>
      <c r="C292" s="134"/>
      <c r="D292" s="134"/>
      <c r="E292" s="134"/>
    </row>
    <row r="293" spans="1:5" s="132" customFormat="1" ht="16.5">
      <c r="A293" s="130"/>
      <c r="B293" s="131"/>
      <c r="C293" s="134"/>
      <c r="D293" s="134"/>
      <c r="E293" s="134"/>
    </row>
    <row r="294" spans="1:5" s="132" customFormat="1" ht="16.5">
      <c r="A294" s="130"/>
      <c r="B294" s="131"/>
      <c r="C294" s="134"/>
      <c r="D294" s="134"/>
      <c r="E294" s="134"/>
    </row>
    <row r="295" spans="1:5" s="132" customFormat="1" ht="16.5">
      <c r="A295" s="130"/>
      <c r="B295" s="131"/>
      <c r="C295" s="134"/>
      <c r="D295" s="134"/>
      <c r="E295" s="134"/>
    </row>
    <row r="296" spans="1:5" s="132" customFormat="1" ht="16.5">
      <c r="A296" s="130"/>
      <c r="B296" s="131"/>
      <c r="C296" s="134"/>
      <c r="D296" s="134"/>
      <c r="E296" s="134"/>
    </row>
    <row r="297" spans="1:5" s="132" customFormat="1" ht="16.5">
      <c r="A297" s="130"/>
      <c r="B297" s="131"/>
      <c r="C297" s="134"/>
      <c r="D297" s="134"/>
      <c r="E297" s="134"/>
    </row>
    <row r="298" spans="1:5" s="132" customFormat="1" ht="16.5">
      <c r="A298" s="130"/>
      <c r="B298" s="131"/>
      <c r="C298" s="134"/>
      <c r="D298" s="134"/>
      <c r="E298" s="134"/>
    </row>
    <row r="299" spans="1:5" s="132" customFormat="1" ht="16.5">
      <c r="A299" s="130"/>
      <c r="B299" s="131"/>
      <c r="C299" s="134"/>
      <c r="D299" s="134"/>
      <c r="E299" s="134"/>
    </row>
    <row r="300" spans="1:5" s="132" customFormat="1" ht="16.5">
      <c r="A300" s="130"/>
      <c r="B300" s="131"/>
      <c r="C300" s="134"/>
      <c r="D300" s="134"/>
      <c r="E300" s="134"/>
    </row>
    <row r="301" spans="1:5" s="132" customFormat="1" ht="16.5">
      <c r="A301" s="130"/>
      <c r="B301" s="131"/>
      <c r="C301" s="134"/>
      <c r="D301" s="134"/>
      <c r="E301" s="134"/>
    </row>
    <row r="302" spans="1:5" s="132" customFormat="1" ht="16.5">
      <c r="A302" s="130"/>
      <c r="B302" s="131"/>
      <c r="C302" s="134"/>
      <c r="D302" s="134"/>
      <c r="E302" s="134"/>
    </row>
    <row r="303" spans="1:5" s="132" customFormat="1" ht="16.5">
      <c r="A303" s="130"/>
      <c r="B303" s="131"/>
      <c r="C303" s="134"/>
      <c r="D303" s="134"/>
      <c r="E303" s="134"/>
    </row>
    <row r="304" spans="1:5" s="132" customFormat="1" ht="16.5">
      <c r="A304" s="130"/>
      <c r="B304" s="131"/>
      <c r="C304" s="134"/>
      <c r="D304" s="134"/>
      <c r="E304" s="134"/>
    </row>
    <row r="305" spans="1:5" s="132" customFormat="1" ht="16.5">
      <c r="A305" s="130"/>
      <c r="B305" s="131"/>
      <c r="C305" s="134"/>
      <c r="D305" s="134"/>
      <c r="E305" s="134"/>
    </row>
    <row r="306" spans="1:5" s="132" customFormat="1" ht="16.5">
      <c r="A306" s="130"/>
      <c r="B306" s="131"/>
      <c r="C306" s="134"/>
      <c r="D306" s="134"/>
      <c r="E306" s="134"/>
    </row>
    <row r="307" spans="1:5" s="132" customFormat="1" ht="16.5">
      <c r="A307" s="130"/>
      <c r="B307" s="131"/>
      <c r="C307" s="134"/>
      <c r="D307" s="134"/>
      <c r="E307" s="134"/>
    </row>
    <row r="308" spans="1:5" s="132" customFormat="1" ht="16.5">
      <c r="A308" s="130"/>
      <c r="B308" s="131"/>
      <c r="C308" s="134"/>
      <c r="D308" s="134"/>
      <c r="E308" s="134"/>
    </row>
    <row r="309" spans="1:5" s="132" customFormat="1" ht="16.5">
      <c r="A309" s="130"/>
      <c r="B309" s="131"/>
      <c r="C309" s="134"/>
      <c r="D309" s="134"/>
      <c r="E309" s="134"/>
    </row>
    <row r="310" spans="1:5" s="132" customFormat="1" ht="16.5">
      <c r="A310" s="130"/>
      <c r="B310" s="131"/>
      <c r="C310" s="134"/>
      <c r="D310" s="134"/>
      <c r="E310" s="134"/>
    </row>
    <row r="311" spans="1:5" s="132" customFormat="1" ht="16.5">
      <c r="A311" s="130"/>
      <c r="B311" s="131"/>
      <c r="C311" s="134"/>
      <c r="D311" s="134"/>
      <c r="E311" s="134"/>
    </row>
    <row r="312" spans="1:5" s="132" customFormat="1" ht="16.5">
      <c r="A312" s="130"/>
      <c r="B312" s="131"/>
      <c r="C312" s="134"/>
      <c r="D312" s="134"/>
      <c r="E312" s="134"/>
    </row>
    <row r="313" spans="1:5" s="132" customFormat="1" ht="16.5">
      <c r="A313" s="130"/>
      <c r="B313" s="131"/>
      <c r="C313" s="134"/>
      <c r="D313" s="134"/>
      <c r="E313" s="134"/>
    </row>
    <row r="314" spans="1:5" s="132" customFormat="1" ht="16.5">
      <c r="A314" s="130"/>
      <c r="B314" s="131"/>
      <c r="C314" s="134"/>
      <c r="D314" s="134"/>
      <c r="E314" s="134"/>
    </row>
    <row r="315" spans="1:5" s="132" customFormat="1" ht="16.5">
      <c r="A315" s="130"/>
      <c r="B315" s="131"/>
      <c r="C315" s="134"/>
      <c r="D315" s="134"/>
      <c r="E315" s="134"/>
    </row>
    <row r="316" spans="1:5" s="132" customFormat="1" ht="16.5">
      <c r="A316" s="130"/>
      <c r="B316" s="131"/>
      <c r="C316" s="134"/>
      <c r="D316" s="134"/>
      <c r="E316" s="134"/>
    </row>
    <row r="317" spans="1:5" s="132" customFormat="1" ht="16.5">
      <c r="A317" s="130"/>
      <c r="B317" s="131"/>
      <c r="C317" s="134"/>
      <c r="D317" s="134"/>
      <c r="E317" s="134"/>
    </row>
    <row r="318" spans="1:5" s="132" customFormat="1" ht="16.5">
      <c r="A318" s="130"/>
      <c r="B318" s="131"/>
      <c r="C318" s="134"/>
      <c r="D318" s="134"/>
      <c r="E318" s="134"/>
    </row>
    <row r="319" spans="1:5" s="132" customFormat="1" ht="16.5">
      <c r="A319" s="130"/>
      <c r="B319" s="131"/>
      <c r="C319" s="134"/>
      <c r="D319" s="134"/>
      <c r="E319" s="134"/>
    </row>
    <row r="320" spans="1:5" s="132" customFormat="1" ht="16.5">
      <c r="A320" s="130"/>
      <c r="B320" s="131"/>
      <c r="C320" s="134"/>
      <c r="D320" s="134"/>
      <c r="E320" s="134"/>
    </row>
    <row r="321" spans="1:5" s="132" customFormat="1" ht="16.5">
      <c r="A321" s="130"/>
      <c r="B321" s="131"/>
      <c r="C321" s="134"/>
      <c r="D321" s="134"/>
      <c r="E321" s="134"/>
    </row>
    <row r="322" spans="1:5" s="132" customFormat="1" ht="16.5">
      <c r="A322" s="130"/>
      <c r="B322" s="131"/>
      <c r="C322" s="134"/>
      <c r="D322" s="134"/>
      <c r="E322" s="134"/>
    </row>
    <row r="323" spans="1:5" s="132" customFormat="1" ht="16.5">
      <c r="A323" s="130"/>
      <c r="B323" s="131"/>
      <c r="C323" s="134"/>
      <c r="D323" s="134"/>
      <c r="E323" s="134"/>
    </row>
    <row r="324" spans="1:5" s="132" customFormat="1" ht="16.5">
      <c r="A324" s="130"/>
      <c r="B324" s="131"/>
      <c r="C324" s="134"/>
      <c r="D324" s="134"/>
      <c r="E324" s="134"/>
    </row>
    <row r="325" spans="1:5" s="132" customFormat="1" ht="16.5">
      <c r="A325" s="130"/>
      <c r="B325" s="131"/>
      <c r="C325" s="134"/>
      <c r="D325" s="134"/>
      <c r="E325" s="134"/>
    </row>
    <row r="326" spans="1:5" s="132" customFormat="1" ht="16.5">
      <c r="A326" s="130"/>
      <c r="B326" s="131"/>
      <c r="C326" s="134"/>
      <c r="D326" s="134"/>
      <c r="E326" s="134"/>
    </row>
    <row r="327" spans="1:5" s="132" customFormat="1" ht="16.5">
      <c r="A327" s="130"/>
      <c r="B327" s="131"/>
      <c r="C327" s="134"/>
      <c r="D327" s="134"/>
      <c r="E327" s="134"/>
    </row>
    <row r="328" spans="1:5" s="132" customFormat="1" ht="16.5">
      <c r="A328" s="130"/>
      <c r="B328" s="131"/>
      <c r="C328" s="134"/>
      <c r="D328" s="134"/>
      <c r="E328" s="134"/>
    </row>
    <row r="329" spans="1:5" s="132" customFormat="1" ht="16.5">
      <c r="A329" s="130"/>
      <c r="B329" s="131"/>
      <c r="C329" s="134"/>
      <c r="D329" s="134"/>
      <c r="E329" s="134"/>
    </row>
    <row r="330" spans="1:5" s="132" customFormat="1" ht="16.5">
      <c r="A330" s="130"/>
      <c r="B330" s="131"/>
      <c r="C330" s="134"/>
      <c r="D330" s="134"/>
      <c r="E330" s="134"/>
    </row>
    <row r="331" spans="1:5" s="132" customFormat="1" ht="16.5">
      <c r="A331" s="130"/>
      <c r="B331" s="131"/>
      <c r="C331" s="134"/>
      <c r="D331" s="134"/>
      <c r="E331" s="134"/>
    </row>
    <row r="332" spans="1:5" s="132" customFormat="1" ht="16.5">
      <c r="A332" s="130"/>
      <c r="B332" s="131"/>
      <c r="C332" s="134"/>
      <c r="D332" s="134"/>
      <c r="E332" s="134"/>
    </row>
    <row r="333" spans="1:5" s="132" customFormat="1" ht="16.5">
      <c r="A333" s="130"/>
      <c r="B333" s="131"/>
      <c r="C333" s="134"/>
      <c r="D333" s="134"/>
      <c r="E333" s="134"/>
    </row>
    <row r="334" spans="1:5" s="132" customFormat="1" ht="16.5">
      <c r="A334" s="130"/>
      <c r="B334" s="131"/>
      <c r="C334" s="134"/>
      <c r="D334" s="134"/>
      <c r="E334" s="134"/>
    </row>
    <row r="335" spans="1:5" s="132" customFormat="1" ht="16.5">
      <c r="A335" s="130"/>
      <c r="B335" s="131"/>
      <c r="C335" s="134"/>
      <c r="D335" s="134"/>
      <c r="E335" s="134"/>
    </row>
    <row r="336" spans="1:5" s="132" customFormat="1" ht="16.5">
      <c r="A336" s="130"/>
      <c r="B336" s="131"/>
      <c r="C336" s="134"/>
      <c r="D336" s="134"/>
      <c r="E336" s="134"/>
    </row>
    <row r="337" spans="1:5" s="132" customFormat="1" ht="16.5">
      <c r="A337" s="130"/>
      <c r="B337" s="131"/>
      <c r="C337" s="134"/>
      <c r="D337" s="134"/>
      <c r="E337" s="134"/>
    </row>
    <row r="338" spans="1:5" s="132" customFormat="1" ht="16.5">
      <c r="A338" s="130"/>
      <c r="B338" s="131"/>
      <c r="C338" s="134"/>
      <c r="D338" s="134"/>
      <c r="E338" s="134"/>
    </row>
    <row r="339" spans="1:5" s="132" customFormat="1" ht="16.5">
      <c r="A339" s="130"/>
      <c r="B339" s="131"/>
      <c r="C339" s="134"/>
      <c r="D339" s="134"/>
      <c r="E339" s="134"/>
    </row>
    <row r="340" spans="1:5" s="132" customFormat="1" ht="16.5">
      <c r="A340" s="130"/>
      <c r="B340" s="131"/>
      <c r="C340" s="134"/>
      <c r="D340" s="134"/>
      <c r="E340" s="134"/>
    </row>
    <row r="341" spans="1:5" s="132" customFormat="1" ht="16.5">
      <c r="A341" s="130"/>
      <c r="B341" s="131"/>
      <c r="C341" s="134"/>
      <c r="D341" s="134"/>
      <c r="E341" s="134"/>
    </row>
    <row r="342" spans="1:5" s="132" customFormat="1" ht="16.5">
      <c r="A342" s="130"/>
      <c r="B342" s="131"/>
      <c r="C342" s="134"/>
      <c r="D342" s="134"/>
      <c r="E342" s="134"/>
    </row>
    <row r="343" spans="1:5" s="132" customFormat="1" ht="16.5">
      <c r="A343" s="130"/>
      <c r="B343" s="131"/>
      <c r="C343" s="134"/>
      <c r="D343" s="134"/>
      <c r="E343" s="134"/>
    </row>
    <row r="344" spans="1:5" s="132" customFormat="1" ht="16.5">
      <c r="A344" s="130"/>
      <c r="B344" s="131"/>
      <c r="C344" s="134"/>
      <c r="D344" s="134"/>
      <c r="E344" s="134"/>
    </row>
    <row r="345" spans="1:5" s="132" customFormat="1" ht="16.5">
      <c r="A345" s="130"/>
      <c r="B345" s="131"/>
      <c r="C345" s="134"/>
      <c r="D345" s="134"/>
      <c r="E345" s="134"/>
    </row>
    <row r="346" spans="1:5" s="132" customFormat="1" ht="16.5">
      <c r="A346" s="130"/>
      <c r="B346" s="131"/>
      <c r="C346" s="134"/>
      <c r="D346" s="134"/>
      <c r="E346" s="134"/>
    </row>
    <row r="347" spans="1:5" s="132" customFormat="1" ht="16.5">
      <c r="A347" s="130"/>
      <c r="B347" s="131"/>
      <c r="C347" s="134"/>
      <c r="D347" s="134"/>
      <c r="E347" s="134"/>
    </row>
    <row r="348" spans="1:5" s="132" customFormat="1" ht="16.5">
      <c r="A348" s="130"/>
      <c r="B348" s="131"/>
      <c r="C348" s="134"/>
      <c r="D348" s="134"/>
      <c r="E348" s="134"/>
    </row>
    <row r="349" spans="1:5" s="132" customFormat="1" ht="16.5">
      <c r="A349" s="130"/>
      <c r="B349" s="131"/>
      <c r="C349" s="134"/>
      <c r="D349" s="134"/>
      <c r="E349" s="134"/>
    </row>
    <row r="350" spans="1:5" s="132" customFormat="1" ht="16.5">
      <c r="A350" s="130"/>
      <c r="B350" s="131"/>
      <c r="C350" s="134"/>
      <c r="D350" s="134"/>
      <c r="E350" s="134"/>
    </row>
    <row r="351" spans="1:5" s="132" customFormat="1" ht="16.5">
      <c r="A351" s="130"/>
      <c r="B351" s="131"/>
      <c r="C351" s="134"/>
      <c r="D351" s="134"/>
      <c r="E351" s="134"/>
    </row>
    <row r="352" spans="1:5" s="132" customFormat="1" ht="16.5">
      <c r="A352" s="130"/>
      <c r="B352" s="131"/>
      <c r="C352" s="134"/>
      <c r="D352" s="134"/>
      <c r="E352" s="134"/>
    </row>
    <row r="353" spans="1:5" s="132" customFormat="1" ht="16.5">
      <c r="A353" s="130"/>
      <c r="B353" s="131"/>
      <c r="C353" s="134"/>
      <c r="D353" s="134"/>
      <c r="E353" s="134"/>
    </row>
    <row r="354" spans="1:5" s="132" customFormat="1" ht="16.5">
      <c r="A354" s="130"/>
      <c r="B354" s="131"/>
      <c r="C354" s="134"/>
      <c r="D354" s="134"/>
      <c r="E354" s="134"/>
    </row>
    <row r="355" spans="1:5" s="132" customFormat="1" ht="16.5">
      <c r="A355" s="130"/>
      <c r="B355" s="131"/>
      <c r="C355" s="134"/>
      <c r="D355" s="134"/>
      <c r="E355" s="134"/>
    </row>
    <row r="356" spans="1:5" s="132" customFormat="1" ht="16.5">
      <c r="A356" s="130"/>
      <c r="B356" s="131"/>
      <c r="C356" s="134"/>
      <c r="D356" s="134"/>
      <c r="E356" s="134"/>
    </row>
    <row r="357" spans="1:5" s="132" customFormat="1" ht="16.5">
      <c r="A357" s="130"/>
      <c r="B357" s="131"/>
      <c r="C357" s="134"/>
      <c r="D357" s="134"/>
      <c r="E357" s="134"/>
    </row>
    <row r="358" spans="1:5" s="132" customFormat="1" ht="16.5">
      <c r="A358" s="130"/>
      <c r="B358" s="131"/>
      <c r="C358" s="134"/>
      <c r="D358" s="134"/>
      <c r="E358" s="134"/>
    </row>
    <row r="359" spans="1:5" s="132" customFormat="1" ht="16.5">
      <c r="A359" s="130"/>
      <c r="B359" s="131"/>
      <c r="C359" s="134"/>
      <c r="D359" s="134"/>
      <c r="E359" s="134"/>
    </row>
    <row r="360" spans="1:5" s="132" customFormat="1" ht="16.5">
      <c r="A360" s="130"/>
      <c r="B360" s="131"/>
      <c r="C360" s="134"/>
      <c r="D360" s="134"/>
      <c r="E360" s="134"/>
    </row>
    <row r="361" spans="1:5" s="132" customFormat="1" ht="16.5">
      <c r="A361" s="130"/>
      <c r="B361" s="131"/>
      <c r="C361" s="134"/>
      <c r="D361" s="134"/>
      <c r="E361" s="134"/>
    </row>
    <row r="362" spans="1:5" s="132" customFormat="1" ht="16.5">
      <c r="A362" s="130"/>
      <c r="B362" s="131"/>
      <c r="C362" s="134"/>
      <c r="D362" s="134"/>
      <c r="E362" s="134"/>
    </row>
    <row r="363" spans="1:5" s="132" customFormat="1" ht="16.5">
      <c r="A363" s="130"/>
      <c r="B363" s="131"/>
      <c r="C363" s="134"/>
      <c r="D363" s="134"/>
      <c r="E363" s="134"/>
    </row>
    <row r="364" spans="1:5" s="132" customFormat="1" ht="16.5">
      <c r="A364" s="130"/>
      <c r="B364" s="131"/>
      <c r="C364" s="134"/>
      <c r="D364" s="134"/>
      <c r="E364" s="134"/>
    </row>
    <row r="365" spans="1:5" s="132" customFormat="1" ht="16.5">
      <c r="A365" s="130"/>
      <c r="B365" s="131"/>
      <c r="C365" s="134"/>
      <c r="D365" s="134"/>
      <c r="E365" s="134"/>
    </row>
    <row r="366" spans="1:5" s="132" customFormat="1" ht="16.5">
      <c r="A366" s="130"/>
      <c r="B366" s="131"/>
      <c r="C366" s="134"/>
      <c r="D366" s="134"/>
      <c r="E366" s="134"/>
    </row>
    <row r="367" spans="1:5" s="132" customFormat="1" ht="16.5">
      <c r="A367" s="130"/>
      <c r="B367" s="131"/>
      <c r="C367" s="134"/>
      <c r="D367" s="134"/>
      <c r="E367" s="134"/>
    </row>
    <row r="368" spans="1:5" s="132" customFormat="1" ht="16.5">
      <c r="A368" s="130"/>
      <c r="B368" s="131"/>
      <c r="C368" s="134"/>
      <c r="D368" s="134"/>
      <c r="E368" s="134"/>
    </row>
    <row r="369" spans="1:5" s="132" customFormat="1" ht="16.5">
      <c r="A369" s="130"/>
      <c r="B369" s="131"/>
      <c r="C369" s="134"/>
      <c r="D369" s="134"/>
      <c r="E369" s="134"/>
    </row>
    <row r="370" spans="1:5" s="132" customFormat="1" ht="16.5">
      <c r="A370" s="130"/>
      <c r="B370" s="131"/>
      <c r="C370" s="134"/>
      <c r="D370" s="134"/>
      <c r="E370" s="134"/>
    </row>
    <row r="371" spans="1:5" s="132" customFormat="1" ht="16.5">
      <c r="A371" s="130"/>
      <c r="B371" s="131"/>
      <c r="C371" s="134"/>
      <c r="D371" s="134"/>
      <c r="E371" s="134"/>
    </row>
    <row r="372" spans="1:5" s="132" customFormat="1" ht="16.5">
      <c r="A372" s="130"/>
      <c r="B372" s="131"/>
      <c r="C372" s="134"/>
      <c r="D372" s="134"/>
      <c r="E372" s="134"/>
    </row>
    <row r="373" spans="1:5" s="132" customFormat="1" ht="16.5">
      <c r="A373" s="130"/>
      <c r="B373" s="131"/>
      <c r="C373" s="134"/>
      <c r="D373" s="134"/>
      <c r="E373" s="134"/>
    </row>
    <row r="374" spans="1:5" s="132" customFormat="1" ht="16.5">
      <c r="A374" s="130"/>
      <c r="B374" s="131"/>
      <c r="C374" s="134"/>
      <c r="D374" s="134"/>
      <c r="E374" s="134"/>
    </row>
    <row r="375" spans="1:5" s="132" customFormat="1" ht="16.5">
      <c r="A375" s="130"/>
      <c r="B375" s="131"/>
      <c r="C375" s="134"/>
      <c r="D375" s="134"/>
      <c r="E375" s="134"/>
    </row>
    <row r="376" spans="1:5" s="132" customFormat="1" ht="16.5">
      <c r="A376" s="130"/>
      <c r="B376" s="131"/>
      <c r="C376" s="134"/>
      <c r="D376" s="134"/>
      <c r="E376" s="134"/>
    </row>
    <row r="377" spans="1:5" s="132" customFormat="1" ht="16.5">
      <c r="A377" s="130"/>
      <c r="B377" s="131"/>
      <c r="C377" s="134"/>
      <c r="D377" s="134"/>
      <c r="E377" s="134"/>
    </row>
    <row r="378" spans="1:5" s="132" customFormat="1" ht="16.5">
      <c r="A378" s="130"/>
      <c r="B378" s="131"/>
      <c r="C378" s="134"/>
      <c r="D378" s="134"/>
      <c r="E378" s="134"/>
    </row>
    <row r="379" spans="1:5" s="132" customFormat="1" ht="16.5">
      <c r="A379" s="130"/>
      <c r="B379" s="131"/>
      <c r="C379" s="134"/>
      <c r="D379" s="134"/>
      <c r="E379" s="134"/>
    </row>
    <row r="380" spans="1:5" s="132" customFormat="1" ht="16.5">
      <c r="A380" s="130"/>
      <c r="B380" s="131"/>
      <c r="C380" s="134"/>
      <c r="D380" s="134"/>
      <c r="E380" s="134"/>
    </row>
    <row r="381" spans="1:5" s="132" customFormat="1" ht="16.5">
      <c r="A381" s="130"/>
      <c r="B381" s="131"/>
      <c r="C381" s="134"/>
      <c r="D381" s="134"/>
      <c r="E381" s="134"/>
    </row>
    <row r="382" spans="1:5" s="132" customFormat="1" ht="16.5">
      <c r="A382" s="130"/>
      <c r="B382" s="131"/>
      <c r="C382" s="134"/>
      <c r="D382" s="134"/>
      <c r="E382" s="134"/>
    </row>
    <row r="383" spans="1:5" s="132" customFormat="1" ht="16.5">
      <c r="A383" s="130"/>
      <c r="B383" s="131"/>
      <c r="C383" s="134"/>
      <c r="D383" s="134"/>
      <c r="E383" s="134"/>
    </row>
    <row r="384" spans="1:5" s="132" customFormat="1" ht="16.5">
      <c r="A384" s="130"/>
      <c r="B384" s="131"/>
      <c r="C384" s="134"/>
      <c r="D384" s="134"/>
      <c r="E384" s="134"/>
    </row>
    <row r="385" spans="1:5" s="132" customFormat="1" ht="16.5">
      <c r="A385" s="130"/>
      <c r="B385" s="131"/>
      <c r="C385" s="134"/>
      <c r="D385" s="134"/>
      <c r="E385" s="134"/>
    </row>
    <row r="386" spans="1:5" s="132" customFormat="1" ht="16.5">
      <c r="A386" s="130"/>
      <c r="B386" s="131"/>
      <c r="C386" s="134"/>
      <c r="D386" s="134"/>
      <c r="E386" s="134"/>
    </row>
    <row r="387" spans="1:5" s="132" customFormat="1" ht="16.5">
      <c r="A387" s="130"/>
      <c r="B387" s="131"/>
      <c r="C387" s="134"/>
      <c r="D387" s="134"/>
      <c r="E387" s="134"/>
    </row>
    <row r="388" spans="1:5" s="132" customFormat="1" ht="16.5">
      <c r="A388" s="130"/>
      <c r="B388" s="131"/>
      <c r="C388" s="134"/>
      <c r="D388" s="134"/>
      <c r="E388" s="134"/>
    </row>
    <row r="389" spans="1:5" s="132" customFormat="1" ht="16.5">
      <c r="A389" s="130"/>
      <c r="B389" s="131"/>
      <c r="C389" s="134"/>
      <c r="D389" s="134"/>
      <c r="E389" s="134"/>
    </row>
    <row r="390" spans="1:5" s="132" customFormat="1" ht="16.5">
      <c r="A390" s="130"/>
      <c r="B390" s="131"/>
      <c r="C390" s="134"/>
      <c r="D390" s="134"/>
      <c r="E390" s="134"/>
    </row>
    <row r="391" spans="1:5" s="132" customFormat="1" ht="16.5">
      <c r="A391" s="130"/>
      <c r="B391" s="131"/>
      <c r="C391" s="134"/>
      <c r="D391" s="134"/>
      <c r="E391" s="134"/>
    </row>
    <row r="392" spans="1:5" s="132" customFormat="1" ht="16.5">
      <c r="A392" s="130"/>
      <c r="B392" s="131"/>
      <c r="C392" s="134"/>
      <c r="D392" s="134"/>
      <c r="E392" s="134"/>
    </row>
    <row r="393" spans="1:5" s="132" customFormat="1" ht="16.5">
      <c r="A393" s="130"/>
      <c r="B393" s="131"/>
      <c r="C393" s="134"/>
      <c r="D393" s="134"/>
      <c r="E393" s="134"/>
    </row>
    <row r="394" spans="1:5" s="132" customFormat="1" ht="16.5">
      <c r="A394" s="130"/>
      <c r="B394" s="131"/>
      <c r="C394" s="134"/>
      <c r="D394" s="134"/>
      <c r="E394" s="134"/>
    </row>
    <row r="395" spans="1:5" s="132" customFormat="1" ht="16.5">
      <c r="A395" s="130"/>
      <c r="B395" s="131"/>
      <c r="C395" s="134"/>
      <c r="D395" s="134"/>
      <c r="E395" s="134"/>
    </row>
    <row r="396" spans="1:5" s="132" customFormat="1" ht="16.5">
      <c r="A396" s="130"/>
      <c r="B396" s="131"/>
      <c r="C396" s="134"/>
      <c r="D396" s="134"/>
      <c r="E396" s="134"/>
    </row>
    <row r="397" spans="1:5" s="132" customFormat="1" ht="16.5">
      <c r="A397" s="130"/>
      <c r="B397" s="131"/>
      <c r="C397" s="134"/>
      <c r="D397" s="134"/>
      <c r="E397" s="134"/>
    </row>
    <row r="398" spans="1:5" s="132" customFormat="1" ht="16.5">
      <c r="A398" s="130"/>
      <c r="B398" s="131"/>
      <c r="C398" s="134"/>
      <c r="D398" s="134"/>
      <c r="E398" s="134"/>
    </row>
    <row r="399" spans="1:5" s="132" customFormat="1" ht="16.5">
      <c r="A399" s="130"/>
      <c r="B399" s="131"/>
      <c r="C399" s="134"/>
      <c r="D399" s="134"/>
      <c r="E399" s="134"/>
    </row>
    <row r="400" spans="1:5" s="132" customFormat="1" ht="16.5">
      <c r="A400" s="130"/>
      <c r="B400" s="131"/>
      <c r="C400" s="134"/>
      <c r="D400" s="134"/>
      <c r="E400" s="134"/>
    </row>
    <row r="401" spans="1:5" s="132" customFormat="1" ht="16.5">
      <c r="A401" s="130"/>
      <c r="B401" s="131"/>
      <c r="C401" s="134"/>
      <c r="D401" s="134"/>
      <c r="E401" s="134"/>
    </row>
    <row r="402" spans="1:5" s="132" customFormat="1" ht="16.5">
      <c r="A402" s="130"/>
      <c r="B402" s="131"/>
      <c r="C402" s="134"/>
      <c r="D402" s="134"/>
      <c r="E402" s="134"/>
    </row>
    <row r="403" spans="1:5" s="132" customFormat="1" ht="16.5">
      <c r="A403" s="130"/>
      <c r="B403" s="131"/>
      <c r="C403" s="134"/>
      <c r="D403" s="134"/>
      <c r="E403" s="134"/>
    </row>
    <row r="404" spans="1:5" s="132" customFormat="1" ht="16.5">
      <c r="A404" s="130"/>
      <c r="B404" s="131"/>
      <c r="C404" s="134"/>
      <c r="D404" s="134"/>
      <c r="E404" s="134"/>
    </row>
    <row r="405" spans="1:5" s="132" customFormat="1" ht="16.5">
      <c r="A405" s="130"/>
      <c r="B405" s="131"/>
      <c r="C405" s="134"/>
      <c r="D405" s="134"/>
      <c r="E405" s="134"/>
    </row>
    <row r="406" spans="1:5" s="132" customFormat="1" ht="16.5">
      <c r="A406" s="130"/>
      <c r="B406" s="131"/>
      <c r="C406" s="134"/>
      <c r="D406" s="134"/>
      <c r="E406" s="134"/>
    </row>
    <row r="407" spans="1:5" s="132" customFormat="1" ht="16.5">
      <c r="A407" s="130"/>
      <c r="B407" s="131"/>
      <c r="C407" s="134"/>
      <c r="D407" s="134"/>
      <c r="E407" s="134"/>
    </row>
    <row r="408" spans="1:5" s="132" customFormat="1" ht="16.5">
      <c r="A408" s="130"/>
      <c r="B408" s="131"/>
      <c r="C408" s="134"/>
      <c r="D408" s="134"/>
      <c r="E408" s="134"/>
    </row>
    <row r="409" spans="1:5" s="132" customFormat="1" ht="16.5">
      <c r="A409" s="130"/>
      <c r="B409" s="131"/>
      <c r="C409" s="134"/>
      <c r="D409" s="134"/>
      <c r="E409" s="134"/>
    </row>
    <row r="410" spans="1:5" s="132" customFormat="1" ht="16.5">
      <c r="A410" s="130"/>
      <c r="B410" s="131"/>
      <c r="C410" s="134"/>
      <c r="D410" s="134"/>
      <c r="E410" s="134"/>
    </row>
    <row r="411" spans="1:5" s="132" customFormat="1" ht="16.5">
      <c r="A411" s="130"/>
      <c r="B411" s="131"/>
      <c r="C411" s="134"/>
      <c r="D411" s="134"/>
      <c r="E411" s="134"/>
    </row>
    <row r="412" spans="1:5" s="132" customFormat="1" ht="16.5">
      <c r="A412" s="130"/>
      <c r="B412" s="131"/>
      <c r="C412" s="134"/>
      <c r="D412" s="134"/>
      <c r="E412" s="134"/>
    </row>
    <row r="413" spans="1:5" s="132" customFormat="1" ht="16.5">
      <c r="A413" s="130"/>
      <c r="B413" s="131"/>
      <c r="C413" s="134"/>
      <c r="D413" s="134"/>
      <c r="E413" s="134"/>
    </row>
    <row r="414" spans="1:5" s="132" customFormat="1" ht="16.5">
      <c r="A414" s="130"/>
      <c r="B414" s="131"/>
      <c r="C414" s="134"/>
      <c r="D414" s="134"/>
      <c r="E414" s="134"/>
    </row>
    <row r="415" spans="1:5" s="132" customFormat="1" ht="16.5">
      <c r="A415" s="130"/>
      <c r="B415" s="131"/>
      <c r="C415" s="134"/>
      <c r="D415" s="134"/>
      <c r="E415" s="134"/>
    </row>
    <row r="416" spans="1:5" s="132" customFormat="1" ht="16.5">
      <c r="A416" s="130"/>
      <c r="B416" s="131"/>
      <c r="C416" s="134"/>
      <c r="D416" s="134"/>
      <c r="E416" s="134"/>
    </row>
    <row r="417" spans="1:5" s="132" customFormat="1" ht="16.5">
      <c r="A417" s="130"/>
      <c r="B417" s="131"/>
      <c r="C417" s="134"/>
      <c r="D417" s="134"/>
      <c r="E417" s="134"/>
    </row>
    <row r="418" spans="1:5" s="132" customFormat="1" ht="16.5">
      <c r="A418" s="130"/>
      <c r="B418" s="131"/>
      <c r="C418" s="134"/>
      <c r="D418" s="134"/>
      <c r="E418" s="134"/>
    </row>
    <row r="419" spans="1:5" s="132" customFormat="1" ht="16.5">
      <c r="A419" s="130"/>
      <c r="B419" s="131"/>
      <c r="C419" s="134"/>
      <c r="D419" s="134"/>
      <c r="E419" s="134"/>
    </row>
    <row r="420" spans="1:5" s="132" customFormat="1" ht="16.5">
      <c r="A420" s="130"/>
      <c r="B420" s="131"/>
      <c r="C420" s="134"/>
      <c r="D420" s="134"/>
      <c r="E420" s="134"/>
    </row>
    <row r="421" spans="1:5" s="132" customFormat="1" ht="16.5">
      <c r="A421" s="130"/>
      <c r="B421" s="131"/>
      <c r="C421" s="134"/>
      <c r="D421" s="134"/>
      <c r="E421" s="134"/>
    </row>
    <row r="422" spans="1:5" s="132" customFormat="1" ht="16.5">
      <c r="A422" s="130"/>
      <c r="B422" s="131"/>
      <c r="C422" s="134"/>
      <c r="D422" s="134"/>
      <c r="E422" s="134"/>
    </row>
    <row r="423" spans="1:5" s="132" customFormat="1" ht="16.5">
      <c r="A423" s="130"/>
      <c r="B423" s="131"/>
      <c r="C423" s="134"/>
      <c r="D423" s="134"/>
      <c r="E423" s="134"/>
    </row>
    <row r="424" spans="1:5" s="132" customFormat="1" ht="16.5">
      <c r="A424" s="130"/>
      <c r="B424" s="131"/>
      <c r="C424" s="134"/>
      <c r="D424" s="134"/>
      <c r="E424" s="134"/>
    </row>
    <row r="425" spans="1:5" s="132" customFormat="1" ht="16.5">
      <c r="A425" s="130"/>
      <c r="B425" s="131"/>
      <c r="C425" s="134"/>
      <c r="D425" s="134"/>
      <c r="E425" s="134"/>
    </row>
    <row r="426" spans="1:5" s="132" customFormat="1" ht="16.5">
      <c r="A426" s="130"/>
      <c r="B426" s="131"/>
      <c r="C426" s="134"/>
      <c r="D426" s="134"/>
      <c r="E426" s="134"/>
    </row>
    <row r="427" spans="1:5" s="132" customFormat="1" ht="16.5">
      <c r="A427" s="130"/>
      <c r="B427" s="131"/>
      <c r="C427" s="134"/>
      <c r="D427" s="134"/>
      <c r="E427" s="134"/>
    </row>
    <row r="428" spans="1:5" s="132" customFormat="1" ht="16.5">
      <c r="A428" s="130"/>
      <c r="B428" s="131"/>
      <c r="C428" s="134"/>
      <c r="D428" s="134"/>
      <c r="E428" s="134"/>
    </row>
    <row r="429" spans="1:5" s="132" customFormat="1" ht="16.5">
      <c r="A429" s="130"/>
      <c r="B429" s="131"/>
      <c r="C429" s="134"/>
      <c r="D429" s="134"/>
      <c r="E429" s="134"/>
    </row>
    <row r="430" spans="1:5" s="132" customFormat="1" ht="16.5">
      <c r="A430" s="130"/>
      <c r="B430" s="131"/>
      <c r="C430" s="134"/>
      <c r="D430" s="134"/>
      <c r="E430" s="134"/>
    </row>
    <row r="431" spans="1:5" s="132" customFormat="1" ht="16.5">
      <c r="A431" s="130"/>
      <c r="B431" s="131"/>
      <c r="C431" s="134"/>
      <c r="D431" s="134"/>
      <c r="E431" s="134"/>
    </row>
    <row r="432" spans="1:5" s="132" customFormat="1" ht="16.5">
      <c r="A432" s="130"/>
      <c r="B432" s="131"/>
      <c r="C432" s="134"/>
      <c r="D432" s="134"/>
      <c r="E432" s="134"/>
    </row>
    <row r="433" spans="1:5" s="132" customFormat="1" ht="16.5">
      <c r="A433" s="130"/>
      <c r="B433" s="131"/>
      <c r="C433" s="134"/>
      <c r="D433" s="134"/>
      <c r="E433" s="134"/>
    </row>
    <row r="434" spans="1:5" s="132" customFormat="1" ht="16.5">
      <c r="A434" s="130"/>
      <c r="B434" s="131"/>
      <c r="C434" s="134"/>
      <c r="D434" s="134"/>
      <c r="E434" s="134"/>
    </row>
    <row r="435" spans="1:5" s="132" customFormat="1" ht="16.5">
      <c r="A435" s="130"/>
      <c r="B435" s="131"/>
      <c r="C435" s="134"/>
      <c r="D435" s="134"/>
      <c r="E435" s="134"/>
    </row>
    <row r="436" spans="1:5" s="132" customFormat="1" ht="16.5">
      <c r="A436" s="130"/>
      <c r="B436" s="131"/>
      <c r="C436" s="134"/>
      <c r="D436" s="134"/>
      <c r="E436" s="134"/>
    </row>
    <row r="437" spans="1:5" s="132" customFormat="1" ht="16.5">
      <c r="A437" s="130"/>
      <c r="B437" s="131"/>
      <c r="C437" s="134"/>
      <c r="D437" s="134"/>
      <c r="E437" s="134"/>
    </row>
    <row r="438" spans="1:5" s="132" customFormat="1" ht="16.5">
      <c r="A438" s="130"/>
      <c r="B438" s="131"/>
      <c r="C438" s="134"/>
      <c r="D438" s="134"/>
      <c r="E438" s="134"/>
    </row>
    <row r="439" spans="1:5" s="132" customFormat="1" ht="16.5">
      <c r="A439" s="130"/>
      <c r="B439" s="131"/>
      <c r="C439" s="134"/>
      <c r="D439" s="134"/>
      <c r="E439" s="134"/>
    </row>
    <row r="440" spans="1:5" s="132" customFormat="1" ht="16.5">
      <c r="A440" s="130"/>
      <c r="B440" s="131"/>
      <c r="C440" s="134"/>
      <c r="D440" s="134"/>
      <c r="E440" s="134"/>
    </row>
    <row r="441" spans="1:5" s="132" customFormat="1" ht="16.5">
      <c r="A441" s="130"/>
      <c r="B441" s="131"/>
      <c r="C441" s="134"/>
      <c r="D441" s="134"/>
      <c r="E441" s="134"/>
    </row>
    <row r="442" spans="1:5" s="132" customFormat="1" ht="16.5">
      <c r="A442" s="130"/>
      <c r="B442" s="131"/>
      <c r="C442" s="134"/>
      <c r="D442" s="134"/>
      <c r="E442" s="134"/>
    </row>
    <row r="443" spans="1:5" s="132" customFormat="1" ht="16.5">
      <c r="A443" s="130"/>
      <c r="B443" s="131"/>
      <c r="C443" s="134"/>
      <c r="D443" s="134"/>
      <c r="E443" s="134"/>
    </row>
    <row r="444" spans="1:5" s="132" customFormat="1" ht="16.5">
      <c r="A444" s="130"/>
      <c r="B444" s="131"/>
      <c r="C444" s="134"/>
      <c r="D444" s="134"/>
      <c r="E444" s="134"/>
    </row>
    <row r="445" spans="1:5" s="132" customFormat="1" ht="16.5">
      <c r="A445" s="130"/>
      <c r="B445" s="131"/>
      <c r="C445" s="134"/>
      <c r="D445" s="134"/>
      <c r="E445" s="134"/>
    </row>
    <row r="446" spans="1:5" s="132" customFormat="1" ht="16.5">
      <c r="A446" s="130"/>
      <c r="B446" s="131"/>
      <c r="C446" s="134"/>
      <c r="D446" s="134"/>
      <c r="E446" s="134"/>
    </row>
    <row r="447" spans="1:5" s="132" customFormat="1" ht="16.5">
      <c r="A447" s="130"/>
      <c r="B447" s="131"/>
      <c r="C447" s="134"/>
      <c r="D447" s="134"/>
      <c r="E447" s="134"/>
    </row>
    <row r="448" spans="1:5" s="132" customFormat="1" ht="16.5">
      <c r="A448" s="130"/>
      <c r="B448" s="131"/>
      <c r="C448" s="134"/>
      <c r="D448" s="134"/>
      <c r="E448" s="134"/>
    </row>
    <row r="449" spans="1:5" s="132" customFormat="1" ht="16.5">
      <c r="A449" s="130"/>
      <c r="B449" s="131"/>
      <c r="C449" s="134"/>
      <c r="D449" s="134"/>
      <c r="E449" s="134"/>
    </row>
    <row r="450" spans="1:5" s="132" customFormat="1" ht="16.5">
      <c r="A450" s="130"/>
      <c r="B450" s="131"/>
      <c r="C450" s="134"/>
      <c r="D450" s="134"/>
      <c r="E450" s="134"/>
    </row>
    <row r="451" spans="1:5" s="132" customFormat="1" ht="16.5">
      <c r="A451" s="130"/>
      <c r="B451" s="131"/>
      <c r="C451" s="134"/>
      <c r="D451" s="134"/>
      <c r="E451" s="134"/>
    </row>
    <row r="452" spans="1:5" s="132" customFormat="1" ht="16.5">
      <c r="A452" s="130"/>
      <c r="B452" s="131"/>
      <c r="C452" s="134"/>
      <c r="D452" s="134"/>
      <c r="E452" s="134"/>
    </row>
    <row r="453" spans="1:5" s="132" customFormat="1" ht="16.5">
      <c r="A453" s="130"/>
      <c r="B453" s="131"/>
      <c r="C453" s="134"/>
      <c r="D453" s="134"/>
      <c r="E453" s="134"/>
    </row>
    <row r="454" spans="1:5" s="132" customFormat="1" ht="16.5">
      <c r="A454" s="130"/>
      <c r="B454" s="131"/>
      <c r="C454" s="134"/>
      <c r="D454" s="134"/>
      <c r="E454" s="134"/>
    </row>
    <row r="455" spans="1:5" s="132" customFormat="1" ht="16.5">
      <c r="A455" s="130"/>
      <c r="B455" s="131"/>
      <c r="C455" s="134"/>
      <c r="D455" s="134"/>
      <c r="E455" s="134"/>
    </row>
    <row r="456" spans="1:5" s="132" customFormat="1" ht="16.5">
      <c r="A456" s="130"/>
      <c r="B456" s="131"/>
      <c r="C456" s="134"/>
      <c r="D456" s="134"/>
      <c r="E456" s="134"/>
    </row>
    <row r="457" spans="1:5" s="132" customFormat="1" ht="16.5">
      <c r="A457" s="130"/>
      <c r="B457" s="131"/>
      <c r="C457" s="134"/>
      <c r="D457" s="134"/>
      <c r="E457" s="134"/>
    </row>
    <row r="458" spans="1:5" s="132" customFormat="1" ht="16.5">
      <c r="A458" s="130"/>
      <c r="B458" s="131"/>
      <c r="C458" s="134"/>
      <c r="D458" s="134"/>
      <c r="E458" s="134"/>
    </row>
    <row r="459" spans="1:5" s="132" customFormat="1" ht="16.5">
      <c r="A459" s="130"/>
      <c r="B459" s="131"/>
      <c r="C459" s="134"/>
      <c r="D459" s="134"/>
      <c r="E459" s="134"/>
    </row>
    <row r="460" spans="1:5" s="132" customFormat="1" ht="16.5">
      <c r="A460" s="130"/>
      <c r="B460" s="131"/>
      <c r="C460" s="134"/>
      <c r="D460" s="134"/>
      <c r="E460" s="134"/>
    </row>
    <row r="461" spans="1:5" s="132" customFormat="1" ht="16.5">
      <c r="A461" s="130"/>
      <c r="B461" s="131"/>
      <c r="C461" s="134"/>
      <c r="D461" s="134"/>
      <c r="E461" s="134"/>
    </row>
    <row r="462" spans="1:5" s="132" customFormat="1" ht="16.5">
      <c r="A462" s="130"/>
      <c r="B462" s="131"/>
      <c r="C462" s="134"/>
      <c r="D462" s="134"/>
      <c r="E462" s="134"/>
    </row>
    <row r="463" spans="1:5" s="132" customFormat="1" ht="16.5">
      <c r="A463" s="130"/>
      <c r="B463" s="131"/>
      <c r="C463" s="134"/>
      <c r="D463" s="134"/>
      <c r="E463" s="134"/>
    </row>
    <row r="464" spans="1:5" s="132" customFormat="1" ht="16.5">
      <c r="A464" s="130"/>
      <c r="B464" s="131"/>
      <c r="C464" s="134"/>
      <c r="D464" s="134"/>
      <c r="E464" s="134"/>
    </row>
    <row r="465" spans="1:5" s="132" customFormat="1" ht="16.5">
      <c r="A465" s="130"/>
      <c r="B465" s="131"/>
      <c r="C465" s="134"/>
      <c r="D465" s="134"/>
      <c r="E465" s="134"/>
    </row>
    <row r="466" spans="1:5" s="132" customFormat="1" ht="16.5">
      <c r="A466" s="130"/>
      <c r="B466" s="131"/>
      <c r="C466" s="134"/>
      <c r="D466" s="134"/>
      <c r="E466" s="134"/>
    </row>
    <row r="467" spans="1:5" s="132" customFormat="1" ht="16.5">
      <c r="A467" s="130"/>
      <c r="B467" s="131"/>
      <c r="C467" s="134"/>
      <c r="D467" s="134"/>
      <c r="E467" s="134"/>
    </row>
    <row r="468" spans="1:5" s="132" customFormat="1" ht="16.5">
      <c r="A468" s="130"/>
      <c r="B468" s="131"/>
      <c r="C468" s="134"/>
      <c r="D468" s="134"/>
      <c r="E468" s="134"/>
    </row>
    <row r="469" spans="1:5" s="132" customFormat="1" ht="16.5">
      <c r="A469" s="130"/>
      <c r="B469" s="131"/>
      <c r="C469" s="134"/>
      <c r="D469" s="134"/>
      <c r="E469" s="134"/>
    </row>
    <row r="470" spans="1:5" s="132" customFormat="1" ht="16.5">
      <c r="A470" s="130"/>
      <c r="B470" s="131"/>
      <c r="C470" s="134"/>
      <c r="D470" s="134"/>
      <c r="E470" s="134"/>
    </row>
    <row r="471" spans="1:5" s="132" customFormat="1" ht="16.5">
      <c r="A471" s="130"/>
      <c r="B471" s="131"/>
      <c r="C471" s="134"/>
      <c r="D471" s="134"/>
      <c r="E471" s="134"/>
    </row>
    <row r="472" spans="1:5" s="132" customFormat="1" ht="16.5">
      <c r="A472" s="130"/>
      <c r="B472" s="131"/>
      <c r="C472" s="134"/>
      <c r="D472" s="134"/>
      <c r="E472" s="134"/>
    </row>
    <row r="473" spans="1:5" s="132" customFormat="1" ht="16.5">
      <c r="A473" s="130"/>
      <c r="B473" s="131"/>
      <c r="C473" s="134"/>
      <c r="D473" s="134"/>
      <c r="E473" s="134"/>
    </row>
    <row r="474" spans="1:5" s="132" customFormat="1" ht="16.5">
      <c r="A474" s="130"/>
      <c r="B474" s="131"/>
      <c r="C474" s="134"/>
      <c r="D474" s="134"/>
      <c r="E474" s="134"/>
    </row>
    <row r="475" spans="1:5" s="132" customFormat="1" ht="16.5">
      <c r="A475" s="130"/>
      <c r="B475" s="131"/>
      <c r="C475" s="134"/>
      <c r="D475" s="134"/>
      <c r="E475" s="134"/>
    </row>
    <row r="476" spans="1:5" s="132" customFormat="1" ht="16.5">
      <c r="A476" s="130"/>
      <c r="B476" s="131"/>
      <c r="C476" s="134"/>
      <c r="D476" s="134"/>
      <c r="E476" s="134"/>
    </row>
    <row r="477" spans="1:5" s="132" customFormat="1" ht="16.5">
      <c r="A477" s="130"/>
      <c r="B477" s="131"/>
      <c r="C477" s="134"/>
      <c r="D477" s="134"/>
      <c r="E477" s="134"/>
    </row>
    <row r="478" spans="1:5" s="132" customFormat="1" ht="16.5">
      <c r="A478" s="130"/>
      <c r="B478" s="131"/>
      <c r="C478" s="134"/>
      <c r="D478" s="134"/>
      <c r="E478" s="134"/>
    </row>
    <row r="479" spans="1:5" s="132" customFormat="1" ht="16.5">
      <c r="A479" s="130"/>
      <c r="B479" s="131"/>
      <c r="C479" s="134"/>
      <c r="D479" s="134"/>
      <c r="E479" s="134"/>
    </row>
    <row r="480" spans="1:5" s="132" customFormat="1" ht="16.5">
      <c r="A480" s="130"/>
      <c r="B480" s="131"/>
      <c r="C480" s="134"/>
      <c r="D480" s="134"/>
      <c r="E480" s="134"/>
    </row>
    <row r="481" spans="1:5" s="132" customFormat="1" ht="16.5">
      <c r="A481" s="130"/>
      <c r="B481" s="131"/>
      <c r="C481" s="134"/>
      <c r="D481" s="134"/>
      <c r="E481" s="134"/>
    </row>
    <row r="482" spans="1:5" s="132" customFormat="1" ht="16.5">
      <c r="A482" s="130"/>
      <c r="B482" s="131"/>
      <c r="C482" s="134"/>
      <c r="D482" s="134"/>
      <c r="E482" s="134"/>
    </row>
    <row r="483" spans="1:5" s="132" customFormat="1" ht="16.5">
      <c r="A483" s="130"/>
      <c r="B483" s="131"/>
      <c r="C483" s="134"/>
      <c r="D483" s="134"/>
      <c r="E483" s="134"/>
    </row>
    <row r="484" spans="1:5" s="132" customFormat="1" ht="16.5">
      <c r="A484" s="130"/>
      <c r="B484" s="131"/>
      <c r="C484" s="134"/>
      <c r="D484" s="134"/>
      <c r="E484" s="134"/>
    </row>
    <row r="485" spans="1:5" s="132" customFormat="1" ht="16.5">
      <c r="A485" s="130"/>
      <c r="B485" s="131"/>
      <c r="C485" s="134"/>
      <c r="D485" s="134"/>
      <c r="E485" s="134"/>
    </row>
    <row r="486" spans="1:5" s="132" customFormat="1" ht="16.5">
      <c r="A486" s="130"/>
      <c r="B486" s="131"/>
      <c r="C486" s="134"/>
      <c r="D486" s="134"/>
      <c r="E486" s="134"/>
    </row>
    <row r="487" spans="1:5" s="132" customFormat="1" ht="16.5">
      <c r="A487" s="130"/>
      <c r="B487" s="131"/>
      <c r="C487" s="134"/>
      <c r="D487" s="134"/>
      <c r="E487" s="134"/>
    </row>
    <row r="488" spans="1:5" s="132" customFormat="1" ht="16.5">
      <c r="A488" s="130"/>
      <c r="B488" s="131"/>
      <c r="C488" s="134"/>
      <c r="D488" s="134"/>
      <c r="E488" s="134"/>
    </row>
    <row r="489" spans="1:5" s="132" customFormat="1" ht="16.5">
      <c r="A489" s="130"/>
      <c r="B489" s="131"/>
      <c r="C489" s="134"/>
      <c r="D489" s="134"/>
      <c r="E489" s="134"/>
    </row>
    <row r="490" spans="1:5" s="132" customFormat="1" ht="16.5">
      <c r="A490" s="130"/>
      <c r="B490" s="131"/>
      <c r="C490" s="134"/>
      <c r="D490" s="134"/>
      <c r="E490" s="134"/>
    </row>
    <row r="491" spans="1:5" s="132" customFormat="1" ht="16.5">
      <c r="A491" s="130"/>
      <c r="B491" s="131"/>
      <c r="C491" s="134"/>
      <c r="D491" s="134"/>
      <c r="E491" s="134"/>
    </row>
    <row r="492" spans="1:5" s="132" customFormat="1" ht="16.5">
      <c r="A492" s="130"/>
      <c r="B492" s="131"/>
      <c r="C492" s="134"/>
      <c r="D492" s="134"/>
      <c r="E492" s="134"/>
    </row>
    <row r="493" spans="1:5" s="132" customFormat="1" ht="16.5">
      <c r="A493" s="130"/>
      <c r="B493" s="131"/>
      <c r="C493" s="134"/>
      <c r="D493" s="134"/>
      <c r="E493" s="134"/>
    </row>
    <row r="494" spans="1:5" s="132" customFormat="1" ht="16.5">
      <c r="A494" s="130"/>
      <c r="B494" s="131"/>
      <c r="C494" s="134"/>
      <c r="D494" s="134"/>
      <c r="E494" s="134"/>
    </row>
    <row r="495" spans="1:5" s="132" customFormat="1" ht="16.5">
      <c r="A495" s="130"/>
      <c r="B495" s="131"/>
      <c r="C495" s="134"/>
      <c r="D495" s="134"/>
      <c r="E495" s="134"/>
    </row>
    <row r="496" spans="1:5" s="132" customFormat="1" ht="16.5">
      <c r="A496" s="130"/>
      <c r="B496" s="131"/>
      <c r="C496" s="134"/>
      <c r="D496" s="134"/>
      <c r="E496" s="134"/>
    </row>
    <row r="497" spans="1:5" s="132" customFormat="1" ht="16.5">
      <c r="A497" s="130"/>
      <c r="B497" s="131"/>
      <c r="C497" s="134"/>
      <c r="D497" s="134"/>
      <c r="E497" s="134"/>
    </row>
    <row r="498" spans="1:5" s="132" customFormat="1" ht="16.5">
      <c r="A498" s="130"/>
      <c r="B498" s="131"/>
      <c r="C498" s="134"/>
      <c r="D498" s="134"/>
      <c r="E498" s="134"/>
    </row>
    <row r="499" spans="1:5" s="132" customFormat="1" ht="16.5">
      <c r="A499" s="130"/>
      <c r="B499" s="131"/>
      <c r="C499" s="134"/>
      <c r="D499" s="134"/>
      <c r="E499" s="134"/>
    </row>
    <row r="500" spans="1:5" s="132" customFormat="1" ht="16.5">
      <c r="A500" s="130"/>
      <c r="B500" s="131"/>
      <c r="C500" s="134"/>
      <c r="D500" s="134"/>
      <c r="E500" s="134"/>
    </row>
    <row r="501" spans="1:5" s="132" customFormat="1" ht="16.5">
      <c r="A501" s="130"/>
      <c r="B501" s="131"/>
      <c r="C501" s="134"/>
      <c r="D501" s="134"/>
      <c r="E501" s="134"/>
    </row>
    <row r="502" spans="1:5" s="132" customFormat="1" ht="16.5">
      <c r="A502" s="130"/>
      <c r="B502" s="131"/>
      <c r="C502" s="134"/>
      <c r="D502" s="134"/>
      <c r="E502" s="134"/>
    </row>
    <row r="503" spans="1:5" s="132" customFormat="1" ht="16.5">
      <c r="A503" s="130"/>
      <c r="B503" s="131"/>
      <c r="C503" s="134"/>
      <c r="D503" s="134"/>
      <c r="E503" s="134"/>
    </row>
    <row r="504" spans="1:5" s="132" customFormat="1" ht="16.5">
      <c r="A504" s="130"/>
      <c r="B504" s="131"/>
      <c r="C504" s="134"/>
      <c r="D504" s="134"/>
      <c r="E504" s="134"/>
    </row>
    <row r="505" spans="1:5" s="132" customFormat="1" ht="16.5">
      <c r="A505" s="130"/>
      <c r="B505" s="131"/>
      <c r="C505" s="134"/>
      <c r="D505" s="134"/>
      <c r="E505" s="134"/>
    </row>
    <row r="506" spans="1:5" s="132" customFormat="1" ht="16.5">
      <c r="A506" s="130"/>
      <c r="B506" s="131"/>
      <c r="C506" s="134"/>
      <c r="D506" s="134"/>
      <c r="E506" s="134"/>
    </row>
    <row r="507" spans="1:5" s="132" customFormat="1" ht="16.5">
      <c r="A507" s="130"/>
      <c r="B507" s="131"/>
      <c r="C507" s="134"/>
      <c r="D507" s="134"/>
      <c r="E507" s="134"/>
    </row>
    <row r="508" spans="1:5" s="132" customFormat="1" ht="16.5">
      <c r="A508" s="130"/>
      <c r="B508" s="131"/>
      <c r="C508" s="134"/>
      <c r="D508" s="134"/>
      <c r="E508" s="134"/>
    </row>
    <row r="509" spans="1:5" s="132" customFormat="1" ht="16.5">
      <c r="A509" s="130"/>
      <c r="B509" s="131"/>
      <c r="C509" s="134"/>
      <c r="D509" s="134"/>
      <c r="E509" s="134"/>
    </row>
    <row r="510" spans="1:5" s="132" customFormat="1" ht="16.5">
      <c r="A510" s="130"/>
      <c r="B510" s="131"/>
      <c r="C510" s="134"/>
      <c r="D510" s="134"/>
      <c r="E510" s="134"/>
    </row>
    <row r="511" spans="1:5" s="132" customFormat="1" ht="16.5">
      <c r="A511" s="130"/>
      <c r="B511" s="131"/>
      <c r="C511" s="134"/>
      <c r="D511" s="134"/>
      <c r="E511" s="134"/>
    </row>
    <row r="512" spans="1:5" s="132" customFormat="1" ht="16.5">
      <c r="A512" s="130"/>
      <c r="B512" s="131"/>
      <c r="C512" s="134"/>
      <c r="D512" s="134"/>
      <c r="E512" s="134"/>
    </row>
    <row r="513" spans="1:5" s="132" customFormat="1" ht="16.5">
      <c r="A513" s="130"/>
      <c r="B513" s="131"/>
      <c r="C513" s="134"/>
      <c r="D513" s="134"/>
      <c r="E513" s="134"/>
    </row>
    <row r="514" spans="1:5" s="132" customFormat="1" ht="16.5">
      <c r="A514" s="130"/>
      <c r="B514" s="131"/>
      <c r="C514" s="134"/>
      <c r="D514" s="134"/>
      <c r="E514" s="134"/>
    </row>
    <row r="515" spans="1:5" s="132" customFormat="1" ht="16.5">
      <c r="A515" s="130"/>
      <c r="B515" s="131"/>
      <c r="C515" s="134"/>
      <c r="D515" s="134"/>
      <c r="E515" s="134"/>
    </row>
    <row r="516" spans="1:5" s="132" customFormat="1" ht="16.5">
      <c r="A516" s="130"/>
      <c r="B516" s="131"/>
      <c r="C516" s="134"/>
      <c r="D516" s="134"/>
      <c r="E516" s="134"/>
    </row>
    <row r="517" spans="1:5" s="132" customFormat="1" ht="16.5">
      <c r="A517" s="130"/>
      <c r="B517" s="131"/>
      <c r="C517" s="134"/>
      <c r="D517" s="134"/>
      <c r="E517" s="134"/>
    </row>
    <row r="518" spans="1:5" s="132" customFormat="1" ht="16.5">
      <c r="A518" s="130"/>
      <c r="B518" s="131"/>
      <c r="C518" s="134"/>
      <c r="D518" s="134"/>
      <c r="E518" s="134"/>
    </row>
    <row r="519" spans="1:5" s="132" customFormat="1" ht="16.5">
      <c r="A519" s="130"/>
      <c r="B519" s="131"/>
      <c r="C519" s="134"/>
      <c r="D519" s="134"/>
      <c r="E519" s="134"/>
    </row>
    <row r="520" spans="1:5" s="132" customFormat="1" ht="16.5">
      <c r="A520" s="130"/>
      <c r="B520" s="131"/>
      <c r="C520" s="134"/>
      <c r="D520" s="134"/>
      <c r="E520" s="134"/>
    </row>
    <row r="521" spans="1:5" s="132" customFormat="1" ht="16.5">
      <c r="A521" s="130"/>
      <c r="B521" s="131"/>
      <c r="C521" s="134"/>
      <c r="D521" s="134"/>
      <c r="E521" s="134"/>
    </row>
    <row r="522" spans="1:5" s="132" customFormat="1" ht="16.5">
      <c r="A522" s="130"/>
      <c r="B522" s="131"/>
      <c r="C522" s="134"/>
      <c r="D522" s="134"/>
      <c r="E522" s="134"/>
    </row>
    <row r="523" spans="1:5" s="132" customFormat="1" ht="16.5">
      <c r="A523" s="130"/>
      <c r="B523" s="131"/>
      <c r="C523" s="134"/>
      <c r="D523" s="134"/>
      <c r="E523" s="134"/>
    </row>
    <row r="524" spans="1:5" s="132" customFormat="1" ht="16.5">
      <c r="A524" s="130"/>
      <c r="B524" s="131"/>
      <c r="C524" s="134"/>
      <c r="D524" s="134"/>
      <c r="E524" s="134"/>
    </row>
    <row r="525" spans="1:5" s="132" customFormat="1" ht="16.5">
      <c r="A525" s="130"/>
      <c r="B525" s="131"/>
      <c r="C525" s="134"/>
      <c r="D525" s="134"/>
      <c r="E525" s="134"/>
    </row>
    <row r="526" spans="1:5" s="132" customFormat="1" ht="16.5">
      <c r="A526" s="130"/>
      <c r="B526" s="131"/>
      <c r="C526" s="134"/>
      <c r="D526" s="134"/>
      <c r="E526" s="134"/>
    </row>
    <row r="527" spans="1:5" s="132" customFormat="1" ht="16.5">
      <c r="A527" s="130"/>
      <c r="B527" s="131"/>
      <c r="C527" s="134"/>
      <c r="D527" s="134"/>
      <c r="E527" s="134"/>
    </row>
    <row r="528" spans="1:5" s="132" customFormat="1" ht="16.5">
      <c r="A528" s="130"/>
      <c r="B528" s="131"/>
      <c r="C528" s="134"/>
      <c r="D528" s="134"/>
      <c r="E528" s="134"/>
    </row>
    <row r="529" spans="1:5" s="132" customFormat="1" ht="16.5">
      <c r="A529" s="130"/>
      <c r="B529" s="131"/>
      <c r="C529" s="134"/>
      <c r="D529" s="134"/>
      <c r="E529" s="134"/>
    </row>
    <row r="530" spans="1:5" s="132" customFormat="1" ht="16.5">
      <c r="A530" s="130"/>
      <c r="B530" s="131"/>
      <c r="C530" s="134"/>
      <c r="D530" s="134"/>
      <c r="E530" s="134"/>
    </row>
    <row r="531" spans="1:5" s="132" customFormat="1" ht="16.5">
      <c r="A531" s="130"/>
      <c r="B531" s="131"/>
      <c r="C531" s="134"/>
      <c r="D531" s="134"/>
      <c r="E531" s="134"/>
    </row>
    <row r="532" spans="1:5" s="132" customFormat="1" ht="16.5">
      <c r="A532" s="130"/>
      <c r="B532" s="131"/>
      <c r="C532" s="134"/>
      <c r="D532" s="134"/>
      <c r="E532" s="134"/>
    </row>
    <row r="533" spans="1:5" s="132" customFormat="1" ht="16.5">
      <c r="A533" s="130"/>
      <c r="B533" s="131"/>
      <c r="C533" s="134"/>
      <c r="D533" s="134"/>
      <c r="E533" s="134"/>
    </row>
    <row r="534" spans="1:5" s="132" customFormat="1" ht="16.5">
      <c r="A534" s="130"/>
      <c r="B534" s="131"/>
      <c r="C534" s="134"/>
      <c r="D534" s="134"/>
      <c r="E534" s="134"/>
    </row>
    <row r="535" spans="1:5" s="132" customFormat="1" ht="16.5">
      <c r="A535" s="130"/>
      <c r="B535" s="131"/>
      <c r="C535" s="134"/>
      <c r="D535" s="134"/>
      <c r="E535" s="134"/>
    </row>
    <row r="536" spans="1:5" s="132" customFormat="1" ht="16.5">
      <c r="A536" s="130"/>
      <c r="B536" s="131"/>
      <c r="C536" s="134"/>
      <c r="D536" s="134"/>
      <c r="E536" s="134"/>
    </row>
    <row r="537" spans="1:5" s="132" customFormat="1" ht="16.5">
      <c r="A537" s="130"/>
      <c r="B537" s="131"/>
      <c r="C537" s="134"/>
      <c r="D537" s="134"/>
      <c r="E537" s="134"/>
    </row>
    <row r="538" spans="1:5" s="132" customFormat="1" ht="16.5">
      <c r="A538" s="130"/>
      <c r="B538" s="131"/>
      <c r="C538" s="134"/>
      <c r="D538" s="134"/>
      <c r="E538" s="134"/>
    </row>
    <row r="539" spans="1:5" s="132" customFormat="1" ht="16.5">
      <c r="A539" s="130"/>
      <c r="B539" s="131"/>
      <c r="C539" s="134"/>
      <c r="D539" s="134"/>
      <c r="E539" s="134"/>
    </row>
    <row r="540" spans="1:5" s="132" customFormat="1" ht="16.5">
      <c r="A540" s="130"/>
      <c r="B540" s="131"/>
      <c r="C540" s="134"/>
      <c r="D540" s="134"/>
      <c r="E540" s="134"/>
    </row>
    <row r="541" spans="1:5" s="132" customFormat="1" ht="16.5">
      <c r="A541" s="130"/>
      <c r="B541" s="131"/>
      <c r="C541" s="134"/>
      <c r="D541" s="134"/>
      <c r="E541" s="134"/>
    </row>
    <row r="542" spans="1:5" s="132" customFormat="1" ht="16.5">
      <c r="A542" s="130"/>
      <c r="B542" s="131"/>
      <c r="C542" s="134"/>
      <c r="D542" s="134"/>
      <c r="E542" s="134"/>
    </row>
    <row r="543" spans="1:5" s="132" customFormat="1" ht="16.5">
      <c r="A543" s="130"/>
      <c r="B543" s="131"/>
      <c r="C543" s="134"/>
      <c r="D543" s="134"/>
      <c r="E543" s="134"/>
    </row>
    <row r="544" spans="1:5" s="132" customFormat="1" ht="16.5">
      <c r="A544" s="130"/>
      <c r="B544" s="131"/>
      <c r="C544" s="134"/>
      <c r="D544" s="134"/>
      <c r="E544" s="134"/>
    </row>
    <row r="545" spans="1:5" s="132" customFormat="1" ht="16.5">
      <c r="A545" s="130"/>
      <c r="B545" s="131"/>
      <c r="C545" s="134"/>
      <c r="D545" s="134"/>
      <c r="E545" s="134"/>
    </row>
    <row r="546" spans="1:5" s="132" customFormat="1" ht="16.5">
      <c r="A546" s="130"/>
      <c r="B546" s="131"/>
      <c r="C546" s="134"/>
      <c r="D546" s="134"/>
      <c r="E546" s="134"/>
    </row>
    <row r="547" spans="1:5" s="132" customFormat="1" ht="16.5">
      <c r="A547" s="130"/>
      <c r="B547" s="131"/>
      <c r="C547" s="134"/>
      <c r="D547" s="134"/>
      <c r="E547" s="134"/>
    </row>
    <row r="548" spans="1:5" s="132" customFormat="1" ht="16.5">
      <c r="A548" s="130"/>
      <c r="B548" s="131"/>
      <c r="C548" s="134"/>
      <c r="D548" s="134"/>
      <c r="E548" s="134"/>
    </row>
    <row r="549" spans="1:5" s="132" customFormat="1" ht="16.5">
      <c r="A549" s="130"/>
      <c r="B549" s="131"/>
      <c r="C549" s="134"/>
      <c r="D549" s="134"/>
      <c r="E549" s="134"/>
    </row>
    <row r="550" spans="1:5" s="132" customFormat="1" ht="16.5">
      <c r="A550" s="130"/>
      <c r="B550" s="131"/>
      <c r="C550" s="134"/>
      <c r="D550" s="134"/>
      <c r="E550" s="134"/>
    </row>
    <row r="551" spans="1:5" s="132" customFormat="1" ht="16.5">
      <c r="A551" s="130"/>
      <c r="B551" s="131"/>
      <c r="C551" s="134"/>
      <c r="D551" s="134"/>
      <c r="E551" s="134"/>
    </row>
    <row r="552" spans="1:5" s="132" customFormat="1" ht="16.5">
      <c r="A552" s="130"/>
      <c r="B552" s="131"/>
      <c r="C552" s="134"/>
      <c r="D552" s="134"/>
      <c r="E552" s="134"/>
    </row>
    <row r="553" spans="1:5" s="132" customFormat="1" ht="16.5">
      <c r="A553" s="130"/>
      <c r="B553" s="131"/>
      <c r="C553" s="134"/>
      <c r="D553" s="134"/>
      <c r="E553" s="134"/>
    </row>
    <row r="554" spans="1:5" s="132" customFormat="1" ht="16.5">
      <c r="A554" s="130"/>
      <c r="B554" s="131"/>
      <c r="C554" s="134"/>
      <c r="D554" s="134"/>
      <c r="E554" s="134"/>
    </row>
    <row r="555" spans="1:5" s="132" customFormat="1" ht="16.5">
      <c r="A555" s="130"/>
      <c r="B555" s="131"/>
      <c r="C555" s="134"/>
      <c r="D555" s="134"/>
      <c r="E555" s="134"/>
    </row>
    <row r="556" spans="1:5" s="132" customFormat="1" ht="16.5">
      <c r="A556" s="130"/>
      <c r="B556" s="131"/>
      <c r="C556" s="134"/>
      <c r="D556" s="134"/>
      <c r="E556" s="134"/>
    </row>
    <row r="557" spans="1:5" s="132" customFormat="1" ht="16.5">
      <c r="A557" s="130"/>
      <c r="B557" s="131"/>
      <c r="C557" s="134"/>
      <c r="D557" s="134"/>
      <c r="E557" s="134"/>
    </row>
    <row r="558" spans="1:5" s="132" customFormat="1" ht="16.5">
      <c r="A558" s="130"/>
      <c r="B558" s="131"/>
      <c r="C558" s="134"/>
      <c r="D558" s="134"/>
      <c r="E558" s="134"/>
    </row>
    <row r="559" spans="1:5" s="132" customFormat="1" ht="16.5">
      <c r="A559" s="130"/>
      <c r="B559" s="131"/>
      <c r="C559" s="134"/>
      <c r="D559" s="134"/>
      <c r="E559" s="134"/>
    </row>
    <row r="560" spans="1:5" s="132" customFormat="1" ht="16.5">
      <c r="A560" s="130"/>
      <c r="B560" s="131"/>
      <c r="C560" s="134"/>
      <c r="D560" s="134"/>
      <c r="E560" s="134"/>
    </row>
    <row r="561" spans="1:5" s="132" customFormat="1" ht="16.5">
      <c r="A561" s="130"/>
      <c r="B561" s="131"/>
      <c r="C561" s="134"/>
      <c r="D561" s="134"/>
      <c r="E561" s="134"/>
    </row>
    <row r="562" spans="1:5" s="132" customFormat="1" ht="16.5">
      <c r="A562" s="130"/>
      <c r="B562" s="131"/>
      <c r="C562" s="134"/>
      <c r="D562" s="134"/>
      <c r="E562" s="134"/>
    </row>
    <row r="563" spans="1:5" s="132" customFormat="1" ht="16.5">
      <c r="A563" s="130"/>
      <c r="B563" s="131"/>
      <c r="C563" s="134"/>
      <c r="D563" s="134"/>
      <c r="E563" s="134"/>
    </row>
    <row r="564" spans="1:5" s="132" customFormat="1" ht="16.5">
      <c r="A564" s="130"/>
      <c r="B564" s="131"/>
      <c r="C564" s="134"/>
      <c r="D564" s="134"/>
      <c r="E564" s="134"/>
    </row>
    <row r="565" spans="1:5" s="132" customFormat="1" ht="16.5">
      <c r="A565" s="130"/>
      <c r="B565" s="131"/>
      <c r="C565" s="134"/>
      <c r="D565" s="134"/>
      <c r="E565" s="134"/>
    </row>
    <row r="566" spans="1:5" s="132" customFormat="1" ht="16.5">
      <c r="A566" s="130"/>
      <c r="B566" s="131"/>
      <c r="C566" s="134"/>
      <c r="D566" s="134"/>
      <c r="E566" s="134"/>
    </row>
    <row r="567" spans="1:5" s="132" customFormat="1" ht="16.5">
      <c r="A567" s="130"/>
      <c r="B567" s="131"/>
      <c r="C567" s="134"/>
      <c r="D567" s="134"/>
      <c r="E567" s="134"/>
    </row>
    <row r="568" spans="1:5" s="132" customFormat="1" ht="16.5">
      <c r="A568" s="130"/>
      <c r="B568" s="131"/>
      <c r="C568" s="134"/>
      <c r="D568" s="134"/>
      <c r="E568" s="134"/>
    </row>
    <row r="569" spans="1:5" s="132" customFormat="1" ht="16.5">
      <c r="A569" s="130"/>
      <c r="B569" s="131"/>
      <c r="C569" s="134"/>
      <c r="D569" s="134"/>
      <c r="E569" s="134"/>
    </row>
    <row r="570" spans="1:5" s="132" customFormat="1" ht="16.5">
      <c r="A570" s="130"/>
      <c r="B570" s="131"/>
      <c r="C570" s="134"/>
      <c r="D570" s="134"/>
      <c r="E570" s="134"/>
    </row>
    <row r="571" spans="1:5" s="132" customFormat="1" ht="16.5">
      <c r="A571" s="130"/>
      <c r="B571" s="131"/>
      <c r="C571" s="134"/>
      <c r="D571" s="134"/>
      <c r="E571" s="134"/>
    </row>
    <row r="572" spans="1:5" s="132" customFormat="1" ht="16.5">
      <c r="A572" s="130"/>
      <c r="B572" s="131"/>
      <c r="C572" s="134"/>
      <c r="D572" s="134"/>
      <c r="E572" s="134"/>
    </row>
    <row r="573" spans="1:5" s="132" customFormat="1" ht="16.5">
      <c r="A573" s="130"/>
      <c r="B573" s="131"/>
      <c r="C573" s="134"/>
      <c r="D573" s="134"/>
      <c r="E573" s="134"/>
    </row>
    <row r="574" spans="1:5" s="132" customFormat="1" ht="16.5">
      <c r="A574" s="130"/>
      <c r="B574" s="131"/>
      <c r="C574" s="134"/>
      <c r="D574" s="134"/>
      <c r="E574" s="134"/>
    </row>
    <row r="575" spans="1:5" s="132" customFormat="1" ht="16.5">
      <c r="A575" s="130"/>
      <c r="B575" s="131"/>
      <c r="C575" s="134"/>
      <c r="D575" s="134"/>
      <c r="E575" s="134"/>
    </row>
    <row r="576" spans="1:5" s="132" customFormat="1" ht="16.5">
      <c r="A576" s="130"/>
      <c r="B576" s="131"/>
      <c r="C576" s="134"/>
      <c r="D576" s="134"/>
      <c r="E576" s="134"/>
    </row>
    <row r="577" spans="1:5" s="132" customFormat="1" ht="16.5">
      <c r="A577" s="130"/>
      <c r="B577" s="131"/>
      <c r="C577" s="134"/>
      <c r="D577" s="134"/>
      <c r="E577" s="134"/>
    </row>
    <row r="578" spans="1:5" s="132" customFormat="1" ht="16.5">
      <c r="A578" s="130"/>
      <c r="B578" s="131"/>
      <c r="C578" s="134"/>
      <c r="D578" s="134"/>
      <c r="E578" s="134"/>
    </row>
    <row r="579" spans="1:5" s="132" customFormat="1" ht="16.5">
      <c r="A579" s="130"/>
      <c r="B579" s="131"/>
      <c r="C579" s="134"/>
      <c r="D579" s="134"/>
      <c r="E579" s="134"/>
    </row>
    <row r="580" spans="1:5" s="132" customFormat="1" ht="16.5">
      <c r="A580" s="130"/>
      <c r="B580" s="131"/>
      <c r="C580" s="134"/>
      <c r="D580" s="134"/>
      <c r="E580" s="134"/>
    </row>
    <row r="581" spans="1:5" s="132" customFormat="1" ht="16.5">
      <c r="A581" s="130"/>
      <c r="B581" s="131"/>
      <c r="C581" s="134"/>
      <c r="D581" s="134"/>
      <c r="E581" s="134"/>
    </row>
    <row r="582" spans="1:5" s="132" customFormat="1" ht="16.5">
      <c r="A582" s="130"/>
      <c r="B582" s="131"/>
      <c r="C582" s="134"/>
      <c r="D582" s="134"/>
      <c r="E582" s="134"/>
    </row>
    <row r="583" spans="1:5" s="132" customFormat="1" ht="16.5">
      <c r="A583" s="130"/>
      <c r="B583" s="131"/>
      <c r="C583" s="134"/>
      <c r="D583" s="134"/>
      <c r="E583" s="134"/>
    </row>
    <row r="584" spans="1:5" s="132" customFormat="1" ht="16.5">
      <c r="A584" s="130"/>
      <c r="B584" s="131"/>
      <c r="C584" s="134"/>
      <c r="D584" s="134"/>
      <c r="E584" s="134"/>
    </row>
    <row r="585" spans="1:5" s="132" customFormat="1" ht="16.5">
      <c r="A585" s="130"/>
      <c r="B585" s="131"/>
      <c r="C585" s="134"/>
      <c r="D585" s="134"/>
      <c r="E585" s="134"/>
    </row>
    <row r="586" spans="1:5" s="132" customFormat="1" ht="16.5">
      <c r="A586" s="130"/>
      <c r="B586" s="131"/>
      <c r="C586" s="134"/>
      <c r="D586" s="134"/>
      <c r="E586" s="134"/>
    </row>
    <row r="587" spans="1:5" s="132" customFormat="1" ht="16.5">
      <c r="A587" s="130"/>
      <c r="B587" s="131"/>
      <c r="C587" s="134"/>
      <c r="D587" s="134"/>
      <c r="E587" s="134"/>
    </row>
    <row r="588" spans="1:5" s="132" customFormat="1" ht="16.5">
      <c r="A588" s="130"/>
      <c r="B588" s="131"/>
      <c r="C588" s="134"/>
      <c r="D588" s="134"/>
      <c r="E588" s="134"/>
    </row>
    <row r="589" spans="1:5" s="132" customFormat="1" ht="16.5">
      <c r="A589" s="130"/>
      <c r="B589" s="131"/>
      <c r="C589" s="134"/>
      <c r="D589" s="134"/>
      <c r="E589" s="134"/>
    </row>
    <row r="590" spans="1:5" s="132" customFormat="1" ht="16.5">
      <c r="A590" s="130"/>
      <c r="B590" s="131"/>
      <c r="C590" s="134"/>
      <c r="D590" s="134"/>
      <c r="E590" s="134"/>
    </row>
    <row r="591" spans="1:5" s="132" customFormat="1" ht="16.5">
      <c r="A591" s="130"/>
      <c r="B591" s="131"/>
      <c r="C591" s="134"/>
      <c r="D591" s="134"/>
      <c r="E591" s="134"/>
    </row>
    <row r="592" spans="1:5" s="132" customFormat="1" ht="16.5">
      <c r="A592" s="130"/>
      <c r="B592" s="131"/>
      <c r="C592" s="134"/>
      <c r="D592" s="134"/>
      <c r="E592" s="134"/>
    </row>
    <row r="593" spans="1:5" s="132" customFormat="1" ht="16.5">
      <c r="A593" s="130"/>
      <c r="B593" s="131"/>
      <c r="C593" s="134"/>
      <c r="D593" s="134"/>
      <c r="E593" s="134"/>
    </row>
    <row r="594" spans="1:5" s="132" customFormat="1" ht="16.5">
      <c r="A594" s="130"/>
      <c r="B594" s="131"/>
      <c r="C594" s="134"/>
      <c r="D594" s="134"/>
      <c r="E594" s="134"/>
    </row>
    <row r="595" spans="1:5" s="132" customFormat="1" ht="16.5">
      <c r="A595" s="130"/>
      <c r="B595" s="131"/>
      <c r="C595" s="134"/>
      <c r="D595" s="134"/>
      <c r="E595" s="134"/>
    </row>
    <row r="596" spans="1:5" s="132" customFormat="1" ht="16.5">
      <c r="A596" s="130"/>
      <c r="B596" s="131"/>
      <c r="C596" s="134"/>
      <c r="D596" s="134"/>
      <c r="E596" s="134"/>
    </row>
    <row r="597" spans="1:5" s="132" customFormat="1" ht="16.5">
      <c r="A597" s="130"/>
      <c r="B597" s="131"/>
      <c r="C597" s="134"/>
      <c r="D597" s="134"/>
      <c r="E597" s="134"/>
    </row>
    <row r="598" spans="1:5" s="132" customFormat="1" ht="16.5">
      <c r="A598" s="130"/>
      <c r="B598" s="131"/>
      <c r="C598" s="134"/>
      <c r="D598" s="134"/>
      <c r="E598" s="134"/>
    </row>
    <row r="599" spans="1:5" s="132" customFormat="1" ht="16.5">
      <c r="A599" s="130"/>
      <c r="B599" s="131"/>
      <c r="C599" s="134"/>
      <c r="D599" s="134"/>
      <c r="E599" s="134"/>
    </row>
    <row r="600" spans="1:5" s="132" customFormat="1" ht="16.5">
      <c r="A600" s="130"/>
      <c r="B600" s="131"/>
      <c r="C600" s="134"/>
      <c r="D600" s="134"/>
      <c r="E600" s="134"/>
    </row>
    <row r="601" spans="1:5" s="132" customFormat="1" ht="16.5">
      <c r="A601" s="130"/>
      <c r="B601" s="131"/>
      <c r="C601" s="134"/>
      <c r="D601" s="134"/>
      <c r="E601" s="134"/>
    </row>
    <row r="602" spans="1:5" s="132" customFormat="1" ht="16.5">
      <c r="A602" s="130"/>
      <c r="B602" s="131"/>
      <c r="C602" s="134"/>
      <c r="D602" s="134"/>
      <c r="E602" s="134"/>
    </row>
    <row r="603" spans="1:5" s="132" customFormat="1" ht="16.5">
      <c r="A603" s="130"/>
      <c r="B603" s="131"/>
      <c r="C603" s="134"/>
      <c r="D603" s="134"/>
      <c r="E603" s="134"/>
    </row>
    <row r="604" spans="1:5" s="132" customFormat="1" ht="16.5">
      <c r="A604" s="130"/>
      <c r="B604" s="131"/>
      <c r="C604" s="134"/>
      <c r="D604" s="134"/>
      <c r="E604" s="134"/>
    </row>
    <row r="605" spans="1:5" s="132" customFormat="1" ht="16.5">
      <c r="A605" s="130"/>
      <c r="B605" s="131"/>
      <c r="C605" s="134"/>
      <c r="D605" s="134"/>
      <c r="E605" s="134"/>
    </row>
    <row r="606" spans="1:5" s="132" customFormat="1" ht="16.5">
      <c r="A606" s="130"/>
      <c r="B606" s="131"/>
      <c r="C606" s="134"/>
      <c r="D606" s="134"/>
      <c r="E606" s="134"/>
    </row>
    <row r="607" spans="1:5" s="132" customFormat="1" ht="16.5">
      <c r="A607" s="130"/>
      <c r="B607" s="131"/>
      <c r="C607" s="134"/>
      <c r="D607" s="134"/>
      <c r="E607" s="134"/>
    </row>
    <row r="608" spans="1:5" s="132" customFormat="1" ht="16.5">
      <c r="A608" s="130"/>
      <c r="B608" s="131"/>
      <c r="C608" s="134"/>
      <c r="D608" s="134"/>
      <c r="E608" s="134"/>
    </row>
    <row r="609" spans="1:5" s="132" customFormat="1" ht="16.5">
      <c r="A609" s="130"/>
      <c r="B609" s="131"/>
      <c r="C609" s="134"/>
      <c r="D609" s="134"/>
      <c r="E609" s="134"/>
    </row>
    <row r="610" spans="1:5" s="132" customFormat="1" ht="16.5">
      <c r="A610" s="130"/>
      <c r="B610" s="131"/>
      <c r="C610" s="134"/>
      <c r="D610" s="134"/>
      <c r="E610" s="134"/>
    </row>
    <row r="611" spans="1:5" s="132" customFormat="1" ht="16.5">
      <c r="A611" s="130"/>
      <c r="B611" s="131"/>
      <c r="C611" s="134"/>
      <c r="D611" s="134"/>
      <c r="E611" s="134"/>
    </row>
    <row r="612" spans="1:5" s="132" customFormat="1" ht="16.5">
      <c r="A612" s="130"/>
      <c r="B612" s="131"/>
      <c r="C612" s="134"/>
      <c r="D612" s="134"/>
      <c r="E612" s="134"/>
    </row>
    <row r="613" spans="1:5" s="132" customFormat="1" ht="16.5">
      <c r="A613" s="130"/>
      <c r="B613" s="131"/>
      <c r="C613" s="134"/>
      <c r="D613" s="134"/>
      <c r="E613" s="134"/>
    </row>
    <row r="614" spans="1:5" s="132" customFormat="1" ht="16.5">
      <c r="A614" s="130"/>
      <c r="B614" s="131"/>
      <c r="C614" s="134"/>
      <c r="D614" s="134"/>
      <c r="E614" s="134"/>
    </row>
    <row r="615" spans="1:5" s="132" customFormat="1" ht="16.5">
      <c r="A615" s="130"/>
      <c r="B615" s="131"/>
      <c r="C615" s="134"/>
      <c r="D615" s="134"/>
      <c r="E615" s="134"/>
    </row>
    <row r="616" spans="1:5" s="132" customFormat="1" ht="16.5">
      <c r="A616" s="130"/>
      <c r="B616" s="131"/>
      <c r="C616" s="134"/>
      <c r="D616" s="134"/>
      <c r="E616" s="134"/>
    </row>
    <row r="617" spans="1:5" s="132" customFormat="1" ht="16.5">
      <c r="A617" s="130"/>
      <c r="B617" s="131"/>
      <c r="C617" s="134"/>
      <c r="D617" s="134"/>
      <c r="E617" s="134"/>
    </row>
    <row r="618" spans="1:5" s="132" customFormat="1" ht="16.5">
      <c r="A618" s="130"/>
      <c r="B618" s="131"/>
      <c r="C618" s="134"/>
      <c r="D618" s="134"/>
      <c r="E618" s="134"/>
    </row>
    <row r="619" spans="1:5" s="132" customFormat="1" ht="16.5">
      <c r="A619" s="130"/>
      <c r="B619" s="131"/>
      <c r="C619" s="134"/>
      <c r="D619" s="134"/>
      <c r="E619" s="134"/>
    </row>
    <row r="620" spans="1:5" s="132" customFormat="1" ht="16.5">
      <c r="A620" s="130"/>
      <c r="B620" s="131"/>
      <c r="C620" s="134"/>
      <c r="D620" s="134"/>
      <c r="E620" s="134"/>
    </row>
    <row r="621" spans="1:5" s="132" customFormat="1" ht="16.5">
      <c r="A621" s="130"/>
      <c r="B621" s="131"/>
      <c r="C621" s="134"/>
      <c r="D621" s="134"/>
      <c r="E621" s="134"/>
    </row>
    <row r="622" spans="1:5" s="132" customFormat="1" ht="16.5">
      <c r="A622" s="130"/>
      <c r="B622" s="131"/>
      <c r="C622" s="134"/>
      <c r="D622" s="134"/>
      <c r="E622" s="134"/>
    </row>
    <row r="623" spans="1:5" s="132" customFormat="1" ht="16.5">
      <c r="A623" s="130"/>
      <c r="B623" s="131"/>
      <c r="C623" s="134"/>
      <c r="D623" s="134"/>
      <c r="E623" s="134"/>
    </row>
    <row r="624" spans="1:5" s="132" customFormat="1" ht="16.5">
      <c r="A624" s="130"/>
      <c r="B624" s="131"/>
      <c r="C624" s="134"/>
      <c r="D624" s="134"/>
      <c r="E624" s="134"/>
    </row>
    <row r="625" spans="1:5" s="132" customFormat="1" ht="16.5">
      <c r="A625" s="130"/>
      <c r="B625" s="131"/>
      <c r="C625" s="134"/>
      <c r="D625" s="134"/>
      <c r="E625" s="134"/>
    </row>
    <row r="626" spans="1:5" s="132" customFormat="1" ht="16.5">
      <c r="A626" s="130"/>
      <c r="B626" s="131"/>
      <c r="C626" s="134"/>
      <c r="D626" s="134"/>
      <c r="E626" s="134"/>
    </row>
    <row r="627" spans="1:5" s="132" customFormat="1" ht="16.5">
      <c r="A627" s="130"/>
      <c r="B627" s="131"/>
      <c r="C627" s="134"/>
      <c r="D627" s="134"/>
      <c r="E627" s="134"/>
    </row>
    <row r="628" spans="1:5" s="132" customFormat="1" ht="16.5">
      <c r="A628" s="130"/>
      <c r="B628" s="131"/>
      <c r="C628" s="134"/>
      <c r="D628" s="134"/>
      <c r="E628" s="134"/>
    </row>
    <row r="629" spans="1:5" s="132" customFormat="1" ht="16.5">
      <c r="A629" s="130"/>
      <c r="B629" s="131"/>
      <c r="C629" s="134"/>
      <c r="D629" s="134"/>
      <c r="E629" s="134"/>
    </row>
    <row r="630" spans="1:5" s="132" customFormat="1" ht="16.5">
      <c r="A630" s="130"/>
      <c r="B630" s="131"/>
      <c r="C630" s="134"/>
      <c r="D630" s="134"/>
      <c r="E630" s="134"/>
    </row>
    <row r="631" spans="1:5" s="132" customFormat="1" ht="16.5">
      <c r="A631" s="130"/>
      <c r="B631" s="131"/>
      <c r="C631" s="134"/>
      <c r="D631" s="134"/>
      <c r="E631" s="134"/>
    </row>
    <row r="632" spans="1:5" s="132" customFormat="1" ht="16.5">
      <c r="A632" s="130"/>
      <c r="B632" s="131"/>
      <c r="C632" s="134"/>
      <c r="D632" s="134"/>
      <c r="E632" s="134"/>
    </row>
    <row r="633" spans="1:5" s="132" customFormat="1" ht="16.5">
      <c r="A633" s="130"/>
      <c r="B633" s="131"/>
      <c r="C633" s="134"/>
      <c r="D633" s="134"/>
      <c r="E633" s="134"/>
    </row>
    <row r="634" spans="1:5" s="132" customFormat="1" ht="16.5">
      <c r="A634" s="130"/>
      <c r="B634" s="131"/>
      <c r="C634" s="134"/>
      <c r="D634" s="134"/>
      <c r="E634" s="134"/>
    </row>
    <row r="635" spans="1:5" s="132" customFormat="1" ht="16.5">
      <c r="A635" s="130"/>
      <c r="B635" s="131"/>
      <c r="C635" s="134"/>
      <c r="D635" s="134"/>
      <c r="E635" s="134"/>
    </row>
    <row r="636" spans="1:5" s="132" customFormat="1" ht="16.5">
      <c r="A636" s="130"/>
      <c r="B636" s="131"/>
      <c r="C636" s="134"/>
      <c r="D636" s="134"/>
      <c r="E636" s="134"/>
    </row>
    <row r="637" spans="1:5" s="132" customFormat="1" ht="16.5">
      <c r="A637" s="130"/>
      <c r="B637" s="131"/>
      <c r="C637" s="134"/>
      <c r="D637" s="134"/>
      <c r="E637" s="134"/>
    </row>
    <row r="638" spans="1:5" s="132" customFormat="1" ht="16.5">
      <c r="A638" s="130"/>
      <c r="B638" s="131"/>
      <c r="C638" s="134"/>
      <c r="D638" s="134"/>
      <c r="E638" s="134"/>
    </row>
    <row r="639" spans="1:5" s="132" customFormat="1" ht="16.5">
      <c r="A639" s="130"/>
      <c r="B639" s="131"/>
      <c r="C639" s="134"/>
      <c r="D639" s="134"/>
      <c r="E639" s="134"/>
    </row>
    <row r="640" spans="1:5" s="132" customFormat="1" ht="16.5">
      <c r="A640" s="130"/>
      <c r="B640" s="131"/>
      <c r="C640" s="134"/>
      <c r="D640" s="134"/>
      <c r="E640" s="134"/>
    </row>
    <row r="641" spans="1:5" s="132" customFormat="1" ht="16.5">
      <c r="A641" s="130"/>
      <c r="B641" s="131"/>
      <c r="C641" s="134"/>
      <c r="D641" s="134"/>
      <c r="E641" s="134"/>
    </row>
    <row r="642" spans="1:5" s="132" customFormat="1" ht="16.5">
      <c r="A642" s="130"/>
      <c r="B642" s="131"/>
      <c r="C642" s="134"/>
      <c r="D642" s="134"/>
      <c r="E642" s="134"/>
    </row>
    <row r="643" spans="1:5" s="132" customFormat="1" ht="16.5">
      <c r="A643" s="130"/>
      <c r="B643" s="131"/>
      <c r="C643" s="134"/>
      <c r="D643" s="134"/>
      <c r="E643" s="134"/>
    </row>
    <row r="644" spans="1:5" s="132" customFormat="1" ht="16.5">
      <c r="A644" s="130"/>
      <c r="B644" s="131"/>
      <c r="C644" s="134"/>
      <c r="D644" s="134"/>
      <c r="E644" s="134"/>
    </row>
    <row r="645" spans="1:5" s="132" customFormat="1" ht="16.5">
      <c r="A645" s="130"/>
      <c r="B645" s="131"/>
      <c r="C645" s="134"/>
      <c r="D645" s="134"/>
      <c r="E645" s="134"/>
    </row>
    <row r="646" spans="1:5" s="132" customFormat="1" ht="16.5">
      <c r="A646" s="130"/>
      <c r="B646" s="131"/>
      <c r="C646" s="134"/>
      <c r="D646" s="134"/>
      <c r="E646" s="134"/>
    </row>
    <row r="647" spans="1:5" s="132" customFormat="1" ht="16.5">
      <c r="A647" s="130"/>
      <c r="B647" s="131"/>
      <c r="C647" s="134"/>
      <c r="D647" s="134"/>
      <c r="E647" s="134"/>
    </row>
    <row r="648" spans="1:5" s="132" customFormat="1" ht="16.5">
      <c r="A648" s="130"/>
      <c r="B648" s="131"/>
      <c r="C648" s="134"/>
      <c r="D648" s="134"/>
      <c r="E648" s="134"/>
    </row>
    <row r="649" spans="1:5" s="132" customFormat="1" ht="16.5">
      <c r="A649" s="130"/>
      <c r="B649" s="131"/>
      <c r="C649" s="134"/>
      <c r="D649" s="134"/>
      <c r="E649" s="134"/>
    </row>
    <row r="650" spans="1:5" s="132" customFormat="1" ht="16.5">
      <c r="A650" s="130"/>
      <c r="B650" s="131"/>
      <c r="C650" s="134"/>
      <c r="D650" s="134"/>
      <c r="E650" s="134"/>
    </row>
    <row r="651" spans="1:5" s="132" customFormat="1" ht="16.5">
      <c r="A651" s="130"/>
      <c r="B651" s="131"/>
      <c r="C651" s="134"/>
      <c r="D651" s="134"/>
      <c r="E651" s="134"/>
    </row>
    <row r="652" spans="1:5" s="132" customFormat="1" ht="16.5">
      <c r="A652" s="130"/>
      <c r="B652" s="131"/>
      <c r="C652" s="134"/>
      <c r="D652" s="134"/>
      <c r="E652" s="134"/>
    </row>
    <row r="653" spans="1:5" s="132" customFormat="1" ht="16.5">
      <c r="A653" s="130"/>
      <c r="B653" s="131"/>
      <c r="C653" s="134"/>
      <c r="D653" s="134"/>
      <c r="E653" s="134"/>
    </row>
    <row r="654" spans="1:5" s="132" customFormat="1" ht="16.5">
      <c r="A654" s="130"/>
      <c r="B654" s="131"/>
      <c r="C654" s="134"/>
      <c r="D654" s="134"/>
      <c r="E654" s="134"/>
    </row>
    <row r="655" spans="1:5" s="132" customFormat="1" ht="16.5">
      <c r="A655" s="130"/>
      <c r="B655" s="131"/>
      <c r="C655" s="134"/>
      <c r="D655" s="134"/>
      <c r="E655" s="134"/>
    </row>
    <row r="656" spans="1:5" s="132" customFormat="1" ht="16.5">
      <c r="A656" s="130"/>
      <c r="B656" s="131"/>
      <c r="C656" s="134"/>
      <c r="D656" s="134"/>
      <c r="E656" s="134"/>
    </row>
    <row r="657" spans="1:5" s="132" customFormat="1" ht="16.5">
      <c r="A657" s="130"/>
      <c r="B657" s="131"/>
      <c r="C657" s="134"/>
      <c r="D657" s="134"/>
      <c r="E657" s="134"/>
    </row>
    <row r="658" spans="1:5" s="132" customFormat="1" ht="16.5">
      <c r="A658" s="130"/>
      <c r="B658" s="131"/>
      <c r="C658" s="134"/>
      <c r="D658" s="134"/>
      <c r="E658" s="134"/>
    </row>
    <row r="659" spans="1:5" s="132" customFormat="1" ht="16.5">
      <c r="A659" s="130"/>
      <c r="B659" s="131"/>
      <c r="C659" s="134"/>
      <c r="D659" s="134"/>
      <c r="E659" s="134"/>
    </row>
    <row r="660" spans="1:5" s="132" customFormat="1" ht="16.5">
      <c r="A660" s="130"/>
      <c r="B660" s="131"/>
      <c r="C660" s="134"/>
      <c r="D660" s="134"/>
      <c r="E660" s="134"/>
    </row>
    <row r="661" spans="1:5" s="132" customFormat="1" ht="16.5">
      <c r="A661" s="130"/>
      <c r="B661" s="131"/>
      <c r="C661" s="134"/>
      <c r="D661" s="134"/>
      <c r="E661" s="134"/>
    </row>
    <row r="662" spans="1:5" s="132" customFormat="1" ht="16.5">
      <c r="A662" s="130"/>
      <c r="B662" s="131"/>
      <c r="C662" s="134"/>
      <c r="D662" s="134"/>
      <c r="E662" s="134"/>
    </row>
    <row r="663" spans="1:5" s="132" customFormat="1" ht="16.5">
      <c r="A663" s="130"/>
      <c r="B663" s="131"/>
      <c r="C663" s="134"/>
      <c r="D663" s="134"/>
      <c r="E663" s="134"/>
    </row>
    <row r="664" spans="1:5" s="132" customFormat="1" ht="16.5">
      <c r="A664" s="130"/>
      <c r="B664" s="131"/>
      <c r="C664" s="134"/>
      <c r="D664" s="134"/>
      <c r="E664" s="134"/>
    </row>
    <row r="665" spans="1:5" s="132" customFormat="1" ht="16.5">
      <c r="A665" s="130"/>
      <c r="B665" s="131"/>
      <c r="C665" s="134"/>
      <c r="D665" s="134"/>
      <c r="E665" s="134"/>
    </row>
    <row r="666" spans="1:5" s="132" customFormat="1" ht="16.5">
      <c r="A666" s="130"/>
      <c r="B666" s="131"/>
      <c r="C666" s="134"/>
      <c r="D666" s="134"/>
      <c r="E666" s="134"/>
    </row>
    <row r="667" spans="1:5" s="132" customFormat="1" ht="16.5">
      <c r="A667" s="130"/>
      <c r="B667" s="131"/>
      <c r="C667" s="134"/>
      <c r="D667" s="134"/>
      <c r="E667" s="134"/>
    </row>
    <row r="668" spans="1:5" s="132" customFormat="1" ht="16.5">
      <c r="A668" s="130"/>
      <c r="B668" s="131"/>
      <c r="C668" s="134"/>
      <c r="D668" s="134"/>
      <c r="E668" s="134"/>
    </row>
    <row r="669" spans="1:5" s="132" customFormat="1" ht="16.5">
      <c r="A669" s="130"/>
      <c r="B669" s="131"/>
      <c r="C669" s="134"/>
      <c r="D669" s="134"/>
      <c r="E669" s="134"/>
    </row>
    <row r="670" spans="1:5" s="132" customFormat="1" ht="16.5">
      <c r="A670" s="130"/>
      <c r="B670" s="131"/>
      <c r="C670" s="134"/>
      <c r="D670" s="134"/>
      <c r="E670" s="134"/>
    </row>
    <row r="671" spans="1:5" s="132" customFormat="1" ht="16.5">
      <c r="A671" s="130"/>
      <c r="B671" s="131"/>
      <c r="C671" s="134"/>
      <c r="D671" s="134"/>
      <c r="E671" s="134"/>
    </row>
    <row r="672" spans="1:5" s="132" customFormat="1" ht="16.5">
      <c r="A672" s="130"/>
      <c r="B672" s="131"/>
      <c r="C672" s="134"/>
      <c r="D672" s="134"/>
      <c r="E672" s="134"/>
    </row>
    <row r="673" spans="1:5" s="132" customFormat="1" ht="16.5">
      <c r="A673" s="130"/>
      <c r="B673" s="131"/>
      <c r="C673" s="134"/>
      <c r="D673" s="134"/>
      <c r="E673" s="134"/>
    </row>
    <row r="674" spans="1:5" s="132" customFormat="1" ht="16.5">
      <c r="A674" s="130"/>
      <c r="B674" s="131"/>
      <c r="C674" s="134"/>
      <c r="D674" s="134"/>
      <c r="E674" s="134"/>
    </row>
    <row r="675" spans="1:5" s="132" customFormat="1" ht="16.5">
      <c r="A675" s="130"/>
      <c r="B675" s="131"/>
      <c r="C675" s="134"/>
      <c r="D675" s="134"/>
      <c r="E675" s="134"/>
    </row>
    <row r="676" spans="1:5" s="132" customFormat="1" ht="16.5">
      <c r="A676" s="130"/>
      <c r="B676" s="131"/>
      <c r="C676" s="134"/>
      <c r="D676" s="134"/>
      <c r="E676" s="134"/>
    </row>
    <row r="677" spans="1:5" s="132" customFormat="1" ht="16.5">
      <c r="A677" s="130"/>
      <c r="B677" s="131"/>
      <c r="C677" s="134"/>
      <c r="D677" s="134"/>
      <c r="E677" s="134"/>
    </row>
    <row r="678" spans="1:5" s="132" customFormat="1" ht="16.5">
      <c r="A678" s="130"/>
      <c r="B678" s="131"/>
      <c r="C678" s="134"/>
      <c r="D678" s="134"/>
      <c r="E678" s="134"/>
    </row>
    <row r="679" spans="1:5" s="132" customFormat="1" ht="16.5">
      <c r="A679" s="130"/>
      <c r="B679" s="131"/>
      <c r="C679" s="134"/>
      <c r="D679" s="134"/>
      <c r="E679" s="134"/>
    </row>
    <row r="680" spans="1:5" s="132" customFormat="1" ht="16.5">
      <c r="A680" s="130"/>
      <c r="B680" s="131"/>
      <c r="C680" s="134"/>
      <c r="D680" s="134"/>
      <c r="E680" s="134"/>
    </row>
    <row r="681" spans="1:5" s="132" customFormat="1" ht="16.5">
      <c r="A681" s="130"/>
      <c r="B681" s="131"/>
      <c r="C681" s="134"/>
      <c r="D681" s="134"/>
      <c r="E681" s="134"/>
    </row>
    <row r="682" spans="1:5" s="132" customFormat="1" ht="16.5">
      <c r="A682" s="130"/>
      <c r="B682" s="131"/>
      <c r="C682" s="134"/>
      <c r="D682" s="134"/>
      <c r="E682" s="134"/>
    </row>
    <row r="683" spans="1:5" s="132" customFormat="1" ht="16.5">
      <c r="A683" s="130"/>
      <c r="B683" s="131"/>
      <c r="C683" s="134"/>
      <c r="D683" s="134"/>
      <c r="E683" s="134"/>
    </row>
    <row r="684" spans="1:5" s="132" customFormat="1" ht="16.5">
      <c r="A684" s="130"/>
      <c r="B684" s="131"/>
      <c r="C684" s="134"/>
      <c r="D684" s="134"/>
      <c r="E684" s="134"/>
    </row>
    <row r="685" spans="1:5" s="132" customFormat="1" ht="16.5">
      <c r="A685" s="130"/>
      <c r="B685" s="131"/>
      <c r="C685" s="134"/>
      <c r="D685" s="134"/>
      <c r="E685" s="134"/>
    </row>
    <row r="686" spans="1:5" s="132" customFormat="1" ht="16.5">
      <c r="A686" s="130"/>
      <c r="B686" s="131"/>
      <c r="C686" s="134"/>
      <c r="D686" s="134"/>
      <c r="E686" s="134"/>
    </row>
    <row r="687" spans="1:5" s="132" customFormat="1" ht="16.5">
      <c r="A687" s="130"/>
      <c r="B687" s="131"/>
      <c r="C687" s="134"/>
      <c r="D687" s="134"/>
      <c r="E687" s="134"/>
    </row>
    <row r="688" spans="1:5" s="132" customFormat="1" ht="16.5">
      <c r="A688" s="130"/>
      <c r="B688" s="131"/>
      <c r="C688" s="134"/>
      <c r="D688" s="134"/>
      <c r="E688" s="134"/>
    </row>
    <row r="689" spans="1:5" s="132" customFormat="1" ht="16.5">
      <c r="A689" s="130"/>
      <c r="B689" s="131"/>
      <c r="C689" s="134"/>
      <c r="D689" s="134"/>
      <c r="E689" s="134"/>
    </row>
    <row r="690" spans="1:5" s="132" customFormat="1" ht="16.5">
      <c r="A690" s="130"/>
      <c r="B690" s="131"/>
      <c r="C690" s="134"/>
      <c r="D690" s="134"/>
      <c r="E690" s="134"/>
    </row>
    <row r="691" spans="1:5" s="132" customFormat="1" ht="16.5">
      <c r="A691" s="130"/>
      <c r="B691" s="131"/>
      <c r="C691" s="134"/>
      <c r="D691" s="134"/>
      <c r="E691" s="134"/>
    </row>
    <row r="692" spans="1:5" s="132" customFormat="1" ht="16.5">
      <c r="A692" s="130"/>
      <c r="B692" s="131"/>
      <c r="C692" s="134"/>
      <c r="D692" s="134"/>
      <c r="E692" s="134"/>
    </row>
    <row r="693" spans="1:5" s="132" customFormat="1" ht="16.5">
      <c r="A693" s="130"/>
      <c r="B693" s="131"/>
      <c r="C693" s="134"/>
      <c r="D693" s="134"/>
      <c r="E693" s="134"/>
    </row>
    <row r="694" spans="1:5" s="132" customFormat="1" ht="16.5">
      <c r="A694" s="130"/>
      <c r="B694" s="131"/>
      <c r="C694" s="134"/>
      <c r="D694" s="134"/>
      <c r="E694" s="134"/>
    </row>
    <row r="695" spans="1:5" s="132" customFormat="1" ht="16.5">
      <c r="A695" s="130"/>
      <c r="B695" s="131"/>
      <c r="C695" s="134"/>
      <c r="D695" s="134"/>
      <c r="E695" s="134"/>
    </row>
    <row r="696" spans="1:5" s="132" customFormat="1" ht="16.5">
      <c r="A696" s="130"/>
      <c r="B696" s="131"/>
      <c r="C696" s="134"/>
      <c r="D696" s="134"/>
      <c r="E696" s="134"/>
    </row>
    <row r="697" spans="1:5" s="132" customFormat="1" ht="16.5">
      <c r="A697" s="130"/>
      <c r="B697" s="131"/>
      <c r="C697" s="134"/>
      <c r="D697" s="134"/>
      <c r="E697" s="134"/>
    </row>
    <row r="698" spans="1:5" s="132" customFormat="1" ht="16.5">
      <c r="A698" s="130"/>
      <c r="B698" s="131"/>
      <c r="C698" s="134"/>
      <c r="D698" s="134"/>
      <c r="E698" s="134"/>
    </row>
    <row r="699" spans="1:5" s="132" customFormat="1" ht="16.5">
      <c r="A699" s="130"/>
      <c r="B699" s="131"/>
      <c r="C699" s="134"/>
      <c r="D699" s="134"/>
      <c r="E699" s="134"/>
    </row>
    <row r="700" spans="1:5" s="132" customFormat="1" ht="16.5">
      <c r="A700" s="130"/>
      <c r="B700" s="131"/>
      <c r="C700" s="134"/>
      <c r="D700" s="134"/>
      <c r="E700" s="134"/>
    </row>
    <row r="701" spans="1:5" s="132" customFormat="1" ht="16.5">
      <c r="A701" s="130"/>
      <c r="B701" s="131"/>
      <c r="C701" s="134"/>
      <c r="D701" s="134"/>
      <c r="E701" s="134"/>
    </row>
    <row r="702" spans="1:5" s="132" customFormat="1" ht="16.5">
      <c r="A702" s="130"/>
      <c r="B702" s="131"/>
      <c r="C702" s="134"/>
      <c r="D702" s="134"/>
      <c r="E702" s="134"/>
    </row>
    <row r="703" spans="1:5" s="132" customFormat="1" ht="16.5">
      <c r="A703" s="130"/>
      <c r="B703" s="131"/>
      <c r="C703" s="134"/>
      <c r="D703" s="134"/>
      <c r="E703" s="134"/>
    </row>
    <row r="704" spans="1:5" s="132" customFormat="1" ht="16.5">
      <c r="A704" s="130"/>
      <c r="B704" s="131"/>
      <c r="C704" s="134"/>
      <c r="D704" s="134"/>
      <c r="E704" s="134"/>
    </row>
    <row r="705" spans="1:5" s="132" customFormat="1" ht="16.5">
      <c r="A705" s="130"/>
      <c r="B705" s="131"/>
      <c r="C705" s="134"/>
      <c r="D705" s="134"/>
      <c r="E705" s="134"/>
    </row>
    <row r="706" spans="1:5" s="132" customFormat="1" ht="16.5">
      <c r="A706" s="130"/>
      <c r="B706" s="131"/>
      <c r="C706" s="134"/>
      <c r="D706" s="134"/>
      <c r="E706" s="134"/>
    </row>
    <row r="707" spans="1:5" s="132" customFormat="1" ht="16.5">
      <c r="A707" s="130"/>
      <c r="B707" s="131"/>
      <c r="C707" s="134"/>
      <c r="D707" s="134"/>
      <c r="E707" s="134"/>
    </row>
    <row r="708" spans="1:5" s="132" customFormat="1" ht="16.5">
      <c r="A708" s="130"/>
      <c r="B708" s="131"/>
      <c r="C708" s="134"/>
      <c r="D708" s="134"/>
      <c r="E708" s="134"/>
    </row>
    <row r="709" spans="1:5" s="132" customFormat="1" ht="16.5">
      <c r="A709" s="130"/>
      <c r="B709" s="131"/>
      <c r="C709" s="134"/>
      <c r="D709" s="134"/>
      <c r="E709" s="134"/>
    </row>
    <row r="710" spans="1:5" s="132" customFormat="1" ht="16.5">
      <c r="A710" s="130"/>
      <c r="B710" s="131"/>
      <c r="C710" s="134"/>
      <c r="D710" s="134"/>
      <c r="E710" s="134"/>
    </row>
    <row r="711" spans="1:5" s="132" customFormat="1" ht="16.5">
      <c r="A711" s="130"/>
      <c r="B711" s="131"/>
      <c r="C711" s="134"/>
      <c r="D711" s="134"/>
      <c r="E711" s="134"/>
    </row>
    <row r="712" spans="1:5" s="132" customFormat="1" ht="16.5">
      <c r="A712" s="130"/>
      <c r="B712" s="131"/>
      <c r="C712" s="134"/>
      <c r="D712" s="134"/>
      <c r="E712" s="134"/>
    </row>
    <row r="713" spans="1:5" s="132" customFormat="1" ht="16.5">
      <c r="A713" s="130"/>
      <c r="B713" s="131"/>
      <c r="C713" s="134"/>
      <c r="D713" s="134"/>
      <c r="E713" s="134"/>
    </row>
    <row r="714" spans="1:5" s="132" customFormat="1" ht="16.5">
      <c r="A714" s="130"/>
      <c r="B714" s="131"/>
      <c r="C714" s="134"/>
      <c r="D714" s="134"/>
      <c r="E714" s="134"/>
    </row>
    <row r="715" spans="1:5" s="132" customFormat="1" ht="16.5">
      <c r="A715" s="130"/>
      <c r="B715" s="131"/>
      <c r="C715" s="134"/>
      <c r="D715" s="134"/>
      <c r="E715" s="134"/>
    </row>
    <row r="716" spans="1:5" s="132" customFormat="1" ht="16.5">
      <c r="A716" s="130"/>
      <c r="B716" s="131"/>
      <c r="C716" s="134"/>
      <c r="D716" s="134"/>
      <c r="E716" s="134"/>
    </row>
    <row r="717" spans="1:5" s="132" customFormat="1" ht="16.5">
      <c r="A717" s="130"/>
      <c r="B717" s="131"/>
      <c r="C717" s="134"/>
      <c r="D717" s="134"/>
      <c r="E717" s="134"/>
    </row>
    <row r="718" spans="1:5" s="132" customFormat="1" ht="16.5">
      <c r="A718" s="130"/>
      <c r="B718" s="131"/>
      <c r="C718" s="134"/>
      <c r="D718" s="134"/>
      <c r="E718" s="134"/>
    </row>
    <row r="719" spans="1:5" s="132" customFormat="1" ht="16.5">
      <c r="A719" s="130"/>
      <c r="B719" s="131"/>
      <c r="C719" s="134"/>
      <c r="D719" s="134"/>
      <c r="E719" s="134"/>
    </row>
    <row r="720" spans="1:5" s="132" customFormat="1" ht="16.5">
      <c r="A720" s="130"/>
      <c r="B720" s="131"/>
      <c r="C720" s="134"/>
      <c r="D720" s="134"/>
      <c r="E720" s="134"/>
    </row>
    <row r="721" spans="1:5" s="132" customFormat="1" ht="16.5">
      <c r="A721" s="130"/>
      <c r="B721" s="131"/>
      <c r="C721" s="134"/>
      <c r="D721" s="134"/>
      <c r="E721" s="134"/>
    </row>
    <row r="722" spans="1:5" s="132" customFormat="1" ht="16.5">
      <c r="A722" s="130"/>
      <c r="B722" s="131"/>
      <c r="C722" s="134"/>
      <c r="D722" s="134"/>
      <c r="E722" s="134"/>
    </row>
    <row r="723" spans="1:5" s="132" customFormat="1" ht="16.5">
      <c r="A723" s="130"/>
      <c r="B723" s="131"/>
      <c r="C723" s="134"/>
      <c r="D723" s="134"/>
      <c r="E723" s="134"/>
    </row>
    <row r="724" spans="1:5" s="132" customFormat="1" ht="16.5">
      <c r="A724" s="130"/>
      <c r="B724" s="131"/>
      <c r="C724" s="134"/>
      <c r="D724" s="134"/>
      <c r="E724" s="134"/>
    </row>
    <row r="725" spans="1:5" s="132" customFormat="1" ht="16.5">
      <c r="A725" s="130"/>
      <c r="B725" s="131"/>
      <c r="C725" s="134"/>
      <c r="D725" s="134"/>
      <c r="E725" s="134"/>
    </row>
    <row r="726" spans="1:5" s="132" customFormat="1" ht="16.5">
      <c r="A726" s="130"/>
      <c r="B726" s="131"/>
      <c r="C726" s="134"/>
      <c r="D726" s="134"/>
      <c r="E726" s="134"/>
    </row>
    <row r="727" spans="1:5" s="132" customFormat="1" ht="16.5">
      <c r="A727" s="130"/>
      <c r="B727" s="131"/>
      <c r="C727" s="134"/>
      <c r="D727" s="134"/>
      <c r="E727" s="134"/>
    </row>
    <row r="728" spans="1:5" s="132" customFormat="1" ht="16.5">
      <c r="A728" s="130"/>
      <c r="B728" s="131"/>
      <c r="C728" s="134"/>
      <c r="D728" s="134"/>
      <c r="E728" s="134"/>
    </row>
    <row r="729" spans="1:5" s="132" customFormat="1" ht="16.5">
      <c r="A729" s="130"/>
      <c r="B729" s="131"/>
      <c r="C729" s="134"/>
      <c r="D729" s="134"/>
      <c r="E729" s="134"/>
    </row>
    <row r="730" spans="1:5" s="132" customFormat="1" ht="16.5">
      <c r="A730" s="130"/>
      <c r="B730" s="131"/>
      <c r="C730" s="134"/>
      <c r="D730" s="134"/>
      <c r="E730" s="134"/>
    </row>
    <row r="731" spans="1:5" s="132" customFormat="1" ht="16.5">
      <c r="A731" s="130"/>
      <c r="B731" s="131"/>
      <c r="C731" s="134"/>
      <c r="D731" s="134"/>
      <c r="E731" s="134"/>
    </row>
    <row r="732" spans="1:5" s="132" customFormat="1" ht="16.5">
      <c r="A732" s="130"/>
      <c r="B732" s="131"/>
      <c r="C732" s="134"/>
      <c r="D732" s="134"/>
      <c r="E732" s="134"/>
    </row>
    <row r="733" spans="1:5" s="132" customFormat="1" ht="16.5">
      <c r="A733" s="130"/>
      <c r="B733" s="131"/>
      <c r="C733" s="134"/>
      <c r="D733" s="134"/>
      <c r="E733" s="134"/>
    </row>
    <row r="734" spans="1:5" s="132" customFormat="1" ht="16.5">
      <c r="A734" s="130"/>
      <c r="B734" s="131"/>
      <c r="C734" s="134"/>
      <c r="D734" s="134"/>
      <c r="E734" s="134"/>
    </row>
    <row r="735" spans="1:5" s="132" customFormat="1" ht="16.5">
      <c r="A735" s="130"/>
      <c r="B735" s="131"/>
      <c r="C735" s="134"/>
      <c r="D735" s="134"/>
      <c r="E735" s="134"/>
    </row>
    <row r="736" spans="1:5" s="132" customFormat="1" ht="16.5">
      <c r="A736" s="130"/>
      <c r="B736" s="131"/>
      <c r="C736" s="134"/>
      <c r="D736" s="134"/>
      <c r="E736" s="134"/>
    </row>
    <row r="737" spans="1:5" s="132" customFormat="1" ht="16.5">
      <c r="A737" s="130"/>
      <c r="B737" s="131"/>
      <c r="C737" s="134"/>
      <c r="D737" s="134"/>
      <c r="E737" s="134"/>
    </row>
    <row r="738" spans="1:5" s="132" customFormat="1" ht="16.5">
      <c r="A738" s="130"/>
      <c r="B738" s="131"/>
      <c r="C738" s="134"/>
      <c r="D738" s="134"/>
      <c r="E738" s="134"/>
    </row>
    <row r="739" spans="1:5" s="132" customFormat="1" ht="16.5">
      <c r="A739" s="130"/>
      <c r="B739" s="131"/>
      <c r="C739" s="134"/>
      <c r="D739" s="134"/>
      <c r="E739" s="134"/>
    </row>
    <row r="740" spans="1:5" s="132" customFormat="1" ht="16.5">
      <c r="A740" s="130"/>
      <c r="B740" s="131"/>
      <c r="C740" s="134"/>
      <c r="D740" s="134"/>
      <c r="E740" s="134"/>
    </row>
    <row r="741" spans="1:5" s="132" customFormat="1" ht="16.5">
      <c r="A741" s="130"/>
      <c r="B741" s="131"/>
      <c r="C741" s="134"/>
      <c r="D741" s="134"/>
      <c r="E741" s="134"/>
    </row>
    <row r="742" spans="1:5" s="132" customFormat="1" ht="16.5">
      <c r="A742" s="130"/>
      <c r="B742" s="131"/>
      <c r="C742" s="134"/>
      <c r="D742" s="134"/>
      <c r="E742" s="134"/>
    </row>
    <row r="743" spans="1:5" s="132" customFormat="1" ht="16.5">
      <c r="A743" s="130"/>
      <c r="B743" s="131"/>
      <c r="C743" s="134"/>
      <c r="D743" s="134"/>
      <c r="E743" s="134"/>
    </row>
    <row r="744" spans="1:5" s="132" customFormat="1" ht="16.5">
      <c r="A744" s="130"/>
      <c r="B744" s="131"/>
      <c r="C744" s="134"/>
      <c r="D744" s="134"/>
      <c r="E744" s="134"/>
    </row>
    <row r="745" spans="1:5" s="132" customFormat="1" ht="16.5">
      <c r="A745" s="130"/>
      <c r="B745" s="131"/>
      <c r="C745" s="134"/>
      <c r="D745" s="134"/>
      <c r="E745" s="134"/>
    </row>
    <row r="746" spans="1:5" s="132" customFormat="1" ht="16.5">
      <c r="A746" s="130"/>
      <c r="B746" s="131"/>
      <c r="C746" s="134"/>
      <c r="D746" s="134"/>
      <c r="E746" s="134"/>
    </row>
    <row r="747" spans="1:5" s="132" customFormat="1" ht="16.5">
      <c r="A747" s="130"/>
      <c r="B747" s="131"/>
      <c r="C747" s="134"/>
      <c r="D747" s="134"/>
      <c r="E747" s="134"/>
    </row>
    <row r="748" spans="1:5" s="132" customFormat="1" ht="16.5">
      <c r="A748" s="130"/>
      <c r="B748" s="131"/>
      <c r="C748" s="134"/>
      <c r="D748" s="134"/>
      <c r="E748" s="134"/>
    </row>
    <row r="749" spans="1:5" s="132" customFormat="1" ht="16.5">
      <c r="A749" s="130"/>
      <c r="B749" s="131"/>
      <c r="C749" s="134"/>
      <c r="D749" s="134"/>
      <c r="E749" s="134"/>
    </row>
    <row r="750" spans="1:5" s="132" customFormat="1" ht="16.5">
      <c r="A750" s="130"/>
      <c r="B750" s="131"/>
      <c r="C750" s="134"/>
      <c r="D750" s="134"/>
      <c r="E750" s="134"/>
    </row>
    <row r="751" spans="1:5" s="132" customFormat="1" ht="16.5">
      <c r="A751" s="130"/>
      <c r="B751" s="131"/>
      <c r="C751" s="134"/>
      <c r="D751" s="134"/>
      <c r="E751" s="134"/>
    </row>
    <row r="752" spans="1:5" s="132" customFormat="1" ht="16.5">
      <c r="A752" s="130"/>
      <c r="B752" s="131"/>
      <c r="C752" s="134"/>
      <c r="D752" s="134"/>
      <c r="E752" s="134"/>
    </row>
    <row r="753" spans="1:5" s="132" customFormat="1" ht="16.5">
      <c r="A753" s="130"/>
      <c r="B753" s="131"/>
      <c r="C753" s="134"/>
      <c r="D753" s="134"/>
      <c r="E753" s="134"/>
    </row>
    <row r="754" spans="1:5" s="132" customFormat="1" ht="16.5">
      <c r="A754" s="130"/>
      <c r="B754" s="131"/>
      <c r="C754" s="134"/>
      <c r="D754" s="134"/>
      <c r="E754" s="134"/>
    </row>
    <row r="755" spans="1:5" s="132" customFormat="1" ht="16.5">
      <c r="A755" s="130"/>
      <c r="B755" s="131"/>
      <c r="C755" s="134"/>
      <c r="D755" s="134"/>
      <c r="E755" s="134"/>
    </row>
    <row r="756" spans="1:5" s="132" customFormat="1" ht="16.5">
      <c r="A756" s="130"/>
      <c r="B756" s="131"/>
      <c r="C756" s="134"/>
      <c r="D756" s="134"/>
      <c r="E756" s="134"/>
    </row>
    <row r="757" spans="1:5" s="132" customFormat="1" ht="16.5">
      <c r="A757" s="130"/>
      <c r="B757" s="131"/>
      <c r="C757" s="134"/>
      <c r="D757" s="134"/>
      <c r="E757" s="134"/>
    </row>
    <row r="758" spans="1:5" s="132" customFormat="1" ht="16.5">
      <c r="A758" s="130"/>
      <c r="B758" s="131"/>
      <c r="C758" s="134"/>
      <c r="D758" s="134"/>
      <c r="E758" s="134"/>
    </row>
    <row r="759" spans="1:5" s="132" customFormat="1" ht="16.5">
      <c r="A759" s="130"/>
      <c r="B759" s="131"/>
      <c r="C759" s="134"/>
      <c r="D759" s="134"/>
      <c r="E759" s="134"/>
    </row>
    <row r="760" spans="1:5" s="132" customFormat="1" ht="16.5">
      <c r="A760" s="130"/>
      <c r="B760" s="131"/>
      <c r="C760" s="134"/>
      <c r="D760" s="134"/>
      <c r="E760" s="134"/>
    </row>
    <row r="761" spans="1:5" s="132" customFormat="1" ht="16.5">
      <c r="A761" s="130"/>
      <c r="B761" s="131"/>
      <c r="C761" s="134"/>
      <c r="D761" s="134"/>
      <c r="E761" s="134"/>
    </row>
    <row r="762" spans="1:5" s="132" customFormat="1" ht="16.5">
      <c r="A762" s="130"/>
      <c r="B762" s="131"/>
      <c r="C762" s="134"/>
      <c r="D762" s="134"/>
      <c r="E762" s="134"/>
    </row>
    <row r="763" spans="1:5" s="132" customFormat="1" ht="16.5">
      <c r="A763" s="130"/>
      <c r="B763" s="131"/>
      <c r="C763" s="134"/>
      <c r="D763" s="134"/>
      <c r="E763" s="134"/>
    </row>
    <row r="764" spans="1:5" s="132" customFormat="1" ht="16.5">
      <c r="A764" s="130"/>
      <c r="B764" s="131"/>
      <c r="C764" s="134"/>
      <c r="D764" s="134"/>
      <c r="E764" s="134"/>
    </row>
    <row r="765" spans="1:5" s="132" customFormat="1" ht="16.5">
      <c r="A765" s="130"/>
      <c r="B765" s="131"/>
      <c r="C765" s="134"/>
      <c r="D765" s="134"/>
      <c r="E765" s="134"/>
    </row>
    <row r="766" spans="1:5" s="132" customFormat="1" ht="16.5">
      <c r="A766" s="130"/>
      <c r="B766" s="131"/>
      <c r="C766" s="134"/>
      <c r="D766" s="134"/>
      <c r="E766" s="134"/>
    </row>
    <row r="767" spans="1:5" s="132" customFormat="1" ht="16.5">
      <c r="A767" s="130"/>
      <c r="B767" s="131"/>
      <c r="C767" s="134"/>
      <c r="D767" s="134"/>
      <c r="E767" s="134"/>
    </row>
    <row r="768" spans="1:5" s="132" customFormat="1" ht="16.5">
      <c r="A768" s="130"/>
      <c r="B768" s="131"/>
      <c r="C768" s="134"/>
      <c r="D768" s="134"/>
      <c r="E768" s="134"/>
    </row>
    <row r="769" spans="1:5" s="132" customFormat="1" ht="16.5">
      <c r="A769" s="130"/>
      <c r="B769" s="131"/>
      <c r="C769" s="134"/>
      <c r="D769" s="134"/>
      <c r="E769" s="134"/>
    </row>
    <row r="770" spans="1:5" s="132" customFormat="1" ht="16.5">
      <c r="A770" s="130"/>
      <c r="B770" s="131"/>
      <c r="C770" s="134"/>
      <c r="D770" s="134"/>
      <c r="E770" s="134"/>
    </row>
    <row r="771" spans="1:5" s="132" customFormat="1" ht="16.5">
      <c r="A771" s="130"/>
      <c r="B771" s="131"/>
      <c r="C771" s="134"/>
      <c r="D771" s="134"/>
      <c r="E771" s="134"/>
    </row>
    <row r="772" spans="1:5" s="132" customFormat="1" ht="16.5">
      <c r="A772" s="130"/>
      <c r="B772" s="131"/>
      <c r="C772" s="134"/>
      <c r="D772" s="134"/>
      <c r="E772" s="134"/>
    </row>
    <row r="773" spans="1:5" s="132" customFormat="1" ht="16.5">
      <c r="A773" s="130"/>
      <c r="B773" s="131"/>
      <c r="C773" s="134"/>
      <c r="D773" s="134"/>
      <c r="E773" s="134"/>
    </row>
    <row r="774" spans="1:5" s="132" customFormat="1" ht="16.5">
      <c r="A774" s="130"/>
      <c r="B774" s="131"/>
      <c r="C774" s="134"/>
      <c r="D774" s="134"/>
      <c r="E774" s="134"/>
    </row>
    <row r="775" spans="1:5" s="132" customFormat="1" ht="16.5">
      <c r="A775" s="130"/>
      <c r="B775" s="131"/>
      <c r="C775" s="134"/>
      <c r="D775" s="134"/>
      <c r="E775" s="134"/>
    </row>
    <row r="776" spans="1:5" s="132" customFormat="1" ht="16.5">
      <c r="A776" s="130"/>
      <c r="B776" s="131"/>
      <c r="C776" s="134"/>
      <c r="D776" s="134"/>
      <c r="E776" s="134"/>
    </row>
    <row r="777" spans="1:5" s="132" customFormat="1" ht="16.5">
      <c r="A777" s="130"/>
      <c r="B777" s="131"/>
      <c r="C777" s="134"/>
      <c r="D777" s="134"/>
      <c r="E777" s="134"/>
    </row>
    <row r="778" spans="1:5" s="132" customFormat="1" ht="16.5">
      <c r="A778" s="130"/>
      <c r="B778" s="131"/>
      <c r="C778" s="134"/>
      <c r="D778" s="134"/>
      <c r="E778" s="134"/>
    </row>
    <row r="779" spans="1:5" s="132" customFormat="1" ht="16.5">
      <c r="A779" s="130"/>
      <c r="B779" s="131"/>
      <c r="C779" s="134"/>
      <c r="D779" s="134"/>
      <c r="E779" s="134"/>
    </row>
    <row r="780" spans="1:5" s="132" customFormat="1" ht="16.5">
      <c r="A780" s="130"/>
      <c r="B780" s="131"/>
      <c r="C780" s="134"/>
      <c r="D780" s="134"/>
      <c r="E780" s="134"/>
    </row>
    <row r="781" spans="1:5" s="132" customFormat="1" ht="16.5">
      <c r="A781" s="130"/>
      <c r="B781" s="131"/>
      <c r="C781" s="134"/>
      <c r="D781" s="134"/>
      <c r="E781" s="134"/>
    </row>
    <row r="782" spans="1:5" s="132" customFormat="1" ht="16.5">
      <c r="A782" s="130"/>
      <c r="B782" s="131"/>
      <c r="C782" s="134"/>
      <c r="D782" s="134"/>
      <c r="E782" s="134"/>
    </row>
    <row r="783" spans="1:5" s="132" customFormat="1" ht="16.5">
      <c r="A783" s="130"/>
      <c r="B783" s="131"/>
      <c r="C783" s="134"/>
      <c r="D783" s="134"/>
      <c r="E783" s="134"/>
    </row>
    <row r="784" spans="1:5" s="132" customFormat="1" ht="16.5">
      <c r="A784" s="130"/>
      <c r="B784" s="131"/>
      <c r="C784" s="134"/>
      <c r="D784" s="134"/>
      <c r="E784" s="134"/>
    </row>
    <row r="785" spans="1:5" s="132" customFormat="1" ht="16.5">
      <c r="A785" s="130"/>
      <c r="B785" s="131"/>
      <c r="C785" s="134"/>
      <c r="D785" s="134"/>
      <c r="E785" s="134"/>
    </row>
    <row r="786" spans="1:5" s="132" customFormat="1" ht="16.5">
      <c r="A786" s="130"/>
      <c r="B786" s="131"/>
      <c r="C786" s="134"/>
      <c r="D786" s="134"/>
      <c r="E786" s="134"/>
    </row>
    <row r="787" spans="1:5" s="132" customFormat="1" ht="16.5">
      <c r="A787" s="130"/>
      <c r="B787" s="131"/>
      <c r="C787" s="134"/>
      <c r="D787" s="134"/>
      <c r="E787" s="134"/>
    </row>
    <row r="788" spans="1:5" s="132" customFormat="1" ht="16.5">
      <c r="A788" s="130"/>
      <c r="B788" s="131"/>
      <c r="C788" s="134"/>
      <c r="D788" s="134"/>
      <c r="E788" s="134"/>
    </row>
    <row r="789" spans="1:5" s="132" customFormat="1" ht="16.5">
      <c r="A789" s="130"/>
      <c r="B789" s="131"/>
      <c r="C789" s="134"/>
      <c r="D789" s="134"/>
      <c r="E789" s="134"/>
    </row>
    <row r="790" spans="1:5" s="132" customFormat="1" ht="16.5">
      <c r="A790" s="130"/>
      <c r="B790" s="131"/>
      <c r="C790" s="134"/>
      <c r="D790" s="134"/>
      <c r="E790" s="134"/>
    </row>
    <row r="791" spans="1:5" s="132" customFormat="1" ht="16.5">
      <c r="A791" s="130"/>
      <c r="B791" s="131"/>
      <c r="C791" s="134"/>
      <c r="D791" s="134"/>
      <c r="E791" s="134"/>
    </row>
    <row r="792" spans="1:5" s="132" customFormat="1" ht="16.5">
      <c r="A792" s="130"/>
      <c r="B792" s="131"/>
      <c r="C792" s="134"/>
      <c r="D792" s="134"/>
      <c r="E792" s="134"/>
    </row>
    <row r="793" spans="1:5" s="132" customFormat="1" ht="16.5">
      <c r="A793" s="130"/>
      <c r="B793" s="131"/>
      <c r="C793" s="134"/>
      <c r="D793" s="134"/>
      <c r="E793" s="134"/>
    </row>
    <row r="794" spans="1:5" s="132" customFormat="1" ht="16.5">
      <c r="A794" s="130"/>
      <c r="B794" s="131"/>
      <c r="C794" s="134"/>
      <c r="D794" s="134"/>
      <c r="E794" s="134"/>
    </row>
    <row r="795" spans="1:5" s="132" customFormat="1" ht="16.5">
      <c r="A795" s="130"/>
      <c r="B795" s="131"/>
      <c r="C795" s="134"/>
      <c r="D795" s="134"/>
      <c r="E795" s="134"/>
    </row>
    <row r="796" spans="1:5" s="132" customFormat="1" ht="16.5">
      <c r="A796" s="130"/>
      <c r="B796" s="131"/>
      <c r="C796" s="134"/>
      <c r="D796" s="134"/>
      <c r="E796" s="134"/>
    </row>
    <row r="797" spans="1:5" s="132" customFormat="1" ht="16.5">
      <c r="A797" s="130"/>
      <c r="B797" s="131"/>
      <c r="C797" s="134"/>
      <c r="D797" s="134"/>
      <c r="E797" s="134"/>
    </row>
    <row r="798" spans="1:5" s="132" customFormat="1" ht="16.5">
      <c r="A798" s="130"/>
      <c r="B798" s="131"/>
      <c r="C798" s="134"/>
      <c r="D798" s="134"/>
      <c r="E798" s="134"/>
    </row>
    <row r="799" spans="1:5" s="132" customFormat="1" ht="16.5">
      <c r="A799" s="130"/>
      <c r="B799" s="131"/>
      <c r="C799" s="134"/>
      <c r="D799" s="134"/>
      <c r="E799" s="134"/>
    </row>
    <row r="800" spans="1:5" s="132" customFormat="1" ht="16.5">
      <c r="A800" s="130"/>
      <c r="B800" s="131"/>
      <c r="C800" s="134"/>
      <c r="D800" s="134"/>
      <c r="E800" s="134"/>
    </row>
    <row r="801" spans="1:5" s="132" customFormat="1" ht="16.5">
      <c r="A801" s="130"/>
      <c r="B801" s="131"/>
      <c r="C801" s="134"/>
      <c r="D801" s="134"/>
      <c r="E801" s="134"/>
    </row>
    <row r="802" spans="1:5" s="132" customFormat="1" ht="16.5">
      <c r="A802" s="130"/>
      <c r="B802" s="131"/>
      <c r="C802" s="134"/>
      <c r="D802" s="134"/>
      <c r="E802" s="134"/>
    </row>
    <row r="803" spans="1:5" s="132" customFormat="1" ht="16.5">
      <c r="A803" s="130"/>
      <c r="B803" s="131"/>
      <c r="C803" s="134"/>
      <c r="D803" s="134"/>
      <c r="E803" s="134"/>
    </row>
    <row r="804" spans="1:5" s="132" customFormat="1" ht="16.5">
      <c r="A804" s="130"/>
      <c r="B804" s="131"/>
      <c r="C804" s="134"/>
      <c r="D804" s="134"/>
      <c r="E804" s="134"/>
    </row>
    <row r="805" spans="1:5" s="132" customFormat="1" ht="16.5">
      <c r="A805" s="130"/>
      <c r="B805" s="131"/>
      <c r="C805" s="134"/>
      <c r="D805" s="134"/>
      <c r="E805" s="134"/>
    </row>
    <row r="806" spans="1:5" s="132" customFormat="1" ht="16.5">
      <c r="A806" s="130"/>
      <c r="B806" s="131"/>
      <c r="C806" s="134"/>
      <c r="D806" s="134"/>
      <c r="E806" s="134"/>
    </row>
    <row r="807" spans="1:5" s="132" customFormat="1" ht="16.5">
      <c r="A807" s="130"/>
      <c r="B807" s="131"/>
      <c r="C807" s="134"/>
      <c r="D807" s="134"/>
      <c r="E807" s="134"/>
    </row>
    <row r="808" spans="1:5" s="132" customFormat="1" ht="16.5">
      <c r="A808" s="130"/>
      <c r="B808" s="131"/>
      <c r="C808" s="134"/>
      <c r="D808" s="134"/>
      <c r="E808" s="134"/>
    </row>
    <row r="809" spans="1:5" s="132" customFormat="1" ht="16.5">
      <c r="A809" s="130"/>
      <c r="B809" s="131"/>
      <c r="C809" s="134"/>
      <c r="D809" s="134"/>
      <c r="E809" s="134"/>
    </row>
    <row r="810" spans="1:5" s="132" customFormat="1" ht="16.5">
      <c r="A810" s="130"/>
      <c r="B810" s="131"/>
      <c r="C810" s="134"/>
      <c r="D810" s="134"/>
      <c r="E810" s="134"/>
    </row>
    <row r="811" spans="1:5" s="132" customFormat="1" ht="16.5">
      <c r="A811" s="130"/>
      <c r="B811" s="131"/>
      <c r="C811" s="134"/>
      <c r="D811" s="134"/>
      <c r="E811" s="134"/>
    </row>
    <row r="812" spans="1:5" s="132" customFormat="1" ht="16.5">
      <c r="A812" s="130"/>
      <c r="B812" s="131"/>
      <c r="C812" s="134"/>
      <c r="D812" s="134"/>
      <c r="E812" s="134"/>
    </row>
    <row r="813" spans="1:5" s="132" customFormat="1" ht="16.5">
      <c r="A813" s="130"/>
      <c r="B813" s="131"/>
      <c r="C813" s="134"/>
      <c r="D813" s="134"/>
      <c r="E813" s="134"/>
    </row>
    <row r="814" spans="1:5" s="132" customFormat="1" ht="16.5">
      <c r="A814" s="130"/>
      <c r="B814" s="131"/>
      <c r="C814" s="134"/>
      <c r="D814" s="134"/>
      <c r="E814" s="134"/>
    </row>
    <row r="815" spans="1:5" s="132" customFormat="1" ht="16.5">
      <c r="A815" s="130"/>
      <c r="B815" s="131"/>
      <c r="C815" s="134"/>
      <c r="D815" s="134"/>
      <c r="E815" s="134"/>
    </row>
    <row r="816" spans="1:5" s="132" customFormat="1" ht="16.5">
      <c r="A816" s="130"/>
      <c r="B816" s="131"/>
      <c r="C816" s="134"/>
      <c r="D816" s="134"/>
      <c r="E816" s="134"/>
    </row>
    <row r="817" spans="1:5" s="132" customFormat="1" ht="16.5">
      <c r="A817" s="130"/>
      <c r="B817" s="131"/>
      <c r="C817" s="134"/>
      <c r="D817" s="134"/>
      <c r="E817" s="134"/>
    </row>
    <row r="818" spans="1:5" s="132" customFormat="1" ht="16.5">
      <c r="A818" s="130"/>
      <c r="B818" s="131"/>
      <c r="C818" s="134"/>
      <c r="D818" s="134"/>
      <c r="E818" s="134"/>
    </row>
    <row r="819" spans="1:5" s="132" customFormat="1" ht="16.5">
      <c r="A819" s="130"/>
      <c r="B819" s="131"/>
      <c r="C819" s="134"/>
      <c r="D819" s="134"/>
      <c r="E819" s="134"/>
    </row>
    <row r="820" spans="1:5" s="132" customFormat="1" ht="16.5">
      <c r="A820" s="130"/>
      <c r="B820" s="131"/>
      <c r="C820" s="134"/>
      <c r="D820" s="134"/>
      <c r="E820" s="134"/>
    </row>
    <row r="821" spans="1:5" s="132" customFormat="1" ht="16.5">
      <c r="A821" s="130"/>
      <c r="B821" s="131"/>
      <c r="C821" s="134"/>
      <c r="D821" s="134"/>
      <c r="E821" s="134"/>
    </row>
    <row r="822" spans="1:5" s="132" customFormat="1" ht="16.5">
      <c r="A822" s="130"/>
      <c r="B822" s="131"/>
      <c r="C822" s="134"/>
      <c r="D822" s="134"/>
      <c r="E822" s="134"/>
    </row>
    <row r="823" spans="1:5" s="132" customFormat="1" ht="16.5">
      <c r="A823" s="130"/>
      <c r="B823" s="131"/>
      <c r="C823" s="134"/>
      <c r="D823" s="134"/>
      <c r="E823" s="134"/>
    </row>
    <row r="824" spans="1:5" s="132" customFormat="1" ht="16.5">
      <c r="A824" s="130"/>
      <c r="B824" s="131"/>
      <c r="C824" s="134"/>
      <c r="D824" s="134"/>
      <c r="E824" s="134"/>
    </row>
    <row r="825" spans="1:5" s="132" customFormat="1" ht="16.5">
      <c r="A825" s="130"/>
      <c r="B825" s="131"/>
      <c r="C825" s="134"/>
      <c r="D825" s="134"/>
      <c r="E825" s="134"/>
    </row>
    <row r="826" spans="1:5" s="132" customFormat="1" ht="16.5">
      <c r="A826" s="130"/>
      <c r="B826" s="131"/>
      <c r="C826" s="134"/>
      <c r="D826" s="134"/>
      <c r="E826" s="134"/>
    </row>
    <row r="827" spans="1:5" s="132" customFormat="1" ht="16.5">
      <c r="A827" s="130"/>
      <c r="B827" s="131"/>
      <c r="C827" s="134"/>
      <c r="D827" s="134"/>
      <c r="E827" s="134"/>
    </row>
    <row r="828" spans="1:5" s="132" customFormat="1" ht="16.5">
      <c r="A828" s="130"/>
      <c r="B828" s="131"/>
      <c r="C828" s="134"/>
      <c r="D828" s="134"/>
      <c r="E828" s="134"/>
    </row>
    <row r="829" spans="1:5" s="132" customFormat="1" ht="16.5">
      <c r="A829" s="130"/>
      <c r="B829" s="131"/>
      <c r="C829" s="134"/>
      <c r="D829" s="134"/>
      <c r="E829" s="134"/>
    </row>
    <row r="830" spans="1:5" s="132" customFormat="1" ht="16.5">
      <c r="A830" s="130"/>
      <c r="B830" s="131"/>
      <c r="C830" s="134"/>
      <c r="D830" s="134"/>
      <c r="E830" s="134"/>
    </row>
    <row r="831" spans="1:5" s="132" customFormat="1" ht="16.5">
      <c r="A831" s="130"/>
      <c r="B831" s="131"/>
      <c r="C831" s="134"/>
      <c r="D831" s="134"/>
      <c r="E831" s="134"/>
    </row>
    <row r="832" spans="1:5" s="132" customFormat="1" ht="16.5">
      <c r="A832" s="130"/>
      <c r="B832" s="131"/>
      <c r="C832" s="134"/>
      <c r="D832" s="134"/>
      <c r="E832" s="134"/>
    </row>
    <row r="833" spans="1:5" s="132" customFormat="1" ht="16.5">
      <c r="A833" s="130"/>
      <c r="B833" s="131"/>
      <c r="C833" s="134"/>
      <c r="D833" s="134"/>
      <c r="E833" s="134"/>
    </row>
    <row r="834" spans="1:5" s="132" customFormat="1" ht="16.5">
      <c r="A834" s="130"/>
      <c r="B834" s="131"/>
      <c r="C834" s="134"/>
      <c r="D834" s="134"/>
      <c r="E834" s="134"/>
    </row>
    <row r="835" spans="1:5" s="132" customFormat="1" ht="16.5">
      <c r="A835" s="130"/>
      <c r="B835" s="131"/>
      <c r="C835" s="134"/>
      <c r="D835" s="134"/>
      <c r="E835" s="134"/>
    </row>
    <row r="836" spans="1:5" s="132" customFormat="1" ht="16.5">
      <c r="A836" s="130"/>
      <c r="B836" s="131"/>
      <c r="C836" s="134"/>
      <c r="D836" s="134"/>
      <c r="E836" s="134"/>
    </row>
    <row r="837" spans="1:5" s="132" customFormat="1" ht="16.5">
      <c r="A837" s="130"/>
      <c r="B837" s="131"/>
      <c r="C837" s="134"/>
      <c r="D837" s="134"/>
      <c r="E837" s="134"/>
    </row>
    <row r="838" spans="1:5" s="132" customFormat="1" ht="16.5">
      <c r="A838" s="130"/>
      <c r="B838" s="131"/>
      <c r="C838" s="134"/>
      <c r="D838" s="134"/>
      <c r="E838" s="134"/>
    </row>
    <row r="839" spans="1:5" s="132" customFormat="1" ht="16.5">
      <c r="A839" s="130"/>
      <c r="B839" s="131"/>
      <c r="C839" s="134"/>
      <c r="D839" s="134"/>
      <c r="E839" s="134"/>
    </row>
    <row r="840" spans="1:5" s="132" customFormat="1" ht="16.5">
      <c r="A840" s="130"/>
      <c r="B840" s="131"/>
      <c r="C840" s="134"/>
      <c r="D840" s="134"/>
      <c r="E840" s="134"/>
    </row>
    <row r="841" spans="1:5" s="132" customFormat="1" ht="16.5">
      <c r="A841" s="130"/>
      <c r="B841" s="131"/>
      <c r="C841" s="134"/>
      <c r="D841" s="134"/>
      <c r="E841" s="134"/>
    </row>
    <row r="842" spans="1:5" s="132" customFormat="1" ht="16.5">
      <c r="A842" s="130"/>
      <c r="B842" s="131"/>
      <c r="C842" s="134"/>
      <c r="D842" s="134"/>
      <c r="E842" s="134"/>
    </row>
    <row r="843" spans="1:5" s="132" customFormat="1" ht="16.5">
      <c r="A843" s="130"/>
      <c r="B843" s="131"/>
      <c r="C843" s="134"/>
      <c r="D843" s="134"/>
      <c r="E843" s="134"/>
    </row>
    <row r="844" spans="1:5" s="132" customFormat="1" ht="16.5">
      <c r="A844" s="130"/>
      <c r="B844" s="131"/>
      <c r="C844" s="134"/>
      <c r="D844" s="134"/>
      <c r="E844" s="134"/>
    </row>
    <row r="845" spans="1:5" s="132" customFormat="1" ht="16.5">
      <c r="A845" s="130"/>
      <c r="B845" s="131"/>
      <c r="C845" s="134"/>
      <c r="D845" s="134"/>
      <c r="E845" s="134"/>
    </row>
    <row r="846" spans="1:5" s="132" customFormat="1" ht="16.5">
      <c r="A846" s="130"/>
      <c r="B846" s="131"/>
      <c r="C846" s="134"/>
      <c r="D846" s="134"/>
      <c r="E846" s="134"/>
    </row>
    <row r="847" spans="1:5" s="132" customFormat="1" ht="16.5">
      <c r="A847" s="130"/>
      <c r="B847" s="131"/>
      <c r="C847" s="134"/>
      <c r="D847" s="134"/>
      <c r="E847" s="134"/>
    </row>
    <row r="848" spans="1:5" s="132" customFormat="1" ht="16.5">
      <c r="A848" s="130"/>
      <c r="B848" s="131"/>
      <c r="C848" s="134"/>
      <c r="D848" s="134"/>
      <c r="E848" s="134"/>
    </row>
    <row r="849" spans="1:5" s="132" customFormat="1" ht="16.5">
      <c r="A849" s="130"/>
      <c r="B849" s="131"/>
      <c r="C849" s="134"/>
      <c r="D849" s="134"/>
      <c r="E849" s="134"/>
    </row>
    <row r="850" spans="1:5" s="132" customFormat="1" ht="16.5">
      <c r="A850" s="130"/>
      <c r="B850" s="131"/>
      <c r="C850" s="134"/>
      <c r="D850" s="134"/>
      <c r="E850" s="134"/>
    </row>
    <row r="851" spans="1:5" s="132" customFormat="1" ht="16.5">
      <c r="A851" s="130"/>
      <c r="B851" s="131"/>
      <c r="C851" s="134"/>
      <c r="D851" s="134"/>
      <c r="E851" s="134"/>
    </row>
    <row r="852" spans="1:5" s="132" customFormat="1" ht="16.5">
      <c r="A852" s="130"/>
      <c r="B852" s="131"/>
      <c r="C852" s="134"/>
      <c r="D852" s="134"/>
      <c r="E852" s="134"/>
    </row>
    <row r="853" spans="1:5" s="132" customFormat="1" ht="16.5">
      <c r="A853" s="130"/>
      <c r="B853" s="131"/>
      <c r="C853" s="134"/>
      <c r="D853" s="134"/>
      <c r="E853" s="134"/>
    </row>
    <row r="854" spans="1:5" s="132" customFormat="1" ht="16.5">
      <c r="A854" s="130"/>
      <c r="B854" s="131"/>
      <c r="C854" s="134"/>
      <c r="D854" s="134"/>
      <c r="E854" s="134"/>
    </row>
    <row r="855" spans="1:5" s="132" customFormat="1" ht="16.5">
      <c r="A855" s="130"/>
      <c r="B855" s="131"/>
      <c r="C855" s="134"/>
      <c r="D855" s="134"/>
      <c r="E855" s="134"/>
    </row>
    <row r="856" spans="1:5" s="132" customFormat="1" ht="16.5">
      <c r="A856" s="130"/>
      <c r="B856" s="131"/>
      <c r="C856" s="134"/>
      <c r="D856" s="134"/>
      <c r="E856" s="134"/>
    </row>
    <row r="857" spans="1:5" s="132" customFormat="1" ht="16.5">
      <c r="A857" s="130"/>
      <c r="B857" s="131"/>
      <c r="C857" s="134"/>
      <c r="D857" s="134"/>
      <c r="E857" s="134"/>
    </row>
  </sheetData>
  <sheetProtection/>
  <mergeCells count="7">
    <mergeCell ref="C1:E1"/>
    <mergeCell ref="C2:E2"/>
    <mergeCell ref="C3:E3"/>
    <mergeCell ref="A5:E5"/>
    <mergeCell ref="A7:A8"/>
    <mergeCell ref="B7:B8"/>
    <mergeCell ref="C7:E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SheetLayoutView="100" zoomScalePageLayoutView="0" workbookViewId="0" topLeftCell="A1">
      <selection activeCell="A2" sqref="A2:E2"/>
    </sheetView>
  </sheetViews>
  <sheetFormatPr defaultColWidth="9.125" defaultRowHeight="12.75"/>
  <cols>
    <col min="1" max="1" width="7.375" style="16" customWidth="1"/>
    <col min="2" max="2" width="75.625" style="2" customWidth="1"/>
    <col min="3" max="3" width="11.00390625" style="28" customWidth="1"/>
    <col min="4" max="4" width="11.00390625" style="2" customWidth="1"/>
    <col min="5" max="5" width="11.50390625" style="2" customWidth="1"/>
    <col min="6" max="16384" width="9.125" style="2" customWidth="1"/>
  </cols>
  <sheetData>
    <row r="1" spans="1:5" ht="16.5">
      <c r="A1" s="216" t="s">
        <v>455</v>
      </c>
      <c r="B1" s="216"/>
      <c r="C1" s="216"/>
      <c r="D1" s="216"/>
      <c r="E1" s="216"/>
    </row>
    <row r="2" spans="1:5" ht="16.5">
      <c r="A2" s="216" t="s">
        <v>51</v>
      </c>
      <c r="B2" s="216"/>
      <c r="C2" s="216"/>
      <c r="D2" s="216"/>
      <c r="E2" s="216"/>
    </row>
    <row r="3" spans="1:5" ht="16.5">
      <c r="A3" s="216" t="s">
        <v>705</v>
      </c>
      <c r="B3" s="216"/>
      <c r="C3" s="216"/>
      <c r="D3" s="216"/>
      <c r="E3" s="216"/>
    </row>
    <row r="4" spans="1:2" ht="16.5">
      <c r="A4" s="4"/>
      <c r="B4" s="3"/>
    </row>
    <row r="5" spans="1:5" ht="16.5">
      <c r="A5" s="214" t="s">
        <v>47</v>
      </c>
      <c r="B5" s="214"/>
      <c r="C5" s="214"/>
      <c r="D5" s="214"/>
      <c r="E5" s="214"/>
    </row>
    <row r="6" spans="1:5" ht="16.5">
      <c r="A6" s="214" t="s">
        <v>3</v>
      </c>
      <c r="B6" s="214"/>
      <c r="C6" s="214"/>
      <c r="D6" s="214"/>
      <c r="E6" s="214"/>
    </row>
    <row r="7" spans="1:5" ht="16.5">
      <c r="A7" s="215" t="s">
        <v>402</v>
      </c>
      <c r="B7" s="215"/>
      <c r="C7" s="215"/>
      <c r="D7" s="215"/>
      <c r="E7" s="215"/>
    </row>
    <row r="8" spans="1:5" ht="16.5">
      <c r="A8" s="211" t="s">
        <v>98</v>
      </c>
      <c r="B8" s="211" t="s">
        <v>57</v>
      </c>
      <c r="C8" s="217" t="s">
        <v>123</v>
      </c>
      <c r="D8" s="218"/>
      <c r="E8" s="219"/>
    </row>
    <row r="9" spans="1:5" ht="16.5">
      <c r="A9" s="212"/>
      <c r="B9" s="212"/>
      <c r="C9" s="209" t="s">
        <v>137</v>
      </c>
      <c r="D9" s="203" t="s">
        <v>162</v>
      </c>
      <c r="E9" s="204"/>
    </row>
    <row r="10" spans="1:5" ht="16.5">
      <c r="A10" s="213"/>
      <c r="B10" s="213"/>
      <c r="C10" s="210"/>
      <c r="D10" s="27" t="s">
        <v>161</v>
      </c>
      <c r="E10" s="27" t="s">
        <v>401</v>
      </c>
    </row>
    <row r="11" spans="1:5" ht="16.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6.5">
      <c r="A12" s="5"/>
      <c r="B12" s="24" t="s">
        <v>122</v>
      </c>
      <c r="C12" s="30">
        <f>C13+C22+C25+C29+C33+C38+C40+C44+C47+C50</f>
        <v>643481.7</v>
      </c>
      <c r="D12" s="30">
        <f>D13+D22+D25+D29+D33+D38+D40+D44+D47+D50</f>
        <v>577006</v>
      </c>
      <c r="E12" s="30">
        <f>E13+E22+E25+E29+E33+E38+E40+E44+E47+E50</f>
        <v>569436.6</v>
      </c>
    </row>
    <row r="13" spans="1:5" ht="16.5">
      <c r="A13" s="8" t="s">
        <v>118</v>
      </c>
      <c r="B13" s="9" t="s">
        <v>59</v>
      </c>
      <c r="C13" s="30">
        <f>SUM(C14:C21)</f>
        <v>72636.29999999999</v>
      </c>
      <c r="D13" s="30">
        <f>SUM(D14:D21)</f>
        <v>59751.8</v>
      </c>
      <c r="E13" s="30">
        <f>SUM(E14:E21)</f>
        <v>57413.40000000001</v>
      </c>
    </row>
    <row r="14" spans="1:5" ht="34.5" customHeight="1">
      <c r="A14" s="10" t="s">
        <v>105</v>
      </c>
      <c r="B14" s="11" t="s">
        <v>125</v>
      </c>
      <c r="C14" s="29">
        <f>5!E13</f>
        <v>1455.3</v>
      </c>
      <c r="D14" s="29">
        <f>5!F13</f>
        <v>1455.3</v>
      </c>
      <c r="E14" s="29">
        <f>5!G13</f>
        <v>1455.3</v>
      </c>
    </row>
    <row r="15" spans="1:5" ht="50.25">
      <c r="A15" s="10" t="s">
        <v>106</v>
      </c>
      <c r="B15" s="11" t="s">
        <v>81</v>
      </c>
      <c r="C15" s="29">
        <f>5!E18</f>
        <v>4103.9</v>
      </c>
      <c r="D15" s="29">
        <f>5!F18</f>
        <v>4017.7</v>
      </c>
      <c r="E15" s="29">
        <f>5!G18</f>
        <v>4004</v>
      </c>
    </row>
    <row r="16" spans="1:5" ht="51.75" customHeight="1">
      <c r="A16" s="10" t="s">
        <v>107</v>
      </c>
      <c r="B16" s="11" t="s">
        <v>82</v>
      </c>
      <c r="C16" s="29">
        <f>5!E29</f>
        <v>36220.3</v>
      </c>
      <c r="D16" s="29">
        <f>5!F29</f>
        <v>33914.4</v>
      </c>
      <c r="E16" s="29">
        <f>5!G29</f>
        <v>33754.600000000006</v>
      </c>
    </row>
    <row r="17" spans="1:5" ht="16.5">
      <c r="A17" s="10" t="s">
        <v>4</v>
      </c>
      <c r="B17" s="11" t="s">
        <v>5</v>
      </c>
      <c r="C17" s="29">
        <f>5!E41</f>
        <v>0</v>
      </c>
      <c r="D17" s="29">
        <f>5!F41</f>
        <v>43.6</v>
      </c>
      <c r="E17" s="29">
        <f>5!G41</f>
        <v>0</v>
      </c>
    </row>
    <row r="18" spans="1:5" ht="36" customHeight="1">
      <c r="A18" s="10" t="s">
        <v>108</v>
      </c>
      <c r="B18" s="11" t="s">
        <v>39</v>
      </c>
      <c r="C18" s="29">
        <f>5!E46</f>
        <v>10295.7</v>
      </c>
      <c r="D18" s="29">
        <f>5!F46</f>
        <v>8878.9</v>
      </c>
      <c r="E18" s="29">
        <f>5!G46</f>
        <v>8806.4</v>
      </c>
    </row>
    <row r="19" spans="1:5" ht="22.5" customHeight="1">
      <c r="A19" s="10" t="s">
        <v>409</v>
      </c>
      <c r="B19" s="11" t="s">
        <v>427</v>
      </c>
      <c r="C19" s="29">
        <f>5!E53</f>
        <v>1541.5</v>
      </c>
      <c r="D19" s="29">
        <f>5!F53</f>
        <v>1971.5</v>
      </c>
      <c r="E19" s="29">
        <f>5!G53</f>
        <v>0</v>
      </c>
    </row>
    <row r="20" spans="1:5" ht="20.25" customHeight="1">
      <c r="A20" s="10" t="s">
        <v>109</v>
      </c>
      <c r="B20" s="11" t="s">
        <v>41</v>
      </c>
      <c r="C20" s="29">
        <f>5!E60</f>
        <v>1000</v>
      </c>
      <c r="D20" s="29">
        <f>5!F60</f>
        <v>454.5</v>
      </c>
      <c r="E20" s="29">
        <f>5!G60</f>
        <v>429.6</v>
      </c>
    </row>
    <row r="21" spans="1:5" ht="21" customHeight="1">
      <c r="A21" s="10" t="s">
        <v>126</v>
      </c>
      <c r="B21" s="11" t="s">
        <v>83</v>
      </c>
      <c r="C21" s="29">
        <f>5!E64</f>
        <v>18019.6</v>
      </c>
      <c r="D21" s="29">
        <f>5!F64</f>
        <v>9015.900000000001</v>
      </c>
      <c r="E21" s="29">
        <f>5!G64</f>
        <v>8963.5</v>
      </c>
    </row>
    <row r="22" spans="1:5" ht="19.5" customHeight="1">
      <c r="A22" s="8" t="s">
        <v>119</v>
      </c>
      <c r="B22" s="9" t="s">
        <v>84</v>
      </c>
      <c r="C22" s="30">
        <f>SUM(C23:C24)</f>
        <v>8283.9</v>
      </c>
      <c r="D22" s="30">
        <f>SUM(D23:D24)</f>
        <v>8085.400000000001</v>
      </c>
      <c r="E22" s="30">
        <f>SUM(E23:E24)</f>
        <v>8176.2</v>
      </c>
    </row>
    <row r="23" spans="1:5" ht="18.75" customHeight="1">
      <c r="A23" s="10" t="s">
        <v>149</v>
      </c>
      <c r="B23" s="11" t="s">
        <v>150</v>
      </c>
      <c r="C23" s="29">
        <f>5!E112</f>
        <v>1988.6000000000001</v>
      </c>
      <c r="D23" s="29">
        <f>5!F112</f>
        <v>1961.3</v>
      </c>
      <c r="E23" s="29">
        <f>5!G112</f>
        <v>2092.3</v>
      </c>
    </row>
    <row r="24" spans="1:5" ht="37.5" customHeight="1">
      <c r="A24" s="10" t="s">
        <v>110</v>
      </c>
      <c r="B24" s="11" t="s">
        <v>53</v>
      </c>
      <c r="C24" s="29">
        <f>5!E120</f>
        <v>6295.3</v>
      </c>
      <c r="D24" s="29">
        <f>5!F120</f>
        <v>6124.1</v>
      </c>
      <c r="E24" s="29">
        <f>5!G120</f>
        <v>6083.9</v>
      </c>
    </row>
    <row r="25" spans="1:5" ht="16.5">
      <c r="A25" s="8" t="s">
        <v>120</v>
      </c>
      <c r="B25" s="9" t="s">
        <v>85</v>
      </c>
      <c r="C25" s="30">
        <f>SUM(C26:C28)</f>
        <v>20539.7</v>
      </c>
      <c r="D25" s="30">
        <f>SUM(D26:D28)</f>
        <v>8671.4</v>
      </c>
      <c r="E25" s="30">
        <f>SUM(E26:E28)</f>
        <v>8671.4</v>
      </c>
    </row>
    <row r="26" spans="1:5" ht="16.5">
      <c r="A26" s="10" t="s">
        <v>345</v>
      </c>
      <c r="B26" s="27" t="s">
        <v>346</v>
      </c>
      <c r="C26" s="29">
        <f>5!E126</f>
        <v>467.4</v>
      </c>
      <c r="D26" s="29">
        <f>5!F126</f>
        <v>266.3</v>
      </c>
      <c r="E26" s="29">
        <f>5!G126</f>
        <v>266.3</v>
      </c>
    </row>
    <row r="27" spans="1:5" ht="16.5">
      <c r="A27" s="10" t="s">
        <v>36</v>
      </c>
      <c r="B27" s="27" t="s">
        <v>37</v>
      </c>
      <c r="C27" s="29">
        <f>5!E131</f>
        <v>19531.7</v>
      </c>
      <c r="D27" s="29">
        <f>5!F131</f>
        <v>7941.9</v>
      </c>
      <c r="E27" s="29">
        <f>5!G131</f>
        <v>7941.9</v>
      </c>
    </row>
    <row r="28" spans="1:5" ht="16.5">
      <c r="A28" s="10" t="s">
        <v>111</v>
      </c>
      <c r="B28" s="11" t="s">
        <v>86</v>
      </c>
      <c r="C28" s="29">
        <f>5!E147</f>
        <v>540.6</v>
      </c>
      <c r="D28" s="29">
        <f>5!F147</f>
        <v>463.2</v>
      </c>
      <c r="E28" s="29">
        <f>5!G147</f>
        <v>463.2</v>
      </c>
    </row>
    <row r="29" spans="1:5" ht="16.5">
      <c r="A29" s="8" t="s">
        <v>121</v>
      </c>
      <c r="B29" s="9" t="s">
        <v>87</v>
      </c>
      <c r="C29" s="30">
        <f>SUM(C30:C32)</f>
        <v>27129.5</v>
      </c>
      <c r="D29" s="30">
        <f>SUM(D30:D32)</f>
        <v>24325.699999999997</v>
      </c>
      <c r="E29" s="30">
        <f>SUM(E30:E32)</f>
        <v>24325.6</v>
      </c>
    </row>
    <row r="30" spans="1:5" ht="16.5">
      <c r="A30" s="10" t="s">
        <v>34</v>
      </c>
      <c r="B30" s="31" t="s">
        <v>35</v>
      </c>
      <c r="C30" s="29">
        <f>5!E164</f>
        <v>465.5</v>
      </c>
      <c r="D30" s="29">
        <f>5!F164</f>
        <v>465.5</v>
      </c>
      <c r="E30" s="29">
        <f>5!G164</f>
        <v>465.5</v>
      </c>
    </row>
    <row r="31" spans="1:5" ht="16.5">
      <c r="A31" s="10" t="s">
        <v>112</v>
      </c>
      <c r="B31" s="12" t="s">
        <v>88</v>
      </c>
      <c r="C31" s="29">
        <f>5!E169</f>
        <v>15840.5</v>
      </c>
      <c r="D31" s="29">
        <f>5!F169</f>
        <v>14442.5</v>
      </c>
      <c r="E31" s="29">
        <f>5!G169</f>
        <v>14442.4</v>
      </c>
    </row>
    <row r="32" spans="1:5" ht="16.5">
      <c r="A32" s="10" t="s">
        <v>113</v>
      </c>
      <c r="B32" s="11" t="s">
        <v>89</v>
      </c>
      <c r="C32" s="29">
        <f>5!E177</f>
        <v>10823.5</v>
      </c>
      <c r="D32" s="29">
        <f>5!F177</f>
        <v>9417.699999999999</v>
      </c>
      <c r="E32" s="29">
        <f>5!G177</f>
        <v>9417.699999999999</v>
      </c>
    </row>
    <row r="33" spans="1:5" ht="16.5">
      <c r="A33" s="8" t="s">
        <v>99</v>
      </c>
      <c r="B33" s="9" t="s">
        <v>90</v>
      </c>
      <c r="C33" s="30">
        <f>SUM(C34:C37)</f>
        <v>439008</v>
      </c>
      <c r="D33" s="30">
        <f>SUM(D34:D37)</f>
        <v>420529.70000000007</v>
      </c>
      <c r="E33" s="30">
        <f>SUM(E34:E37)</f>
        <v>414053.4</v>
      </c>
    </row>
    <row r="34" spans="1:5" ht="16.5">
      <c r="A34" s="10" t="s">
        <v>114</v>
      </c>
      <c r="B34" s="11" t="s">
        <v>44</v>
      </c>
      <c r="C34" s="29">
        <f>5!E193</f>
        <v>158578.90000000002</v>
      </c>
      <c r="D34" s="29">
        <f>5!F193</f>
        <v>142164.4</v>
      </c>
      <c r="E34" s="29">
        <f>5!G193</f>
        <v>141289.3</v>
      </c>
    </row>
    <row r="35" spans="1:5" ht="16.5">
      <c r="A35" s="10" t="s">
        <v>115</v>
      </c>
      <c r="B35" s="11" t="s">
        <v>45</v>
      </c>
      <c r="C35" s="29">
        <f>5!E208</f>
        <v>259377.40000000002</v>
      </c>
      <c r="D35" s="29">
        <f>5!F208</f>
        <v>259319.40000000002</v>
      </c>
      <c r="E35" s="29">
        <f>5!G208</f>
        <v>254003.30000000002</v>
      </c>
    </row>
    <row r="36" spans="1:5" ht="16.5">
      <c r="A36" s="13" t="s">
        <v>100</v>
      </c>
      <c r="B36" s="11" t="s">
        <v>91</v>
      </c>
      <c r="C36" s="29">
        <f>5!E237</f>
        <v>5160.1</v>
      </c>
      <c r="D36" s="29">
        <f>5!F237</f>
        <v>4695.500000000001</v>
      </c>
      <c r="E36" s="29">
        <f>5!G237</f>
        <v>4479.900000000001</v>
      </c>
    </row>
    <row r="37" spans="1:5" ht="16.5">
      <c r="A37" s="10" t="s">
        <v>116</v>
      </c>
      <c r="B37" s="11" t="s">
        <v>48</v>
      </c>
      <c r="C37" s="29">
        <f>5!E257</f>
        <v>15891.599999999999</v>
      </c>
      <c r="D37" s="29">
        <f>5!F257</f>
        <v>14350.399999999998</v>
      </c>
      <c r="E37" s="29">
        <f>5!G257</f>
        <v>14280.900000000001</v>
      </c>
    </row>
    <row r="38" spans="1:5" ht="16.5">
      <c r="A38" s="14" t="s">
        <v>103</v>
      </c>
      <c r="B38" s="9" t="s">
        <v>159</v>
      </c>
      <c r="C38" s="30">
        <f>SUM(C39:C39)</f>
        <v>32153.7</v>
      </c>
      <c r="D38" s="30">
        <f>SUM(D39:D39)</f>
        <v>30238.4</v>
      </c>
      <c r="E38" s="30">
        <f>SUM(E39:E39)</f>
        <v>29357.6</v>
      </c>
    </row>
    <row r="39" spans="1:5" ht="16.5">
      <c r="A39" s="13" t="s">
        <v>104</v>
      </c>
      <c r="B39" s="11" t="s">
        <v>49</v>
      </c>
      <c r="C39" s="29">
        <f>5!E270</f>
        <v>32153.7</v>
      </c>
      <c r="D39" s="29">
        <f>5!F270</f>
        <v>30238.4</v>
      </c>
      <c r="E39" s="29">
        <f>5!G270</f>
        <v>29357.6</v>
      </c>
    </row>
    <row r="40" spans="1:5" ht="16.5">
      <c r="A40" s="8" t="s">
        <v>101</v>
      </c>
      <c r="B40" s="9" t="s">
        <v>93</v>
      </c>
      <c r="C40" s="30">
        <f>SUM(C41:C43)</f>
        <v>28600.9</v>
      </c>
      <c r="D40" s="30">
        <f>SUM(D41:D43)</f>
        <v>12093.599999999999</v>
      </c>
      <c r="E40" s="30">
        <f>SUM(E41:E43)</f>
        <v>15299.599999999999</v>
      </c>
    </row>
    <row r="41" spans="1:5" ht="16.5">
      <c r="A41" s="13" t="s">
        <v>117</v>
      </c>
      <c r="B41" s="11" t="s">
        <v>94</v>
      </c>
      <c r="C41" s="29">
        <f>5!E289</f>
        <v>2101.5</v>
      </c>
      <c r="D41" s="29">
        <f>5!F289</f>
        <v>2101.5</v>
      </c>
      <c r="E41" s="29">
        <f>5!G289</f>
        <v>2101.5</v>
      </c>
    </row>
    <row r="42" spans="1:5" ht="16.5">
      <c r="A42" s="13" t="s">
        <v>102</v>
      </c>
      <c r="B42" s="11" t="s">
        <v>96</v>
      </c>
      <c r="C42" s="29">
        <f>5!E295</f>
        <v>3980.6</v>
      </c>
      <c r="D42" s="29">
        <f>5!F295</f>
        <v>2694.3999999999996</v>
      </c>
      <c r="E42" s="29">
        <f>5!G295</f>
        <v>2638.8</v>
      </c>
    </row>
    <row r="43" spans="1:5" ht="16.5">
      <c r="A43" s="13" t="s">
        <v>196</v>
      </c>
      <c r="B43" s="11" t="s">
        <v>197</v>
      </c>
      <c r="C43" s="29">
        <f>5!E316</f>
        <v>22518.8</v>
      </c>
      <c r="D43" s="29">
        <f>5!F316</f>
        <v>7297.7</v>
      </c>
      <c r="E43" s="29">
        <f>5!G316</f>
        <v>10559.3</v>
      </c>
    </row>
    <row r="44" spans="1:5" ht="16.5">
      <c r="A44" s="8" t="s">
        <v>127</v>
      </c>
      <c r="B44" s="9" t="s">
        <v>92</v>
      </c>
      <c r="C44" s="30">
        <f>SUM(C45:C46)</f>
        <v>12814.7</v>
      </c>
      <c r="D44" s="30">
        <f>SUM(D45:D46)</f>
        <v>10818.5</v>
      </c>
      <c r="E44" s="30">
        <f>SUM(E45:E46)</f>
        <v>10529.4</v>
      </c>
    </row>
    <row r="45" spans="1:5" ht="16.5">
      <c r="A45" s="26">
        <v>1102</v>
      </c>
      <c r="B45" s="27" t="s">
        <v>128</v>
      </c>
      <c r="C45" s="29">
        <f>5!E329</f>
        <v>10570.300000000001</v>
      </c>
      <c r="D45" s="29">
        <f>5!F329</f>
        <v>8602</v>
      </c>
      <c r="E45" s="29">
        <f>5!G329</f>
        <v>8312.9</v>
      </c>
    </row>
    <row r="46" spans="1:5" ht="23.25" customHeight="1">
      <c r="A46" s="26">
        <v>1105</v>
      </c>
      <c r="B46" s="39" t="s">
        <v>6</v>
      </c>
      <c r="C46" s="29">
        <f>5!E340</f>
        <v>2244.4</v>
      </c>
      <c r="D46" s="29">
        <f>5!F340</f>
        <v>2216.5</v>
      </c>
      <c r="E46" s="29">
        <f>5!G340</f>
        <v>2216.5</v>
      </c>
    </row>
    <row r="47" spans="1:5" ht="16.5">
      <c r="A47" s="8">
        <v>1200</v>
      </c>
      <c r="B47" s="9" t="s">
        <v>129</v>
      </c>
      <c r="C47" s="30">
        <f>SUM(C48:C49)</f>
        <v>1690</v>
      </c>
      <c r="D47" s="30">
        <f>SUM(D48:D49)</f>
        <v>985.5</v>
      </c>
      <c r="E47" s="30">
        <f>SUM(E48:E49)</f>
        <v>985.5</v>
      </c>
    </row>
    <row r="48" spans="1:5" ht="16.5">
      <c r="A48" s="10" t="s">
        <v>132</v>
      </c>
      <c r="B48" s="11" t="s">
        <v>46</v>
      </c>
      <c r="C48" s="29">
        <f>5!E348</f>
        <v>770</v>
      </c>
      <c r="D48" s="29">
        <f>5!F348</f>
        <v>449</v>
      </c>
      <c r="E48" s="29">
        <f>5!G348</f>
        <v>449</v>
      </c>
    </row>
    <row r="49" spans="1:5" ht="20.25" customHeight="1">
      <c r="A49" s="26">
        <v>1204</v>
      </c>
      <c r="B49" s="11" t="s">
        <v>135</v>
      </c>
      <c r="C49" s="29">
        <f>5!E353</f>
        <v>920</v>
      </c>
      <c r="D49" s="29">
        <f>5!F353</f>
        <v>536.5</v>
      </c>
      <c r="E49" s="29">
        <f>5!G353</f>
        <v>536.5</v>
      </c>
    </row>
    <row r="50" spans="1:5" ht="19.5" customHeight="1">
      <c r="A50" s="8" t="s">
        <v>130</v>
      </c>
      <c r="B50" s="9" t="s">
        <v>40</v>
      </c>
      <c r="C50" s="30">
        <f>C51</f>
        <v>625</v>
      </c>
      <c r="D50" s="30">
        <f>D51</f>
        <v>1506</v>
      </c>
      <c r="E50" s="30">
        <f>E51</f>
        <v>624.5</v>
      </c>
    </row>
    <row r="51" spans="1:5" ht="35.25" customHeight="1">
      <c r="A51" s="26">
        <v>1301</v>
      </c>
      <c r="B51" s="11" t="s">
        <v>131</v>
      </c>
      <c r="C51" s="29">
        <f>5!E361</f>
        <v>625</v>
      </c>
      <c r="D51" s="29">
        <f>5!F361</f>
        <v>1506</v>
      </c>
      <c r="E51" s="29">
        <f>5!G361</f>
        <v>624.5</v>
      </c>
    </row>
    <row r="57" ht="16.5">
      <c r="B57" s="15"/>
    </row>
  </sheetData>
  <sheetProtection/>
  <mergeCells count="11">
    <mergeCell ref="A1:E1"/>
    <mergeCell ref="A2:E2"/>
    <mergeCell ref="A3:E3"/>
    <mergeCell ref="A5:E5"/>
    <mergeCell ref="C8:E8"/>
    <mergeCell ref="D9:E9"/>
    <mergeCell ref="C9:C10"/>
    <mergeCell ref="A8:A10"/>
    <mergeCell ref="B8:B10"/>
    <mergeCell ref="A6:E6"/>
    <mergeCell ref="A7:E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3"/>
  <sheetViews>
    <sheetView zoomScale="95" zoomScaleNormal="95" zoomScalePageLayoutView="0" workbookViewId="0" topLeftCell="A1">
      <selection activeCell="B4" sqref="B4"/>
    </sheetView>
  </sheetViews>
  <sheetFormatPr defaultColWidth="9.125" defaultRowHeight="12.75"/>
  <cols>
    <col min="1" max="1" width="7.00390625" style="76" customWidth="1"/>
    <col min="2" max="2" width="7.125" style="76" customWidth="1"/>
    <col min="3" max="3" width="10.125" style="76" customWidth="1"/>
    <col min="4" max="4" width="7.00390625" style="57" customWidth="1"/>
    <col min="5" max="5" width="69.125" style="47" customWidth="1"/>
    <col min="6" max="6" width="10.875" style="61" customWidth="1"/>
    <col min="7" max="7" width="11.00390625" style="61" customWidth="1"/>
    <col min="8" max="8" width="11.625" style="61" customWidth="1"/>
    <col min="9" max="16384" width="9.125" style="2" customWidth="1"/>
  </cols>
  <sheetData>
    <row r="1" spans="2:8" ht="16.5">
      <c r="B1" s="165"/>
      <c r="C1" s="165"/>
      <c r="D1" s="166"/>
      <c r="E1" s="167"/>
      <c r="F1" s="225" t="s">
        <v>456</v>
      </c>
      <c r="G1" s="225"/>
      <c r="H1" s="225"/>
    </row>
    <row r="2" spans="2:8" ht="16.5">
      <c r="B2" s="165"/>
      <c r="C2" s="226" t="s">
        <v>51</v>
      </c>
      <c r="D2" s="226"/>
      <c r="E2" s="226"/>
      <c r="F2" s="226"/>
      <c r="G2" s="226"/>
      <c r="H2" s="226"/>
    </row>
    <row r="3" spans="2:8" ht="16.5">
      <c r="B3" s="224" t="s">
        <v>705</v>
      </c>
      <c r="C3" s="224"/>
      <c r="D3" s="224"/>
      <c r="E3" s="224"/>
      <c r="F3" s="224"/>
      <c r="G3" s="224"/>
      <c r="H3" s="224"/>
    </row>
    <row r="4" spans="2:8" ht="16.5">
      <c r="B4" s="77"/>
      <c r="C4" s="77"/>
      <c r="D4" s="58"/>
      <c r="E4" s="72"/>
      <c r="F4" s="62"/>
      <c r="G4" s="62"/>
      <c r="H4" s="62"/>
    </row>
    <row r="5" spans="1:8" s="47" customFormat="1" ht="36" customHeight="1">
      <c r="A5" s="220" t="s">
        <v>403</v>
      </c>
      <c r="B5" s="220"/>
      <c r="C5" s="220"/>
      <c r="D5" s="220"/>
      <c r="E5" s="220"/>
      <c r="F5" s="220"/>
      <c r="G5" s="220"/>
      <c r="H5" s="220"/>
    </row>
    <row r="6" spans="2:8" ht="16.5">
      <c r="B6" s="78"/>
      <c r="C6" s="78"/>
      <c r="D6" s="59"/>
      <c r="E6" s="73"/>
      <c r="F6" s="63"/>
      <c r="G6" s="63"/>
      <c r="H6" s="63"/>
    </row>
    <row r="7" spans="1:8" ht="16.5">
      <c r="A7" s="199" t="s">
        <v>54</v>
      </c>
      <c r="B7" s="199" t="s">
        <v>98</v>
      </c>
      <c r="C7" s="199" t="s">
        <v>55</v>
      </c>
      <c r="D7" s="194" t="s">
        <v>56</v>
      </c>
      <c r="E7" s="194" t="s">
        <v>57</v>
      </c>
      <c r="F7" s="221" t="s">
        <v>123</v>
      </c>
      <c r="G7" s="222"/>
      <c r="H7" s="223"/>
    </row>
    <row r="8" spans="1:8" ht="16.5">
      <c r="A8" s="200"/>
      <c r="B8" s="200"/>
      <c r="C8" s="200"/>
      <c r="D8" s="202"/>
      <c r="E8" s="202"/>
      <c r="F8" s="227" t="s">
        <v>137</v>
      </c>
      <c r="G8" s="221" t="s">
        <v>162</v>
      </c>
      <c r="H8" s="223"/>
    </row>
    <row r="9" spans="1:8" ht="16.5">
      <c r="A9" s="201"/>
      <c r="B9" s="201"/>
      <c r="C9" s="201"/>
      <c r="D9" s="195"/>
      <c r="E9" s="195"/>
      <c r="F9" s="228"/>
      <c r="G9" s="65" t="s">
        <v>161</v>
      </c>
      <c r="H9" s="65" t="s">
        <v>401</v>
      </c>
    </row>
    <row r="10" spans="1:8" ht="16.5">
      <c r="A10" s="56">
        <v>1</v>
      </c>
      <c r="B10" s="56">
        <v>2</v>
      </c>
      <c r="C10" s="56">
        <v>3</v>
      </c>
      <c r="D10" s="38">
        <v>4</v>
      </c>
      <c r="E10" s="38">
        <v>5</v>
      </c>
      <c r="F10" s="67">
        <v>6</v>
      </c>
      <c r="G10" s="67">
        <v>7</v>
      </c>
      <c r="H10" s="67">
        <v>8</v>
      </c>
    </row>
    <row r="11" spans="1:8" s="49" customFormat="1" ht="16.5">
      <c r="A11" s="79"/>
      <c r="B11" s="79"/>
      <c r="C11" s="79"/>
      <c r="D11" s="60"/>
      <c r="E11" s="50" t="s">
        <v>7</v>
      </c>
      <c r="F11" s="66">
        <f>F12+F189+F228+F265+F278+F329+F219</f>
        <v>643481.7</v>
      </c>
      <c r="G11" s="66">
        <f>G12+G189+G228+G265+G278+G329+G219</f>
        <v>577006</v>
      </c>
      <c r="H11" s="66">
        <f>H12+H189+H228+H265+H278+H329+H219</f>
        <v>569436.6000000001</v>
      </c>
    </row>
    <row r="12" spans="1:8" ht="33">
      <c r="A12" s="34" t="s">
        <v>58</v>
      </c>
      <c r="B12" s="34"/>
      <c r="C12" s="34"/>
      <c r="D12" s="34"/>
      <c r="E12" s="35" t="s">
        <v>160</v>
      </c>
      <c r="F12" s="66">
        <f>F13+F59+F73+F107+F131+F139+F158+F176</f>
        <v>148008.00000000003</v>
      </c>
      <c r="G12" s="66">
        <f>G13+G59+G73+G107+G131+G139+G158+G176</f>
        <v>128570.6</v>
      </c>
      <c r="H12" s="66">
        <f>H13+H59+H73+H107+H131+H139+H158+H176</f>
        <v>127779.1</v>
      </c>
    </row>
    <row r="13" spans="1:8" ht="16.5">
      <c r="A13" s="33" t="s">
        <v>58</v>
      </c>
      <c r="B13" s="33" t="s">
        <v>118</v>
      </c>
      <c r="C13" s="33"/>
      <c r="D13" s="33"/>
      <c r="E13" s="31" t="s">
        <v>59</v>
      </c>
      <c r="F13" s="65">
        <f>F14+F19+F31+F36</f>
        <v>38414.00000000001</v>
      </c>
      <c r="G13" s="65">
        <f>G14+G19+G31+G36</f>
        <v>36099.4</v>
      </c>
      <c r="H13" s="65">
        <f>H14+H19+H31+H36</f>
        <v>35843.600000000006</v>
      </c>
    </row>
    <row r="14" spans="1:8" ht="33">
      <c r="A14" s="33" t="s">
        <v>58</v>
      </c>
      <c r="B14" s="33" t="s">
        <v>105</v>
      </c>
      <c r="C14" s="33"/>
      <c r="D14" s="33"/>
      <c r="E14" s="31" t="s">
        <v>125</v>
      </c>
      <c r="F14" s="65">
        <f>F15</f>
        <v>1455.3</v>
      </c>
      <c r="G14" s="65">
        <f aca="true" t="shared" si="0" ref="G14:H17">G15</f>
        <v>1455.3</v>
      </c>
      <c r="H14" s="65">
        <f t="shared" si="0"/>
        <v>1455.3</v>
      </c>
    </row>
    <row r="15" spans="1:8" ht="50.25">
      <c r="A15" s="33" t="s">
        <v>58</v>
      </c>
      <c r="B15" s="33" t="s">
        <v>105</v>
      </c>
      <c r="C15" s="56" t="s">
        <v>8</v>
      </c>
      <c r="D15" s="38"/>
      <c r="E15" s="31" t="s">
        <v>399</v>
      </c>
      <c r="F15" s="65">
        <f>F16</f>
        <v>1455.3</v>
      </c>
      <c r="G15" s="65">
        <f t="shared" si="0"/>
        <v>1455.3</v>
      </c>
      <c r="H15" s="65">
        <f t="shared" si="0"/>
        <v>1455.3</v>
      </c>
    </row>
    <row r="16" spans="1:8" ht="18.75" customHeight="1">
      <c r="A16" s="33" t="s">
        <v>58</v>
      </c>
      <c r="B16" s="33" t="s">
        <v>105</v>
      </c>
      <c r="C16" s="56" t="s">
        <v>10</v>
      </c>
      <c r="D16" s="38"/>
      <c r="E16" s="31" t="s">
        <v>9</v>
      </c>
      <c r="F16" s="65">
        <f>F17</f>
        <v>1455.3</v>
      </c>
      <c r="G16" s="65">
        <f t="shared" si="0"/>
        <v>1455.3</v>
      </c>
      <c r="H16" s="65">
        <f t="shared" si="0"/>
        <v>1455.3</v>
      </c>
    </row>
    <row r="17" spans="1:8" ht="18" customHeight="1">
      <c r="A17" s="33" t="s">
        <v>58</v>
      </c>
      <c r="B17" s="33" t="s">
        <v>105</v>
      </c>
      <c r="C17" s="56" t="s">
        <v>382</v>
      </c>
      <c r="D17" s="10"/>
      <c r="E17" s="31" t="s">
        <v>80</v>
      </c>
      <c r="F17" s="65">
        <f>F18</f>
        <v>1455.3</v>
      </c>
      <c r="G17" s="65">
        <f t="shared" si="0"/>
        <v>1455.3</v>
      </c>
      <c r="H17" s="65">
        <f t="shared" si="0"/>
        <v>1455.3</v>
      </c>
    </row>
    <row r="18" spans="1:8" ht="69.75" customHeight="1">
      <c r="A18" s="33" t="s">
        <v>58</v>
      </c>
      <c r="B18" s="33" t="s">
        <v>105</v>
      </c>
      <c r="C18" s="56" t="s">
        <v>382</v>
      </c>
      <c r="D18" s="38">
        <v>100</v>
      </c>
      <c r="E18" s="39" t="s">
        <v>12</v>
      </c>
      <c r="F18" s="65">
        <v>1455.3</v>
      </c>
      <c r="G18" s="65">
        <v>1455.3</v>
      </c>
      <c r="H18" s="65">
        <v>1455.3</v>
      </c>
    </row>
    <row r="19" spans="1:8" ht="51.75" customHeight="1">
      <c r="A19" s="33" t="s">
        <v>58</v>
      </c>
      <c r="B19" s="33" t="s">
        <v>107</v>
      </c>
      <c r="C19" s="33"/>
      <c r="D19" s="33"/>
      <c r="E19" s="31" t="s">
        <v>82</v>
      </c>
      <c r="F19" s="65">
        <f aca="true" t="shared" si="1" ref="F19:H20">F20</f>
        <v>36220.3</v>
      </c>
      <c r="G19" s="65">
        <f t="shared" si="1"/>
        <v>33914.4</v>
      </c>
      <c r="H19" s="65">
        <f t="shared" si="1"/>
        <v>33754.600000000006</v>
      </c>
    </row>
    <row r="20" spans="1:8" ht="53.25" customHeight="1">
      <c r="A20" s="33" t="s">
        <v>58</v>
      </c>
      <c r="B20" s="33" t="s">
        <v>107</v>
      </c>
      <c r="C20" s="56" t="s">
        <v>8</v>
      </c>
      <c r="D20" s="38"/>
      <c r="E20" s="31" t="s">
        <v>399</v>
      </c>
      <c r="F20" s="65">
        <f t="shared" si="1"/>
        <v>36220.3</v>
      </c>
      <c r="G20" s="65">
        <f t="shared" si="1"/>
        <v>33914.4</v>
      </c>
      <c r="H20" s="65">
        <f t="shared" si="1"/>
        <v>33754.600000000006</v>
      </c>
    </row>
    <row r="21" spans="1:8" ht="19.5" customHeight="1">
      <c r="A21" s="33" t="s">
        <v>58</v>
      </c>
      <c r="B21" s="33" t="s">
        <v>107</v>
      </c>
      <c r="C21" s="56" t="s">
        <v>10</v>
      </c>
      <c r="D21" s="38"/>
      <c r="E21" s="31" t="s">
        <v>9</v>
      </c>
      <c r="F21" s="65">
        <f>F22+F26+F28</f>
        <v>36220.3</v>
      </c>
      <c r="G21" s="65">
        <f>G22+G26+G28</f>
        <v>33914.4</v>
      </c>
      <c r="H21" s="65">
        <f>H22+H26+H28</f>
        <v>33754.600000000006</v>
      </c>
    </row>
    <row r="22" spans="1:8" ht="69" customHeight="1">
      <c r="A22" s="33" t="s">
        <v>58</v>
      </c>
      <c r="B22" s="33" t="s">
        <v>107</v>
      </c>
      <c r="C22" s="10" t="s">
        <v>13</v>
      </c>
      <c r="D22" s="10"/>
      <c r="E22" s="31" t="s">
        <v>147</v>
      </c>
      <c r="F22" s="65">
        <f>F23+F24+F25</f>
        <v>35493.9</v>
      </c>
      <c r="G22" s="65">
        <f>G23+G24+G25</f>
        <v>33188</v>
      </c>
      <c r="H22" s="65">
        <f>H23+H24+H25</f>
        <v>33028.200000000004</v>
      </c>
    </row>
    <row r="23" spans="1:8" ht="69.75" customHeight="1">
      <c r="A23" s="33" t="s">
        <v>58</v>
      </c>
      <c r="B23" s="33" t="s">
        <v>107</v>
      </c>
      <c r="C23" s="10" t="s">
        <v>383</v>
      </c>
      <c r="D23" s="104" t="s">
        <v>139</v>
      </c>
      <c r="E23" s="11" t="s">
        <v>12</v>
      </c>
      <c r="F23" s="65">
        <v>30709.1</v>
      </c>
      <c r="G23" s="65">
        <v>30709.1</v>
      </c>
      <c r="H23" s="65">
        <v>30709.1</v>
      </c>
    </row>
    <row r="24" spans="1:8" ht="35.25" customHeight="1">
      <c r="A24" s="33" t="s">
        <v>58</v>
      </c>
      <c r="B24" s="33" t="s">
        <v>107</v>
      </c>
      <c r="C24" s="10" t="s">
        <v>383</v>
      </c>
      <c r="D24" s="104" t="s">
        <v>140</v>
      </c>
      <c r="E24" s="11" t="s">
        <v>141</v>
      </c>
      <c r="F24" s="65">
        <v>4546.5</v>
      </c>
      <c r="G24" s="65">
        <v>2240.6</v>
      </c>
      <c r="H24" s="65">
        <v>2080.8</v>
      </c>
    </row>
    <row r="25" spans="1:8" ht="21" customHeight="1">
      <c r="A25" s="36" t="s">
        <v>58</v>
      </c>
      <c r="B25" s="36" t="s">
        <v>107</v>
      </c>
      <c r="C25" s="68" t="s">
        <v>383</v>
      </c>
      <c r="D25" s="105" t="s">
        <v>142</v>
      </c>
      <c r="E25" s="106" t="s">
        <v>143</v>
      </c>
      <c r="F25" s="64">
        <v>238.3</v>
      </c>
      <c r="G25" s="64">
        <v>238.3</v>
      </c>
      <c r="H25" s="64">
        <v>238.3</v>
      </c>
    </row>
    <row r="26" spans="1:8" ht="54" customHeight="1">
      <c r="A26" s="33" t="s">
        <v>58</v>
      </c>
      <c r="B26" s="33" t="s">
        <v>107</v>
      </c>
      <c r="C26" s="10" t="s">
        <v>14</v>
      </c>
      <c r="D26" s="10"/>
      <c r="E26" s="11" t="s">
        <v>148</v>
      </c>
      <c r="F26" s="65">
        <f>F27</f>
        <v>76.4</v>
      </c>
      <c r="G26" s="65">
        <f>G27</f>
        <v>76.4</v>
      </c>
      <c r="H26" s="65">
        <f>H27</f>
        <v>76.4</v>
      </c>
    </row>
    <row r="27" spans="1:8" ht="69.75" customHeight="1">
      <c r="A27" s="33" t="s">
        <v>58</v>
      </c>
      <c r="B27" s="33" t="s">
        <v>107</v>
      </c>
      <c r="C27" s="10" t="s">
        <v>14</v>
      </c>
      <c r="D27" s="107" t="s">
        <v>139</v>
      </c>
      <c r="E27" s="11" t="s">
        <v>12</v>
      </c>
      <c r="F27" s="65">
        <v>76.4</v>
      </c>
      <c r="G27" s="65">
        <v>76.4</v>
      </c>
      <c r="H27" s="65">
        <v>76.4</v>
      </c>
    </row>
    <row r="28" spans="1:8" ht="66.75">
      <c r="A28" s="33" t="s">
        <v>58</v>
      </c>
      <c r="B28" s="33" t="s">
        <v>107</v>
      </c>
      <c r="C28" s="10" t="s">
        <v>15</v>
      </c>
      <c r="D28" s="10"/>
      <c r="E28" s="71" t="s">
        <v>16</v>
      </c>
      <c r="F28" s="65">
        <f>F29+F30</f>
        <v>650</v>
      </c>
      <c r="G28" s="65">
        <f>G29+G30</f>
        <v>650</v>
      </c>
      <c r="H28" s="65">
        <f>H29+H30</f>
        <v>650</v>
      </c>
    </row>
    <row r="29" spans="1:8" ht="69.75" customHeight="1">
      <c r="A29" s="33" t="s">
        <v>58</v>
      </c>
      <c r="B29" s="33" t="s">
        <v>107</v>
      </c>
      <c r="C29" s="10" t="s">
        <v>15</v>
      </c>
      <c r="D29" s="107" t="s">
        <v>139</v>
      </c>
      <c r="E29" s="11" t="s">
        <v>12</v>
      </c>
      <c r="F29" s="65">
        <v>575.6</v>
      </c>
      <c r="G29" s="65">
        <v>575.6</v>
      </c>
      <c r="H29" s="65">
        <v>575.6</v>
      </c>
    </row>
    <row r="30" spans="1:8" ht="36.75" customHeight="1">
      <c r="A30" s="33" t="s">
        <v>58</v>
      </c>
      <c r="B30" s="33" t="s">
        <v>107</v>
      </c>
      <c r="C30" s="10" t="s">
        <v>15</v>
      </c>
      <c r="D30" s="107" t="s">
        <v>140</v>
      </c>
      <c r="E30" s="11" t="s">
        <v>141</v>
      </c>
      <c r="F30" s="65">
        <v>74.4</v>
      </c>
      <c r="G30" s="65">
        <v>74.4</v>
      </c>
      <c r="H30" s="65">
        <v>74.4</v>
      </c>
    </row>
    <row r="31" spans="1:8" ht="19.5" customHeight="1">
      <c r="A31" s="33" t="s">
        <v>58</v>
      </c>
      <c r="B31" s="33" t="s">
        <v>4</v>
      </c>
      <c r="C31" s="10"/>
      <c r="D31" s="107"/>
      <c r="E31" s="11" t="s">
        <v>5</v>
      </c>
      <c r="F31" s="65">
        <f>F32</f>
        <v>0</v>
      </c>
      <c r="G31" s="65">
        <f aca="true" t="shared" si="2" ref="G31:H34">G32</f>
        <v>43.6</v>
      </c>
      <c r="H31" s="65">
        <f t="shared" si="2"/>
        <v>0</v>
      </c>
    </row>
    <row r="32" spans="1:8" ht="52.5" customHeight="1">
      <c r="A32" s="33" t="s">
        <v>58</v>
      </c>
      <c r="B32" s="33" t="s">
        <v>4</v>
      </c>
      <c r="C32" s="56" t="s">
        <v>8</v>
      </c>
      <c r="D32" s="107"/>
      <c r="E32" s="31" t="s">
        <v>399</v>
      </c>
      <c r="F32" s="65">
        <f>F33</f>
        <v>0</v>
      </c>
      <c r="G32" s="65">
        <f t="shared" si="2"/>
        <v>43.6</v>
      </c>
      <c r="H32" s="65">
        <f t="shared" si="2"/>
        <v>0</v>
      </c>
    </row>
    <row r="33" spans="1:8" ht="51.75" customHeight="1">
      <c r="A33" s="33" t="s">
        <v>58</v>
      </c>
      <c r="B33" s="33" t="s">
        <v>4</v>
      </c>
      <c r="C33" s="56" t="s">
        <v>25</v>
      </c>
      <c r="D33" s="107"/>
      <c r="E33" s="11" t="s">
        <v>24</v>
      </c>
      <c r="F33" s="65">
        <f>F34</f>
        <v>0</v>
      </c>
      <c r="G33" s="65">
        <f t="shared" si="2"/>
        <v>43.6</v>
      </c>
      <c r="H33" s="65">
        <f t="shared" si="2"/>
        <v>0</v>
      </c>
    </row>
    <row r="34" spans="1:8" ht="53.25" customHeight="1">
      <c r="A34" s="33" t="s">
        <v>58</v>
      </c>
      <c r="B34" s="33" t="s">
        <v>4</v>
      </c>
      <c r="C34" s="10" t="s">
        <v>26</v>
      </c>
      <c r="D34" s="10"/>
      <c r="E34" s="71" t="s">
        <v>27</v>
      </c>
      <c r="F34" s="65">
        <f>F35</f>
        <v>0</v>
      </c>
      <c r="G34" s="65">
        <f t="shared" si="2"/>
        <v>43.6</v>
      </c>
      <c r="H34" s="65">
        <f t="shared" si="2"/>
        <v>0</v>
      </c>
    </row>
    <row r="35" spans="1:8" ht="36.75" customHeight="1">
      <c r="A35" s="33" t="s">
        <v>58</v>
      </c>
      <c r="B35" s="33" t="s">
        <v>4</v>
      </c>
      <c r="C35" s="10" t="s">
        <v>26</v>
      </c>
      <c r="D35" s="107" t="s">
        <v>140</v>
      </c>
      <c r="E35" s="11" t="s">
        <v>141</v>
      </c>
      <c r="F35" s="65">
        <v>0</v>
      </c>
      <c r="G35" s="65">
        <v>43.6</v>
      </c>
      <c r="H35" s="65">
        <v>0</v>
      </c>
    </row>
    <row r="36" spans="1:8" ht="21" customHeight="1">
      <c r="A36" s="33" t="s">
        <v>58</v>
      </c>
      <c r="B36" s="33" t="s">
        <v>126</v>
      </c>
      <c r="C36" s="34"/>
      <c r="D36" s="34"/>
      <c r="E36" s="11" t="s">
        <v>83</v>
      </c>
      <c r="F36" s="65">
        <f>F37</f>
        <v>738.4000000000001</v>
      </c>
      <c r="G36" s="65">
        <f>G37</f>
        <v>686.0999999999999</v>
      </c>
      <c r="H36" s="65">
        <f>H37</f>
        <v>633.7</v>
      </c>
    </row>
    <row r="37" spans="1:8" ht="50.25">
      <c r="A37" s="33" t="s">
        <v>58</v>
      </c>
      <c r="B37" s="33" t="s">
        <v>126</v>
      </c>
      <c r="C37" s="56" t="s">
        <v>8</v>
      </c>
      <c r="D37" s="107"/>
      <c r="E37" s="31" t="s">
        <v>399</v>
      </c>
      <c r="F37" s="65">
        <f>F38+F41+F46+F49+F53</f>
        <v>738.4000000000001</v>
      </c>
      <c r="G37" s="65">
        <f>G38+G41+G46+G49+G53</f>
        <v>686.0999999999999</v>
      </c>
      <c r="H37" s="65">
        <f>H38+H41+H46+H49+H53</f>
        <v>633.7</v>
      </c>
    </row>
    <row r="38" spans="1:8" ht="53.25" customHeight="1">
      <c r="A38" s="33" t="s">
        <v>58</v>
      </c>
      <c r="B38" s="33" t="s">
        <v>126</v>
      </c>
      <c r="C38" s="56" t="s">
        <v>25</v>
      </c>
      <c r="D38" s="107"/>
      <c r="E38" s="11" t="s">
        <v>24</v>
      </c>
      <c r="F38" s="65">
        <f aca="true" t="shared" si="3" ref="F38:H39">F39</f>
        <v>180.6</v>
      </c>
      <c r="G38" s="65">
        <f t="shared" si="3"/>
        <v>157</v>
      </c>
      <c r="H38" s="65">
        <f t="shared" si="3"/>
        <v>157</v>
      </c>
    </row>
    <row r="39" spans="1:8" ht="37.5" customHeight="1">
      <c r="A39" s="33" t="s">
        <v>58</v>
      </c>
      <c r="B39" s="33" t="s">
        <v>126</v>
      </c>
      <c r="C39" s="56" t="s">
        <v>288</v>
      </c>
      <c r="D39" s="107"/>
      <c r="E39" s="11" t="s">
        <v>289</v>
      </c>
      <c r="F39" s="65">
        <f t="shared" si="3"/>
        <v>180.6</v>
      </c>
      <c r="G39" s="65">
        <f t="shared" si="3"/>
        <v>157</v>
      </c>
      <c r="H39" s="65">
        <f t="shared" si="3"/>
        <v>157</v>
      </c>
    </row>
    <row r="40" spans="1:8" ht="33">
      <c r="A40" s="33" t="s">
        <v>58</v>
      </c>
      <c r="B40" s="33" t="s">
        <v>126</v>
      </c>
      <c r="C40" s="56" t="s">
        <v>288</v>
      </c>
      <c r="D40" s="107" t="s">
        <v>140</v>
      </c>
      <c r="E40" s="11" t="s">
        <v>141</v>
      </c>
      <c r="F40" s="65">
        <v>180.6</v>
      </c>
      <c r="G40" s="65">
        <v>157</v>
      </c>
      <c r="H40" s="65">
        <v>157</v>
      </c>
    </row>
    <row r="41" spans="1:8" ht="86.25" customHeight="1">
      <c r="A41" s="33" t="s">
        <v>58</v>
      </c>
      <c r="B41" s="33" t="s">
        <v>126</v>
      </c>
      <c r="C41" s="56" t="s">
        <v>290</v>
      </c>
      <c r="D41" s="107"/>
      <c r="E41" s="11" t="s">
        <v>291</v>
      </c>
      <c r="F41" s="65">
        <f>F42+F44</f>
        <v>75</v>
      </c>
      <c r="G41" s="65">
        <f>G42+G44</f>
        <v>68.7</v>
      </c>
      <c r="H41" s="65">
        <f>H42+H44</f>
        <v>44</v>
      </c>
    </row>
    <row r="42" spans="1:8" ht="51.75" customHeight="1">
      <c r="A42" s="33" t="s">
        <v>58</v>
      </c>
      <c r="B42" s="33" t="s">
        <v>126</v>
      </c>
      <c r="C42" s="56" t="s">
        <v>293</v>
      </c>
      <c r="D42" s="107"/>
      <c r="E42" s="11" t="s">
        <v>292</v>
      </c>
      <c r="F42" s="65">
        <f>F43</f>
        <v>50</v>
      </c>
      <c r="G42" s="65">
        <f>G43</f>
        <v>45.5</v>
      </c>
      <c r="H42" s="65">
        <f>H43</f>
        <v>29</v>
      </c>
    </row>
    <row r="43" spans="1:8" ht="18.75" customHeight="1">
      <c r="A43" s="33" t="s">
        <v>58</v>
      </c>
      <c r="B43" s="33" t="s">
        <v>126</v>
      </c>
      <c r="C43" s="56" t="s">
        <v>293</v>
      </c>
      <c r="D43" s="107" t="s">
        <v>142</v>
      </c>
      <c r="E43" s="117" t="s">
        <v>143</v>
      </c>
      <c r="F43" s="65">
        <v>50</v>
      </c>
      <c r="G43" s="65">
        <v>45.5</v>
      </c>
      <c r="H43" s="65">
        <v>29</v>
      </c>
    </row>
    <row r="44" spans="1:8" ht="51.75" customHeight="1">
      <c r="A44" s="33" t="s">
        <v>58</v>
      </c>
      <c r="B44" s="33" t="s">
        <v>126</v>
      </c>
      <c r="C44" s="56" t="s">
        <v>295</v>
      </c>
      <c r="D44" s="107"/>
      <c r="E44" s="11" t="s">
        <v>294</v>
      </c>
      <c r="F44" s="65">
        <f>F45</f>
        <v>25</v>
      </c>
      <c r="G44" s="65">
        <f>G45</f>
        <v>23.2</v>
      </c>
      <c r="H44" s="65">
        <f>H45</f>
        <v>15</v>
      </c>
    </row>
    <row r="45" spans="1:8" ht="37.5" customHeight="1">
      <c r="A45" s="33" t="s">
        <v>58</v>
      </c>
      <c r="B45" s="33" t="s">
        <v>126</v>
      </c>
      <c r="C45" s="56" t="s">
        <v>295</v>
      </c>
      <c r="D45" s="107" t="s">
        <v>140</v>
      </c>
      <c r="E45" s="11" t="s">
        <v>141</v>
      </c>
      <c r="F45" s="65">
        <v>25</v>
      </c>
      <c r="G45" s="65">
        <v>23.2</v>
      </c>
      <c r="H45" s="65">
        <v>15</v>
      </c>
    </row>
    <row r="46" spans="1:8" ht="33">
      <c r="A46" s="33" t="s">
        <v>58</v>
      </c>
      <c r="B46" s="33" t="s">
        <v>126</v>
      </c>
      <c r="C46" s="56" t="s">
        <v>296</v>
      </c>
      <c r="D46" s="107"/>
      <c r="E46" s="11" t="s">
        <v>297</v>
      </c>
      <c r="F46" s="65">
        <f aca="true" t="shared" si="4" ref="F46:H47">F47</f>
        <v>121</v>
      </c>
      <c r="G46" s="65">
        <f t="shared" si="4"/>
        <v>105</v>
      </c>
      <c r="H46" s="65">
        <f t="shared" si="4"/>
        <v>105</v>
      </c>
    </row>
    <row r="47" spans="1:8" ht="33">
      <c r="A47" s="33" t="s">
        <v>58</v>
      </c>
      <c r="B47" s="33" t="s">
        <v>126</v>
      </c>
      <c r="C47" s="56" t="s">
        <v>298</v>
      </c>
      <c r="D47" s="107"/>
      <c r="E47" s="11" t="s">
        <v>299</v>
      </c>
      <c r="F47" s="65">
        <f t="shared" si="4"/>
        <v>121</v>
      </c>
      <c r="G47" s="65">
        <f t="shared" si="4"/>
        <v>105</v>
      </c>
      <c r="H47" s="65">
        <f t="shared" si="4"/>
        <v>105</v>
      </c>
    </row>
    <row r="48" spans="1:8" ht="16.5">
      <c r="A48" s="33" t="s">
        <v>58</v>
      </c>
      <c r="B48" s="33" t="s">
        <v>126</v>
      </c>
      <c r="C48" s="56" t="s">
        <v>298</v>
      </c>
      <c r="D48" s="17" t="s">
        <v>145</v>
      </c>
      <c r="E48" s="11" t="s">
        <v>146</v>
      </c>
      <c r="F48" s="65">
        <v>121</v>
      </c>
      <c r="G48" s="65">
        <v>105</v>
      </c>
      <c r="H48" s="65">
        <v>105</v>
      </c>
    </row>
    <row r="49" spans="1:8" ht="51.75" customHeight="1">
      <c r="A49" s="33" t="s">
        <v>58</v>
      </c>
      <c r="B49" s="33" t="s">
        <v>126</v>
      </c>
      <c r="C49" s="56" t="s">
        <v>282</v>
      </c>
      <c r="D49" s="107"/>
      <c r="E49" s="11" t="s">
        <v>283</v>
      </c>
      <c r="F49" s="65">
        <f>F50</f>
        <v>66.1</v>
      </c>
      <c r="G49" s="65">
        <f>G50</f>
        <v>59.7</v>
      </c>
      <c r="H49" s="65">
        <f>H50</f>
        <v>32</v>
      </c>
    </row>
    <row r="50" spans="1:8" ht="35.25" customHeight="1">
      <c r="A50" s="33" t="s">
        <v>58</v>
      </c>
      <c r="B50" s="33" t="s">
        <v>126</v>
      </c>
      <c r="C50" s="56" t="s">
        <v>287</v>
      </c>
      <c r="D50" s="107"/>
      <c r="E50" s="11" t="s">
        <v>286</v>
      </c>
      <c r="F50" s="65">
        <f>F52+F51</f>
        <v>66.1</v>
      </c>
      <c r="G50" s="65">
        <f>G52+G51</f>
        <v>59.7</v>
      </c>
      <c r="H50" s="65">
        <f>H52+H51</f>
        <v>32</v>
      </c>
    </row>
    <row r="51" spans="1:8" ht="33">
      <c r="A51" s="33" t="s">
        <v>58</v>
      </c>
      <c r="B51" s="33" t="s">
        <v>126</v>
      </c>
      <c r="C51" s="56" t="s">
        <v>287</v>
      </c>
      <c r="D51" s="107" t="s">
        <v>140</v>
      </c>
      <c r="E51" s="11" t="s">
        <v>141</v>
      </c>
      <c r="F51" s="65">
        <v>51.1</v>
      </c>
      <c r="G51" s="65">
        <v>44.7</v>
      </c>
      <c r="H51" s="65">
        <v>17</v>
      </c>
    </row>
    <row r="52" spans="1:8" ht="16.5">
      <c r="A52" s="33" t="s">
        <v>58</v>
      </c>
      <c r="B52" s="33" t="s">
        <v>126</v>
      </c>
      <c r="C52" s="56" t="s">
        <v>287</v>
      </c>
      <c r="D52" s="17" t="s">
        <v>145</v>
      </c>
      <c r="E52" s="11" t="s">
        <v>146</v>
      </c>
      <c r="F52" s="65">
        <v>15</v>
      </c>
      <c r="G52" s="65">
        <v>15</v>
      </c>
      <c r="H52" s="65">
        <v>15</v>
      </c>
    </row>
    <row r="53" spans="1:8" ht="16.5">
      <c r="A53" s="33" t="s">
        <v>58</v>
      </c>
      <c r="B53" s="33" t="s">
        <v>126</v>
      </c>
      <c r="C53" s="56" t="s">
        <v>10</v>
      </c>
      <c r="D53" s="107"/>
      <c r="E53" s="11" t="s">
        <v>9</v>
      </c>
      <c r="F53" s="65">
        <f>F54+F56</f>
        <v>295.7</v>
      </c>
      <c r="G53" s="65">
        <f>G54+G56</f>
        <v>295.7</v>
      </c>
      <c r="H53" s="65">
        <f>H54+H56</f>
        <v>295.7</v>
      </c>
    </row>
    <row r="54" spans="1:8" ht="54" customHeight="1">
      <c r="A54" s="33" t="s">
        <v>58</v>
      </c>
      <c r="B54" s="33" t="s">
        <v>126</v>
      </c>
      <c r="C54" s="56" t="s">
        <v>14</v>
      </c>
      <c r="D54" s="107"/>
      <c r="E54" s="11" t="s">
        <v>148</v>
      </c>
      <c r="F54" s="65">
        <f>F55</f>
        <v>31.7</v>
      </c>
      <c r="G54" s="65">
        <f>G55</f>
        <v>31.7</v>
      </c>
      <c r="H54" s="65">
        <f>H55</f>
        <v>31.7</v>
      </c>
    </row>
    <row r="55" spans="1:8" ht="70.5" customHeight="1">
      <c r="A55" s="33" t="s">
        <v>58</v>
      </c>
      <c r="B55" s="33" t="s">
        <v>126</v>
      </c>
      <c r="C55" s="56" t="s">
        <v>14</v>
      </c>
      <c r="D55" s="104" t="s">
        <v>139</v>
      </c>
      <c r="E55" s="11" t="s">
        <v>12</v>
      </c>
      <c r="F55" s="65">
        <v>31.7</v>
      </c>
      <c r="G55" s="65">
        <v>31.7</v>
      </c>
      <c r="H55" s="65">
        <v>31.7</v>
      </c>
    </row>
    <row r="56" spans="1:8" ht="87" customHeight="1">
      <c r="A56" s="33" t="s">
        <v>58</v>
      </c>
      <c r="B56" s="33" t="s">
        <v>126</v>
      </c>
      <c r="C56" s="56" t="s">
        <v>374</v>
      </c>
      <c r="D56" s="107"/>
      <c r="E56" s="11" t="s">
        <v>375</v>
      </c>
      <c r="F56" s="65">
        <f>F57+F58</f>
        <v>264</v>
      </c>
      <c r="G56" s="65">
        <f>G57+G58</f>
        <v>264</v>
      </c>
      <c r="H56" s="65">
        <f>H57+H58</f>
        <v>264</v>
      </c>
    </row>
    <row r="57" spans="1:8" ht="66.75">
      <c r="A57" s="33" t="s">
        <v>58</v>
      </c>
      <c r="B57" s="33" t="s">
        <v>126</v>
      </c>
      <c r="C57" s="56" t="s">
        <v>374</v>
      </c>
      <c r="D57" s="104" t="s">
        <v>139</v>
      </c>
      <c r="E57" s="11" t="s">
        <v>12</v>
      </c>
      <c r="F57" s="65">
        <v>240.1</v>
      </c>
      <c r="G57" s="65">
        <v>240.1</v>
      </c>
      <c r="H57" s="65">
        <v>240.1</v>
      </c>
    </row>
    <row r="58" spans="1:8" ht="36" customHeight="1">
      <c r="A58" s="33" t="s">
        <v>58</v>
      </c>
      <c r="B58" s="33" t="s">
        <v>126</v>
      </c>
      <c r="C58" s="56" t="s">
        <v>374</v>
      </c>
      <c r="D58" s="104" t="s">
        <v>140</v>
      </c>
      <c r="E58" s="11" t="s">
        <v>141</v>
      </c>
      <c r="F58" s="65">
        <v>23.9</v>
      </c>
      <c r="G58" s="65">
        <v>23.9</v>
      </c>
      <c r="H58" s="65">
        <v>23.9</v>
      </c>
    </row>
    <row r="59" spans="1:8" ht="24" customHeight="1">
      <c r="A59" s="33" t="s">
        <v>58</v>
      </c>
      <c r="B59" s="33" t="s">
        <v>119</v>
      </c>
      <c r="C59" s="56"/>
      <c r="D59" s="107"/>
      <c r="E59" s="11" t="s">
        <v>84</v>
      </c>
      <c r="F59" s="65">
        <f>F60+F68</f>
        <v>8283.9</v>
      </c>
      <c r="G59" s="65">
        <f>G60+G68</f>
        <v>8085.400000000001</v>
      </c>
      <c r="H59" s="65">
        <f>H60+H68</f>
        <v>8176.2</v>
      </c>
    </row>
    <row r="60" spans="1:8" ht="20.25" customHeight="1">
      <c r="A60" s="33" t="s">
        <v>58</v>
      </c>
      <c r="B60" s="33" t="s">
        <v>149</v>
      </c>
      <c r="C60" s="56"/>
      <c r="D60" s="107"/>
      <c r="E60" s="11" t="s">
        <v>150</v>
      </c>
      <c r="F60" s="65">
        <f>F61</f>
        <v>1988.6000000000001</v>
      </c>
      <c r="G60" s="65">
        <f aca="true" t="shared" si="5" ref="F60:H61">G61</f>
        <v>1961.3</v>
      </c>
      <c r="H60" s="65">
        <f t="shared" si="5"/>
        <v>2092.3</v>
      </c>
    </row>
    <row r="61" spans="1:8" ht="53.25" customHeight="1">
      <c r="A61" s="33" t="s">
        <v>58</v>
      </c>
      <c r="B61" s="33" t="s">
        <v>149</v>
      </c>
      <c r="C61" s="56" t="s">
        <v>8</v>
      </c>
      <c r="D61" s="107"/>
      <c r="E61" s="31" t="s">
        <v>399</v>
      </c>
      <c r="F61" s="65">
        <f t="shared" si="5"/>
        <v>1988.6000000000001</v>
      </c>
      <c r="G61" s="65">
        <f t="shared" si="5"/>
        <v>1961.3</v>
      </c>
      <c r="H61" s="65">
        <f t="shared" si="5"/>
        <v>2092.3</v>
      </c>
    </row>
    <row r="62" spans="1:8" ht="20.25" customHeight="1">
      <c r="A62" s="33" t="s">
        <v>58</v>
      </c>
      <c r="B62" s="33" t="s">
        <v>149</v>
      </c>
      <c r="C62" s="56" t="s">
        <v>10</v>
      </c>
      <c r="D62" s="107"/>
      <c r="E62" s="11" t="s">
        <v>9</v>
      </c>
      <c r="F62" s="65">
        <f>F63+F65</f>
        <v>1988.6000000000001</v>
      </c>
      <c r="G62" s="65">
        <f>G63+G65</f>
        <v>1961.3</v>
      </c>
      <c r="H62" s="65">
        <f>H63+H65</f>
        <v>2092.3</v>
      </c>
    </row>
    <row r="63" spans="1:8" ht="50.25">
      <c r="A63" s="33" t="s">
        <v>58</v>
      </c>
      <c r="B63" s="33" t="s">
        <v>149</v>
      </c>
      <c r="C63" s="56" t="s">
        <v>14</v>
      </c>
      <c r="D63" s="107"/>
      <c r="E63" s="11" t="s">
        <v>148</v>
      </c>
      <c r="F63" s="65">
        <f>F64</f>
        <v>619.3</v>
      </c>
      <c r="G63" s="65">
        <f>G64</f>
        <v>619.3</v>
      </c>
      <c r="H63" s="65">
        <f>H64</f>
        <v>619.3</v>
      </c>
    </row>
    <row r="64" spans="1:8" ht="69.75" customHeight="1">
      <c r="A64" s="33" t="s">
        <v>58</v>
      </c>
      <c r="B64" s="33" t="s">
        <v>149</v>
      </c>
      <c r="C64" s="56" t="s">
        <v>14</v>
      </c>
      <c r="D64" s="104" t="s">
        <v>139</v>
      </c>
      <c r="E64" s="11" t="s">
        <v>12</v>
      </c>
      <c r="F64" s="65">
        <v>619.3</v>
      </c>
      <c r="G64" s="65">
        <v>619.3</v>
      </c>
      <c r="H64" s="65">
        <v>619.3</v>
      </c>
    </row>
    <row r="65" spans="1:8" ht="121.5" customHeight="1">
      <c r="A65" s="33" t="s">
        <v>58</v>
      </c>
      <c r="B65" s="33" t="s">
        <v>149</v>
      </c>
      <c r="C65" s="56" t="s">
        <v>431</v>
      </c>
      <c r="D65" s="107"/>
      <c r="E65" s="11" t="s">
        <v>432</v>
      </c>
      <c r="F65" s="65">
        <f>F66+F67</f>
        <v>1369.3000000000002</v>
      </c>
      <c r="G65" s="65">
        <f>G66+G67</f>
        <v>1342</v>
      </c>
      <c r="H65" s="65">
        <f>H66+H67</f>
        <v>1473</v>
      </c>
    </row>
    <row r="66" spans="1:8" ht="72" customHeight="1">
      <c r="A66" s="33" t="s">
        <v>58</v>
      </c>
      <c r="B66" s="33" t="s">
        <v>149</v>
      </c>
      <c r="C66" s="56" t="s">
        <v>431</v>
      </c>
      <c r="D66" s="104" t="s">
        <v>139</v>
      </c>
      <c r="E66" s="11" t="s">
        <v>12</v>
      </c>
      <c r="F66" s="65">
        <v>1141.9</v>
      </c>
      <c r="G66" s="65">
        <v>1141.9</v>
      </c>
      <c r="H66" s="65">
        <v>1141.9</v>
      </c>
    </row>
    <row r="67" spans="1:8" ht="33">
      <c r="A67" s="36" t="s">
        <v>58</v>
      </c>
      <c r="B67" s="36" t="s">
        <v>149</v>
      </c>
      <c r="C67" s="56" t="s">
        <v>431</v>
      </c>
      <c r="D67" s="105" t="s">
        <v>140</v>
      </c>
      <c r="E67" s="75" t="s">
        <v>141</v>
      </c>
      <c r="F67" s="64">
        <f>242.1-14.7</f>
        <v>227.4</v>
      </c>
      <c r="G67" s="64">
        <f>184.1+16</f>
        <v>200.1</v>
      </c>
      <c r="H67" s="65">
        <f>319.8+11.3</f>
        <v>331.1</v>
      </c>
    </row>
    <row r="68" spans="1:8" ht="37.5" customHeight="1">
      <c r="A68" s="33" t="s">
        <v>58</v>
      </c>
      <c r="B68" s="33" t="s">
        <v>110</v>
      </c>
      <c r="C68" s="56"/>
      <c r="D68" s="107"/>
      <c r="E68" s="11" t="s">
        <v>53</v>
      </c>
      <c r="F68" s="65">
        <f>F69</f>
        <v>6295.3</v>
      </c>
      <c r="G68" s="65">
        <f aca="true" t="shared" si="6" ref="G68:H70">G69</f>
        <v>6124.1</v>
      </c>
      <c r="H68" s="65">
        <f t="shared" si="6"/>
        <v>6083.9</v>
      </c>
    </row>
    <row r="69" spans="1:8" ht="50.25">
      <c r="A69" s="33" t="s">
        <v>58</v>
      </c>
      <c r="B69" s="33" t="s">
        <v>110</v>
      </c>
      <c r="C69" s="56" t="s">
        <v>8</v>
      </c>
      <c r="D69" s="107"/>
      <c r="E69" s="31" t="s">
        <v>399</v>
      </c>
      <c r="F69" s="65">
        <f>F70</f>
        <v>6295.3</v>
      </c>
      <c r="G69" s="65">
        <f t="shared" si="6"/>
        <v>6124.1</v>
      </c>
      <c r="H69" s="65">
        <f t="shared" si="6"/>
        <v>6083.9</v>
      </c>
    </row>
    <row r="70" spans="1:8" ht="33">
      <c r="A70" s="33" t="s">
        <v>58</v>
      </c>
      <c r="B70" s="33" t="s">
        <v>110</v>
      </c>
      <c r="C70" s="56" t="s">
        <v>300</v>
      </c>
      <c r="D70" s="107"/>
      <c r="E70" s="11" t="s">
        <v>301</v>
      </c>
      <c r="F70" s="65">
        <f>F71</f>
        <v>6295.3</v>
      </c>
      <c r="G70" s="65">
        <f t="shared" si="6"/>
        <v>6124.1</v>
      </c>
      <c r="H70" s="65">
        <f t="shared" si="6"/>
        <v>6083.9</v>
      </c>
    </row>
    <row r="71" spans="1:8" ht="33">
      <c r="A71" s="33" t="s">
        <v>58</v>
      </c>
      <c r="B71" s="33" t="s">
        <v>110</v>
      </c>
      <c r="C71" s="56" t="s">
        <v>303</v>
      </c>
      <c r="D71" s="107"/>
      <c r="E71" s="11" t="s">
        <v>302</v>
      </c>
      <c r="F71" s="65">
        <f>F72</f>
        <v>6295.3</v>
      </c>
      <c r="G71" s="65">
        <f>G72</f>
        <v>6124.1</v>
      </c>
      <c r="H71" s="65">
        <f>H72</f>
        <v>6083.9</v>
      </c>
    </row>
    <row r="72" spans="1:8" ht="33">
      <c r="A72" s="33" t="s">
        <v>58</v>
      </c>
      <c r="B72" s="33" t="s">
        <v>110</v>
      </c>
      <c r="C72" s="56" t="s">
        <v>303</v>
      </c>
      <c r="D72" s="17">
        <v>600</v>
      </c>
      <c r="E72" s="11" t="s">
        <v>173</v>
      </c>
      <c r="F72" s="65">
        <v>6295.3</v>
      </c>
      <c r="G72" s="65">
        <v>6124.1</v>
      </c>
      <c r="H72" s="65">
        <v>6083.9</v>
      </c>
    </row>
    <row r="73" spans="1:8" ht="19.5" customHeight="1">
      <c r="A73" s="33" t="s">
        <v>58</v>
      </c>
      <c r="B73" s="33" t="s">
        <v>120</v>
      </c>
      <c r="C73" s="56"/>
      <c r="D73" s="17"/>
      <c r="E73" s="11" t="s">
        <v>85</v>
      </c>
      <c r="F73" s="65">
        <f>F74+F79+F95</f>
        <v>20232.2</v>
      </c>
      <c r="G73" s="65">
        <f>G74+G79+G95</f>
        <v>8379.9</v>
      </c>
      <c r="H73" s="65">
        <f>H74+H79+H95</f>
        <v>8379.9</v>
      </c>
    </row>
    <row r="74" spans="1:8" ht="19.5" customHeight="1">
      <c r="A74" s="33" t="s">
        <v>58</v>
      </c>
      <c r="B74" s="33" t="s">
        <v>345</v>
      </c>
      <c r="C74" s="56"/>
      <c r="D74" s="17"/>
      <c r="E74" s="39" t="s">
        <v>346</v>
      </c>
      <c r="F74" s="65">
        <f>F75</f>
        <v>467.4</v>
      </c>
      <c r="G74" s="65">
        <f aca="true" t="shared" si="7" ref="G74:H77">G75</f>
        <v>266.3</v>
      </c>
      <c r="H74" s="65">
        <f t="shared" si="7"/>
        <v>266.3</v>
      </c>
    </row>
    <row r="75" spans="1:8" ht="51.75" customHeight="1">
      <c r="A75" s="33" t="s">
        <v>58</v>
      </c>
      <c r="B75" s="33" t="s">
        <v>345</v>
      </c>
      <c r="C75" s="56" t="s">
        <v>327</v>
      </c>
      <c r="D75" s="17"/>
      <c r="E75" s="11" t="s">
        <v>326</v>
      </c>
      <c r="F75" s="65">
        <f>F76</f>
        <v>467.4</v>
      </c>
      <c r="G75" s="65">
        <f t="shared" si="7"/>
        <v>266.3</v>
      </c>
      <c r="H75" s="65">
        <f t="shared" si="7"/>
        <v>266.3</v>
      </c>
    </row>
    <row r="76" spans="1:8" ht="36" customHeight="1">
      <c r="A76" s="33" t="s">
        <v>58</v>
      </c>
      <c r="B76" s="33" t="s">
        <v>345</v>
      </c>
      <c r="C76" s="56" t="s">
        <v>331</v>
      </c>
      <c r="D76" s="17"/>
      <c r="E76" s="11" t="s">
        <v>332</v>
      </c>
      <c r="F76" s="65">
        <f>F77</f>
        <v>467.4</v>
      </c>
      <c r="G76" s="65">
        <f t="shared" si="7"/>
        <v>266.3</v>
      </c>
      <c r="H76" s="65">
        <f t="shared" si="7"/>
        <v>266.3</v>
      </c>
    </row>
    <row r="77" spans="1:8" ht="93" customHeight="1">
      <c r="A77" s="33" t="s">
        <v>58</v>
      </c>
      <c r="B77" s="33" t="s">
        <v>345</v>
      </c>
      <c r="C77" s="56" t="s">
        <v>347</v>
      </c>
      <c r="D77" s="17"/>
      <c r="E77" s="11" t="s">
        <v>348</v>
      </c>
      <c r="F77" s="65">
        <f>F78</f>
        <v>467.4</v>
      </c>
      <c r="G77" s="65">
        <f t="shared" si="7"/>
        <v>266.3</v>
      </c>
      <c r="H77" s="65">
        <f t="shared" si="7"/>
        <v>266.3</v>
      </c>
    </row>
    <row r="78" spans="1:8" ht="33">
      <c r="A78" s="33" t="s">
        <v>58</v>
      </c>
      <c r="B78" s="33" t="s">
        <v>345</v>
      </c>
      <c r="C78" s="56" t="s">
        <v>347</v>
      </c>
      <c r="D78" s="104" t="s">
        <v>140</v>
      </c>
      <c r="E78" s="11" t="s">
        <v>141</v>
      </c>
      <c r="F78" s="81">
        <v>467.4</v>
      </c>
      <c r="G78" s="81">
        <v>266.3</v>
      </c>
      <c r="H78" s="81">
        <v>266.3</v>
      </c>
    </row>
    <row r="79" spans="1:8" ht="16.5">
      <c r="A79" s="33" t="s">
        <v>58</v>
      </c>
      <c r="B79" s="33" t="s">
        <v>36</v>
      </c>
      <c r="C79" s="56"/>
      <c r="D79" s="17"/>
      <c r="E79" s="27" t="s">
        <v>37</v>
      </c>
      <c r="F79" s="65">
        <f>F80</f>
        <v>19531.7</v>
      </c>
      <c r="G79" s="65">
        <f aca="true" t="shared" si="8" ref="G79:H82">G80</f>
        <v>7941.9</v>
      </c>
      <c r="H79" s="65">
        <f t="shared" si="8"/>
        <v>7941.9</v>
      </c>
    </row>
    <row r="80" spans="1:8" ht="50.25">
      <c r="A80" s="33" t="s">
        <v>58</v>
      </c>
      <c r="B80" s="33" t="s">
        <v>36</v>
      </c>
      <c r="C80" s="56" t="s">
        <v>304</v>
      </c>
      <c r="D80" s="17"/>
      <c r="E80" s="11" t="s">
        <v>305</v>
      </c>
      <c r="F80" s="65">
        <f>F81+F88</f>
        <v>19531.7</v>
      </c>
      <c r="G80" s="65">
        <f>G81+G88</f>
        <v>7941.9</v>
      </c>
      <c r="H80" s="65">
        <f>H81+H88</f>
        <v>7941.9</v>
      </c>
    </row>
    <row r="81" spans="1:8" ht="54" customHeight="1">
      <c r="A81" s="33" t="s">
        <v>58</v>
      </c>
      <c r="B81" s="33" t="s">
        <v>36</v>
      </c>
      <c r="C81" s="56" t="s">
        <v>306</v>
      </c>
      <c r="D81" s="17"/>
      <c r="E81" s="11" t="s">
        <v>307</v>
      </c>
      <c r="F81" s="65">
        <f>F82+F84+F86</f>
        <v>18443.2</v>
      </c>
      <c r="G81" s="65">
        <f>G82+G84+G86</f>
        <v>7941.9</v>
      </c>
      <c r="H81" s="65">
        <f>H82+H84+H86</f>
        <v>7941.9</v>
      </c>
    </row>
    <row r="82" spans="1:8" ht="51" customHeight="1">
      <c r="A82" s="33" t="s">
        <v>58</v>
      </c>
      <c r="B82" s="33" t="s">
        <v>36</v>
      </c>
      <c r="C82" s="56" t="s">
        <v>308</v>
      </c>
      <c r="D82" s="17"/>
      <c r="E82" s="11" t="s">
        <v>309</v>
      </c>
      <c r="F82" s="65">
        <f>F83</f>
        <v>7556.700000000001</v>
      </c>
      <c r="G82" s="65">
        <f t="shared" si="8"/>
        <v>7941.9</v>
      </c>
      <c r="H82" s="65">
        <f t="shared" si="8"/>
        <v>7941.9</v>
      </c>
    </row>
    <row r="83" spans="1:8" ht="33">
      <c r="A83" s="33" t="s">
        <v>58</v>
      </c>
      <c r="B83" s="33" t="s">
        <v>36</v>
      </c>
      <c r="C83" s="56" t="s">
        <v>308</v>
      </c>
      <c r="D83" s="104" t="s">
        <v>140</v>
      </c>
      <c r="E83" s="11" t="s">
        <v>141</v>
      </c>
      <c r="F83" s="65">
        <f>7556.7+1088.5-1088.5</f>
        <v>7556.700000000001</v>
      </c>
      <c r="G83" s="65">
        <v>7941.9</v>
      </c>
      <c r="H83" s="65">
        <v>7941.9</v>
      </c>
    </row>
    <row r="84" spans="1:8" ht="50.25">
      <c r="A84" s="33" t="s">
        <v>58</v>
      </c>
      <c r="B84" s="33" t="s">
        <v>36</v>
      </c>
      <c r="C84" s="56" t="s">
        <v>424</v>
      </c>
      <c r="D84" s="107"/>
      <c r="E84" s="11" t="s">
        <v>425</v>
      </c>
      <c r="F84" s="65">
        <f>F85</f>
        <v>2950</v>
      </c>
      <c r="G84" s="65">
        <f>G85</f>
        <v>0</v>
      </c>
      <c r="H84" s="65">
        <f>H85</f>
        <v>0</v>
      </c>
    </row>
    <row r="85" spans="1:8" ht="33">
      <c r="A85" s="33" t="s">
        <v>58</v>
      </c>
      <c r="B85" s="33" t="s">
        <v>36</v>
      </c>
      <c r="C85" s="56" t="s">
        <v>424</v>
      </c>
      <c r="D85" s="107" t="s">
        <v>140</v>
      </c>
      <c r="E85" s="11" t="s">
        <v>141</v>
      </c>
      <c r="F85" s="65">
        <v>2950</v>
      </c>
      <c r="G85" s="65">
        <v>0</v>
      </c>
      <c r="H85" s="65">
        <v>0</v>
      </c>
    </row>
    <row r="86" spans="1:8" ht="33">
      <c r="A86" s="33" t="s">
        <v>58</v>
      </c>
      <c r="B86" s="33" t="s">
        <v>36</v>
      </c>
      <c r="C86" s="56" t="s">
        <v>422</v>
      </c>
      <c r="D86" s="107"/>
      <c r="E86" s="11" t="s">
        <v>423</v>
      </c>
      <c r="F86" s="65">
        <f>F87</f>
        <v>7936.5</v>
      </c>
      <c r="G86" s="65">
        <f>G87</f>
        <v>0</v>
      </c>
      <c r="H86" s="65">
        <f>H87</f>
        <v>0</v>
      </c>
    </row>
    <row r="87" spans="1:8" ht="33">
      <c r="A87" s="33" t="s">
        <v>58</v>
      </c>
      <c r="B87" s="33" t="s">
        <v>36</v>
      </c>
      <c r="C87" s="56" t="s">
        <v>422</v>
      </c>
      <c r="D87" s="107" t="s">
        <v>140</v>
      </c>
      <c r="E87" s="11" t="s">
        <v>141</v>
      </c>
      <c r="F87" s="65">
        <f>7724.8+211.7</f>
        <v>7936.5</v>
      </c>
      <c r="G87" s="65">
        <v>0</v>
      </c>
      <c r="H87" s="65">
        <v>0</v>
      </c>
    </row>
    <row r="88" spans="1:8" ht="50.25">
      <c r="A88" s="33" t="s">
        <v>58</v>
      </c>
      <c r="B88" s="33" t="s">
        <v>36</v>
      </c>
      <c r="C88" s="56" t="s">
        <v>480</v>
      </c>
      <c r="D88" s="107"/>
      <c r="E88" s="11" t="s">
        <v>481</v>
      </c>
      <c r="F88" s="65">
        <f>F89+F91+F93</f>
        <v>1088.5</v>
      </c>
      <c r="G88" s="65">
        <f>G89+G91+G93</f>
        <v>0</v>
      </c>
      <c r="H88" s="65">
        <f>H89+H91+H93</f>
        <v>0</v>
      </c>
    </row>
    <row r="89" spans="1:8" ht="33">
      <c r="A89" s="33" t="s">
        <v>58</v>
      </c>
      <c r="B89" s="33" t="s">
        <v>36</v>
      </c>
      <c r="C89" s="13" t="s">
        <v>482</v>
      </c>
      <c r="D89" s="107"/>
      <c r="E89" s="11" t="s">
        <v>483</v>
      </c>
      <c r="F89" s="65">
        <f>F90</f>
        <v>666.5</v>
      </c>
      <c r="G89" s="65">
        <f>G90</f>
        <v>0</v>
      </c>
      <c r="H89" s="65">
        <f>H90</f>
        <v>0</v>
      </c>
    </row>
    <row r="90" spans="1:8" ht="33">
      <c r="A90" s="33" t="s">
        <v>58</v>
      </c>
      <c r="B90" s="33" t="s">
        <v>36</v>
      </c>
      <c r="C90" s="13" t="s">
        <v>482</v>
      </c>
      <c r="D90" s="107" t="s">
        <v>140</v>
      </c>
      <c r="E90" s="11" t="s">
        <v>141</v>
      </c>
      <c r="F90" s="65">
        <f>818.5-152</f>
        <v>666.5</v>
      </c>
      <c r="G90" s="65">
        <v>0</v>
      </c>
      <c r="H90" s="65">
        <v>0</v>
      </c>
    </row>
    <row r="91" spans="1:8" ht="33">
      <c r="A91" s="33" t="s">
        <v>58</v>
      </c>
      <c r="B91" s="33" t="s">
        <v>36</v>
      </c>
      <c r="C91" s="13" t="s">
        <v>484</v>
      </c>
      <c r="D91" s="107"/>
      <c r="E91" s="11" t="s">
        <v>485</v>
      </c>
      <c r="F91" s="65">
        <f>F92</f>
        <v>270</v>
      </c>
      <c r="G91" s="65">
        <f>G92</f>
        <v>0</v>
      </c>
      <c r="H91" s="65">
        <f>H92</f>
        <v>0</v>
      </c>
    </row>
    <row r="92" spans="1:8" ht="33">
      <c r="A92" s="33" t="s">
        <v>58</v>
      </c>
      <c r="B92" s="33" t="s">
        <v>36</v>
      </c>
      <c r="C92" s="13" t="s">
        <v>484</v>
      </c>
      <c r="D92" s="107" t="s">
        <v>140</v>
      </c>
      <c r="E92" s="11" t="s">
        <v>141</v>
      </c>
      <c r="F92" s="65">
        <v>270</v>
      </c>
      <c r="G92" s="65">
        <v>0</v>
      </c>
      <c r="H92" s="65">
        <v>0</v>
      </c>
    </row>
    <row r="93" spans="1:8" ht="33">
      <c r="A93" s="33" t="s">
        <v>58</v>
      </c>
      <c r="B93" s="33" t="s">
        <v>36</v>
      </c>
      <c r="C93" s="13" t="s">
        <v>691</v>
      </c>
      <c r="D93" s="107"/>
      <c r="E93" s="11" t="s">
        <v>692</v>
      </c>
      <c r="F93" s="65">
        <f>F94</f>
        <v>152</v>
      </c>
      <c r="G93" s="65">
        <f>G94</f>
        <v>0</v>
      </c>
      <c r="H93" s="65">
        <f>H94</f>
        <v>0</v>
      </c>
    </row>
    <row r="94" spans="1:8" ht="33">
      <c r="A94" s="33" t="s">
        <v>58</v>
      </c>
      <c r="B94" s="33" t="s">
        <v>36</v>
      </c>
      <c r="C94" s="13" t="s">
        <v>691</v>
      </c>
      <c r="D94" s="107" t="s">
        <v>140</v>
      </c>
      <c r="E94" s="11" t="s">
        <v>141</v>
      </c>
      <c r="F94" s="65">
        <v>152</v>
      </c>
      <c r="G94" s="65">
        <v>0</v>
      </c>
      <c r="H94" s="65">
        <v>0</v>
      </c>
    </row>
    <row r="95" spans="1:8" ht="16.5">
      <c r="A95" s="33" t="s">
        <v>58</v>
      </c>
      <c r="B95" s="33" t="s">
        <v>111</v>
      </c>
      <c r="C95" s="56"/>
      <c r="D95" s="17"/>
      <c r="E95" s="11" t="s">
        <v>86</v>
      </c>
      <c r="F95" s="65">
        <f>F96</f>
        <v>233.10000000000002</v>
      </c>
      <c r="G95" s="65">
        <f>G96</f>
        <v>171.7</v>
      </c>
      <c r="H95" s="65">
        <f>H96</f>
        <v>171.7</v>
      </c>
    </row>
    <row r="96" spans="1:8" ht="50.25">
      <c r="A96" s="33" t="s">
        <v>58</v>
      </c>
      <c r="B96" s="33" t="s">
        <v>111</v>
      </c>
      <c r="C96" s="56" t="s">
        <v>310</v>
      </c>
      <c r="D96" s="17"/>
      <c r="E96" s="11" t="s">
        <v>311</v>
      </c>
      <c r="F96" s="65">
        <f>F97+F102</f>
        <v>233.10000000000002</v>
      </c>
      <c r="G96" s="65">
        <f>G97+G102</f>
        <v>171.7</v>
      </c>
      <c r="H96" s="65">
        <f>H97+H102</f>
        <v>171.7</v>
      </c>
    </row>
    <row r="97" spans="1:8" ht="33">
      <c r="A97" s="33" t="s">
        <v>58</v>
      </c>
      <c r="B97" s="33" t="s">
        <v>111</v>
      </c>
      <c r="C97" s="56" t="s">
        <v>313</v>
      </c>
      <c r="D97" s="17"/>
      <c r="E97" s="11" t="s">
        <v>312</v>
      </c>
      <c r="F97" s="65">
        <f>F98+F100</f>
        <v>73.7</v>
      </c>
      <c r="G97" s="65">
        <f>G98+G100</f>
        <v>64</v>
      </c>
      <c r="H97" s="65">
        <f>H98+H100</f>
        <v>64</v>
      </c>
    </row>
    <row r="98" spans="1:8" ht="37.5" customHeight="1">
      <c r="A98" s="33" t="s">
        <v>58</v>
      </c>
      <c r="B98" s="33" t="s">
        <v>111</v>
      </c>
      <c r="C98" s="10" t="s">
        <v>315</v>
      </c>
      <c r="D98" s="10"/>
      <c r="E98" s="71" t="s">
        <v>314</v>
      </c>
      <c r="F98" s="65">
        <f>F99</f>
        <v>20</v>
      </c>
      <c r="G98" s="65">
        <f>G99</f>
        <v>17.5</v>
      </c>
      <c r="H98" s="65">
        <f>H99</f>
        <v>17.5</v>
      </c>
    </row>
    <row r="99" spans="1:8" ht="33">
      <c r="A99" s="33" t="s">
        <v>58</v>
      </c>
      <c r="B99" s="33" t="s">
        <v>111</v>
      </c>
      <c r="C99" s="68" t="s">
        <v>315</v>
      </c>
      <c r="D99" s="105" t="s">
        <v>140</v>
      </c>
      <c r="E99" s="75" t="s">
        <v>141</v>
      </c>
      <c r="F99" s="65">
        <v>20</v>
      </c>
      <c r="G99" s="65">
        <v>17.5</v>
      </c>
      <c r="H99" s="65">
        <v>17.5</v>
      </c>
    </row>
    <row r="100" spans="1:8" ht="100.5">
      <c r="A100" s="33" t="s">
        <v>58</v>
      </c>
      <c r="B100" s="33" t="s">
        <v>111</v>
      </c>
      <c r="C100" s="10" t="s">
        <v>418</v>
      </c>
      <c r="D100" s="10"/>
      <c r="E100" s="71" t="s">
        <v>419</v>
      </c>
      <c r="F100" s="65">
        <f>F101</f>
        <v>53.7</v>
      </c>
      <c r="G100" s="65">
        <f>G101</f>
        <v>46.5</v>
      </c>
      <c r="H100" s="65">
        <f>H101</f>
        <v>46.5</v>
      </c>
    </row>
    <row r="101" spans="1:8" ht="33">
      <c r="A101" s="33" t="s">
        <v>58</v>
      </c>
      <c r="B101" s="33" t="s">
        <v>111</v>
      </c>
      <c r="C101" s="68" t="s">
        <v>418</v>
      </c>
      <c r="D101" s="105" t="s">
        <v>140</v>
      </c>
      <c r="E101" s="75" t="s">
        <v>141</v>
      </c>
      <c r="F101" s="65">
        <v>53.7</v>
      </c>
      <c r="G101" s="65">
        <v>46.5</v>
      </c>
      <c r="H101" s="65">
        <v>46.5</v>
      </c>
    </row>
    <row r="102" spans="1:8" ht="33">
      <c r="A102" s="33" t="s">
        <v>58</v>
      </c>
      <c r="B102" s="33" t="s">
        <v>111</v>
      </c>
      <c r="C102" s="10" t="s">
        <v>316</v>
      </c>
      <c r="D102" s="10"/>
      <c r="E102" s="71" t="s">
        <v>317</v>
      </c>
      <c r="F102" s="65">
        <f>F103+F105</f>
        <v>159.4</v>
      </c>
      <c r="G102" s="65">
        <f>G103+G105</f>
        <v>107.7</v>
      </c>
      <c r="H102" s="65">
        <f>H103+H105</f>
        <v>107.7</v>
      </c>
    </row>
    <row r="103" spans="1:8" ht="33">
      <c r="A103" s="33" t="s">
        <v>58</v>
      </c>
      <c r="B103" s="33" t="s">
        <v>111</v>
      </c>
      <c r="C103" s="10" t="s">
        <v>318</v>
      </c>
      <c r="D103" s="10"/>
      <c r="E103" s="71" t="s">
        <v>319</v>
      </c>
      <c r="F103" s="65">
        <f>F104</f>
        <v>5</v>
      </c>
      <c r="G103" s="65">
        <f>G104</f>
        <v>5.2</v>
      </c>
      <c r="H103" s="65">
        <f>H104</f>
        <v>5.2</v>
      </c>
    </row>
    <row r="104" spans="1:8" ht="38.25" customHeight="1">
      <c r="A104" s="33" t="s">
        <v>58</v>
      </c>
      <c r="B104" s="33" t="s">
        <v>111</v>
      </c>
      <c r="C104" s="10" t="s">
        <v>318</v>
      </c>
      <c r="D104" s="104" t="s">
        <v>140</v>
      </c>
      <c r="E104" s="11" t="s">
        <v>141</v>
      </c>
      <c r="F104" s="65">
        <v>5</v>
      </c>
      <c r="G104" s="65">
        <v>5.2</v>
      </c>
      <c r="H104" s="65">
        <v>5.2</v>
      </c>
    </row>
    <row r="105" spans="1:8" ht="36" customHeight="1">
      <c r="A105" s="33" t="s">
        <v>58</v>
      </c>
      <c r="B105" s="33" t="s">
        <v>111</v>
      </c>
      <c r="C105" s="10" t="s">
        <v>321</v>
      </c>
      <c r="D105" s="10"/>
      <c r="E105" s="71" t="s">
        <v>320</v>
      </c>
      <c r="F105" s="65">
        <f>F106</f>
        <v>154.4</v>
      </c>
      <c r="G105" s="65">
        <f>G106</f>
        <v>102.5</v>
      </c>
      <c r="H105" s="65">
        <f>H106</f>
        <v>102.5</v>
      </c>
    </row>
    <row r="106" spans="1:8" ht="27.75" customHeight="1">
      <c r="A106" s="33" t="s">
        <v>58</v>
      </c>
      <c r="B106" s="33" t="s">
        <v>111</v>
      </c>
      <c r="C106" s="10" t="s">
        <v>321</v>
      </c>
      <c r="D106" s="107" t="s">
        <v>142</v>
      </c>
      <c r="E106" s="117" t="s">
        <v>143</v>
      </c>
      <c r="F106" s="65">
        <f>127+27.4</f>
        <v>154.4</v>
      </c>
      <c r="G106" s="65">
        <v>102.5</v>
      </c>
      <c r="H106" s="65">
        <v>102.5</v>
      </c>
    </row>
    <row r="107" spans="1:8" ht="19.5" customHeight="1">
      <c r="A107" s="33" t="s">
        <v>58</v>
      </c>
      <c r="B107" s="33" t="s">
        <v>121</v>
      </c>
      <c r="C107" s="10"/>
      <c r="D107" s="10"/>
      <c r="E107" s="71" t="s">
        <v>87</v>
      </c>
      <c r="F107" s="65">
        <f>F108+F116</f>
        <v>26664</v>
      </c>
      <c r="G107" s="65">
        <f>G108+G116</f>
        <v>23860.199999999997</v>
      </c>
      <c r="H107" s="65">
        <f>H108+H116</f>
        <v>23860.1</v>
      </c>
    </row>
    <row r="108" spans="1:8" ht="21" customHeight="1">
      <c r="A108" s="33" t="s">
        <v>58</v>
      </c>
      <c r="B108" s="33" t="s">
        <v>112</v>
      </c>
      <c r="C108" s="10"/>
      <c r="D108" s="10"/>
      <c r="E108" s="12" t="s">
        <v>88</v>
      </c>
      <c r="F108" s="65">
        <f>F109</f>
        <v>15840.5</v>
      </c>
      <c r="G108" s="65">
        <f>G109</f>
        <v>14442.5</v>
      </c>
      <c r="H108" s="65">
        <f>H109</f>
        <v>14442.4</v>
      </c>
    </row>
    <row r="109" spans="1:8" ht="50.25">
      <c r="A109" s="33" t="s">
        <v>58</v>
      </c>
      <c r="B109" s="33" t="s">
        <v>112</v>
      </c>
      <c r="C109" s="10" t="s">
        <v>327</v>
      </c>
      <c r="D109" s="10"/>
      <c r="E109" s="71" t="s">
        <v>326</v>
      </c>
      <c r="F109" s="65">
        <f>F110+F113</f>
        <v>15840.5</v>
      </c>
      <c r="G109" s="65">
        <f>G110+G113</f>
        <v>14442.5</v>
      </c>
      <c r="H109" s="65">
        <f>H110+H113</f>
        <v>14442.4</v>
      </c>
    </row>
    <row r="110" spans="1:8" ht="50.25">
      <c r="A110" s="33" t="s">
        <v>58</v>
      </c>
      <c r="B110" s="33" t="s">
        <v>112</v>
      </c>
      <c r="C110" s="20" t="s">
        <v>328</v>
      </c>
      <c r="D110" s="20"/>
      <c r="E110" s="39" t="s">
        <v>329</v>
      </c>
      <c r="F110" s="65">
        <f aca="true" t="shared" si="9" ref="F110:H111">F111</f>
        <v>14442.5</v>
      </c>
      <c r="G110" s="65">
        <f t="shared" si="9"/>
        <v>14442.5</v>
      </c>
      <c r="H110" s="65">
        <f t="shared" si="9"/>
        <v>14442.4</v>
      </c>
    </row>
    <row r="111" spans="1:8" ht="36" customHeight="1">
      <c r="A111" s="33" t="s">
        <v>58</v>
      </c>
      <c r="B111" s="33" t="s">
        <v>112</v>
      </c>
      <c r="C111" s="20" t="s">
        <v>426</v>
      </c>
      <c r="D111" s="20"/>
      <c r="E111" s="39" t="s">
        <v>330</v>
      </c>
      <c r="F111" s="65">
        <f t="shared" si="9"/>
        <v>14442.5</v>
      </c>
      <c r="G111" s="65">
        <f t="shared" si="9"/>
        <v>14442.5</v>
      </c>
      <c r="H111" s="65">
        <f t="shared" si="9"/>
        <v>14442.4</v>
      </c>
    </row>
    <row r="112" spans="1:8" ht="35.25" customHeight="1">
      <c r="A112" s="33" t="s">
        <v>58</v>
      </c>
      <c r="B112" s="33" t="s">
        <v>112</v>
      </c>
      <c r="C112" s="20" t="s">
        <v>426</v>
      </c>
      <c r="D112" s="33" t="s">
        <v>144</v>
      </c>
      <c r="E112" s="11" t="s">
        <v>276</v>
      </c>
      <c r="F112" s="65">
        <f>13922+520.5</f>
        <v>14442.5</v>
      </c>
      <c r="G112" s="65">
        <f>13922+520.5</f>
        <v>14442.5</v>
      </c>
      <c r="H112" s="65">
        <f>13922+520.4</f>
        <v>14442.4</v>
      </c>
    </row>
    <row r="113" spans="1:8" ht="35.25" customHeight="1">
      <c r="A113" s="33" t="s">
        <v>58</v>
      </c>
      <c r="B113" s="33" t="s">
        <v>112</v>
      </c>
      <c r="C113" s="20" t="s">
        <v>439</v>
      </c>
      <c r="D113" s="20"/>
      <c r="E113" s="39" t="s">
        <v>440</v>
      </c>
      <c r="F113" s="65">
        <f>F115</f>
        <v>1398</v>
      </c>
      <c r="G113" s="65">
        <f>G115</f>
        <v>0</v>
      </c>
      <c r="H113" s="65">
        <f>H115</f>
        <v>0</v>
      </c>
    </row>
    <row r="114" spans="1:8" ht="35.25" customHeight="1">
      <c r="A114" s="33" t="s">
        <v>58</v>
      </c>
      <c r="B114" s="33" t="s">
        <v>112</v>
      </c>
      <c r="C114" s="20" t="s">
        <v>441</v>
      </c>
      <c r="D114" s="20"/>
      <c r="E114" s="39" t="s">
        <v>442</v>
      </c>
      <c r="F114" s="65">
        <f>F115</f>
        <v>1398</v>
      </c>
      <c r="G114" s="65">
        <f>G115</f>
        <v>0</v>
      </c>
      <c r="H114" s="65">
        <f>H115</f>
        <v>0</v>
      </c>
    </row>
    <row r="115" spans="1:8" ht="35.25" customHeight="1">
      <c r="A115" s="33" t="s">
        <v>58</v>
      </c>
      <c r="B115" s="33" t="s">
        <v>112</v>
      </c>
      <c r="C115" s="20" t="s">
        <v>441</v>
      </c>
      <c r="D115" s="107">
        <v>400</v>
      </c>
      <c r="E115" s="11" t="s">
        <v>276</v>
      </c>
      <c r="F115" s="65">
        <v>1398</v>
      </c>
      <c r="G115" s="65">
        <v>0</v>
      </c>
      <c r="H115" s="65">
        <v>0</v>
      </c>
    </row>
    <row r="116" spans="1:8" ht="20.25" customHeight="1">
      <c r="A116" s="33" t="s">
        <v>58</v>
      </c>
      <c r="B116" s="33" t="s">
        <v>113</v>
      </c>
      <c r="C116" s="10"/>
      <c r="D116" s="17"/>
      <c r="E116" s="11" t="s">
        <v>89</v>
      </c>
      <c r="F116" s="65">
        <f aca="true" t="shared" si="10" ref="F116:H117">F117</f>
        <v>10823.5</v>
      </c>
      <c r="G116" s="65">
        <f t="shared" si="10"/>
        <v>9417.699999999999</v>
      </c>
      <c r="H116" s="65">
        <f t="shared" si="10"/>
        <v>9417.699999999999</v>
      </c>
    </row>
    <row r="117" spans="1:8" ht="50.25">
      <c r="A117" s="33" t="s">
        <v>58</v>
      </c>
      <c r="B117" s="33" t="s">
        <v>113</v>
      </c>
      <c r="C117" s="10" t="s">
        <v>327</v>
      </c>
      <c r="D117" s="10"/>
      <c r="E117" s="71" t="s">
        <v>326</v>
      </c>
      <c r="F117" s="65">
        <f t="shared" si="10"/>
        <v>10823.5</v>
      </c>
      <c r="G117" s="65">
        <f t="shared" si="10"/>
        <v>9417.699999999999</v>
      </c>
      <c r="H117" s="65">
        <f t="shared" si="10"/>
        <v>9417.699999999999</v>
      </c>
    </row>
    <row r="118" spans="1:8" ht="33">
      <c r="A118" s="33" t="s">
        <v>58</v>
      </c>
      <c r="B118" s="33" t="s">
        <v>113</v>
      </c>
      <c r="C118" s="10" t="s">
        <v>331</v>
      </c>
      <c r="D118" s="10"/>
      <c r="E118" s="71" t="s">
        <v>332</v>
      </c>
      <c r="F118" s="65">
        <f>F119+F121+F123+F125+F127+F129</f>
        <v>10823.5</v>
      </c>
      <c r="G118" s="65">
        <f>G119+G121+G123+G125+G127+G129</f>
        <v>9417.699999999999</v>
      </c>
      <c r="H118" s="65">
        <f>H119+H121+H123+H125+H127+H129</f>
        <v>9417.699999999999</v>
      </c>
    </row>
    <row r="119" spans="1:8" ht="16.5">
      <c r="A119" s="33" t="s">
        <v>58</v>
      </c>
      <c r="B119" s="33" t="s">
        <v>113</v>
      </c>
      <c r="C119" s="10" t="s">
        <v>333</v>
      </c>
      <c r="D119" s="10"/>
      <c r="E119" s="71" t="s">
        <v>334</v>
      </c>
      <c r="F119" s="65">
        <f>F120</f>
        <v>7624</v>
      </c>
      <c r="G119" s="65">
        <f>G120</f>
        <v>6633.5</v>
      </c>
      <c r="H119" s="65">
        <f>H120</f>
        <v>6633.5</v>
      </c>
    </row>
    <row r="120" spans="1:8" ht="33">
      <c r="A120" s="33" t="s">
        <v>58</v>
      </c>
      <c r="B120" s="33" t="s">
        <v>113</v>
      </c>
      <c r="C120" s="10" t="s">
        <v>333</v>
      </c>
      <c r="D120" s="10" t="s">
        <v>140</v>
      </c>
      <c r="E120" s="71" t="s">
        <v>141</v>
      </c>
      <c r="F120" s="65">
        <v>7624</v>
      </c>
      <c r="G120" s="65">
        <v>6633.5</v>
      </c>
      <c r="H120" s="65">
        <v>6633.5</v>
      </c>
    </row>
    <row r="121" spans="1:8" ht="33">
      <c r="A121" s="33" t="s">
        <v>58</v>
      </c>
      <c r="B121" s="33" t="s">
        <v>113</v>
      </c>
      <c r="C121" s="10" t="s">
        <v>335</v>
      </c>
      <c r="D121" s="10"/>
      <c r="E121" s="71" t="s">
        <v>336</v>
      </c>
      <c r="F121" s="65">
        <f>F122</f>
        <v>831.3</v>
      </c>
      <c r="G121" s="65">
        <f>G122</f>
        <v>723.4</v>
      </c>
      <c r="H121" s="65">
        <f>H122</f>
        <v>723.4</v>
      </c>
    </row>
    <row r="122" spans="1:8" ht="33">
      <c r="A122" s="33" t="s">
        <v>58</v>
      </c>
      <c r="B122" s="33" t="s">
        <v>113</v>
      </c>
      <c r="C122" s="10" t="s">
        <v>335</v>
      </c>
      <c r="D122" s="10" t="s">
        <v>140</v>
      </c>
      <c r="E122" s="71" t="s">
        <v>141</v>
      </c>
      <c r="F122" s="65">
        <v>831.3</v>
      </c>
      <c r="G122" s="65">
        <v>723.4</v>
      </c>
      <c r="H122" s="65">
        <v>723.4</v>
      </c>
    </row>
    <row r="123" spans="1:8" ht="21" customHeight="1">
      <c r="A123" s="33" t="s">
        <v>58</v>
      </c>
      <c r="B123" s="33" t="s">
        <v>113</v>
      </c>
      <c r="C123" s="10" t="s">
        <v>337</v>
      </c>
      <c r="D123" s="10"/>
      <c r="E123" s="71" t="s">
        <v>338</v>
      </c>
      <c r="F123" s="65">
        <f>F124</f>
        <v>1637.6</v>
      </c>
      <c r="G123" s="65">
        <f>G124</f>
        <v>1425.1</v>
      </c>
      <c r="H123" s="65">
        <f>H124</f>
        <v>1425.1</v>
      </c>
    </row>
    <row r="124" spans="1:8" ht="33">
      <c r="A124" s="33" t="s">
        <v>58</v>
      </c>
      <c r="B124" s="33" t="s">
        <v>113</v>
      </c>
      <c r="C124" s="10" t="s">
        <v>337</v>
      </c>
      <c r="D124" s="10" t="s">
        <v>140</v>
      </c>
      <c r="E124" s="71" t="s">
        <v>141</v>
      </c>
      <c r="F124" s="65">
        <v>1637.6</v>
      </c>
      <c r="G124" s="65">
        <v>1425.1</v>
      </c>
      <c r="H124" s="65">
        <v>1425.1</v>
      </c>
    </row>
    <row r="125" spans="1:8" ht="16.5">
      <c r="A125" s="33" t="s">
        <v>58</v>
      </c>
      <c r="B125" s="33" t="s">
        <v>113</v>
      </c>
      <c r="C125" s="10" t="s">
        <v>339</v>
      </c>
      <c r="D125" s="10"/>
      <c r="E125" s="71" t="s">
        <v>340</v>
      </c>
      <c r="F125" s="65">
        <f>F126</f>
        <v>167.6</v>
      </c>
      <c r="G125" s="65">
        <f>G126</f>
        <v>145.9</v>
      </c>
      <c r="H125" s="65">
        <f>H126</f>
        <v>145.9</v>
      </c>
    </row>
    <row r="126" spans="1:8" ht="33">
      <c r="A126" s="33" t="s">
        <v>58</v>
      </c>
      <c r="B126" s="33" t="s">
        <v>113</v>
      </c>
      <c r="C126" s="10" t="s">
        <v>339</v>
      </c>
      <c r="D126" s="10" t="s">
        <v>140</v>
      </c>
      <c r="E126" s="71" t="s">
        <v>141</v>
      </c>
      <c r="F126" s="65">
        <v>167.6</v>
      </c>
      <c r="G126" s="65">
        <v>145.9</v>
      </c>
      <c r="H126" s="65">
        <v>145.9</v>
      </c>
    </row>
    <row r="127" spans="1:8" ht="33">
      <c r="A127" s="33" t="s">
        <v>58</v>
      </c>
      <c r="B127" s="33" t="s">
        <v>113</v>
      </c>
      <c r="C127" s="10" t="s">
        <v>341</v>
      </c>
      <c r="D127" s="10"/>
      <c r="E127" s="71" t="s">
        <v>342</v>
      </c>
      <c r="F127" s="65">
        <f>F128</f>
        <v>257</v>
      </c>
      <c r="G127" s="65">
        <f>G128</f>
        <v>224</v>
      </c>
      <c r="H127" s="65">
        <f>H128</f>
        <v>224</v>
      </c>
    </row>
    <row r="128" spans="1:8" ht="33">
      <c r="A128" s="33" t="s">
        <v>58</v>
      </c>
      <c r="B128" s="33" t="s">
        <v>113</v>
      </c>
      <c r="C128" s="10" t="s">
        <v>341</v>
      </c>
      <c r="D128" s="10" t="s">
        <v>140</v>
      </c>
      <c r="E128" s="71" t="s">
        <v>141</v>
      </c>
      <c r="F128" s="65">
        <v>257</v>
      </c>
      <c r="G128" s="65">
        <v>224</v>
      </c>
      <c r="H128" s="65">
        <v>224</v>
      </c>
    </row>
    <row r="129" spans="1:8" ht="34.5" customHeight="1">
      <c r="A129" s="33" t="s">
        <v>58</v>
      </c>
      <c r="B129" s="33" t="s">
        <v>113</v>
      </c>
      <c r="C129" s="10" t="s">
        <v>343</v>
      </c>
      <c r="D129" s="10"/>
      <c r="E129" s="71" t="s">
        <v>344</v>
      </c>
      <c r="F129" s="65">
        <f>F130</f>
        <v>306</v>
      </c>
      <c r="G129" s="65">
        <f>G130</f>
        <v>265.8</v>
      </c>
      <c r="H129" s="65">
        <f>H130</f>
        <v>265.8</v>
      </c>
    </row>
    <row r="130" spans="1:8" ht="36" customHeight="1">
      <c r="A130" s="33" t="s">
        <v>58</v>
      </c>
      <c r="B130" s="33" t="s">
        <v>113</v>
      </c>
      <c r="C130" s="10" t="s">
        <v>343</v>
      </c>
      <c r="D130" s="10" t="s">
        <v>140</v>
      </c>
      <c r="E130" s="71" t="s">
        <v>141</v>
      </c>
      <c r="F130" s="65">
        <v>306</v>
      </c>
      <c r="G130" s="65">
        <v>265.8</v>
      </c>
      <c r="H130" s="65">
        <v>265.8</v>
      </c>
    </row>
    <row r="131" spans="1:8" ht="16.5">
      <c r="A131" s="33" t="s">
        <v>58</v>
      </c>
      <c r="B131" s="33" t="s">
        <v>99</v>
      </c>
      <c r="C131" s="10"/>
      <c r="D131" s="10"/>
      <c r="E131" s="71" t="s">
        <v>90</v>
      </c>
      <c r="F131" s="65">
        <f>F132</f>
        <v>17525.1</v>
      </c>
      <c r="G131" s="65">
        <f aca="true" t="shared" si="11" ref="G131:H133">G132</f>
        <v>17979.7</v>
      </c>
      <c r="H131" s="65">
        <f t="shared" si="11"/>
        <v>18234.1</v>
      </c>
    </row>
    <row r="132" spans="1:8" ht="16.5">
      <c r="A132" s="33" t="s">
        <v>58</v>
      </c>
      <c r="B132" s="33" t="s">
        <v>115</v>
      </c>
      <c r="C132" s="10"/>
      <c r="D132" s="10"/>
      <c r="E132" s="71" t="s">
        <v>45</v>
      </c>
      <c r="F132" s="65">
        <f>F133</f>
        <v>17525.1</v>
      </c>
      <c r="G132" s="65">
        <f t="shared" si="11"/>
        <v>17979.7</v>
      </c>
      <c r="H132" s="65">
        <f t="shared" si="11"/>
        <v>18234.1</v>
      </c>
    </row>
    <row r="133" spans="1:8" ht="52.5" customHeight="1">
      <c r="A133" s="33" t="s">
        <v>58</v>
      </c>
      <c r="B133" s="33" t="s">
        <v>115</v>
      </c>
      <c r="C133" s="10" t="s">
        <v>264</v>
      </c>
      <c r="D133" s="10"/>
      <c r="E133" s="71" t="s">
        <v>265</v>
      </c>
      <c r="F133" s="65">
        <f>F134</f>
        <v>17525.1</v>
      </c>
      <c r="G133" s="65">
        <f t="shared" si="11"/>
        <v>17979.7</v>
      </c>
      <c r="H133" s="65">
        <f t="shared" si="11"/>
        <v>18234.1</v>
      </c>
    </row>
    <row r="134" spans="1:8" ht="35.25" customHeight="1">
      <c r="A134" s="33" t="s">
        <v>58</v>
      </c>
      <c r="B134" s="33" t="s">
        <v>115</v>
      </c>
      <c r="C134" s="10" t="s">
        <v>266</v>
      </c>
      <c r="D134" s="10"/>
      <c r="E134" s="71" t="s">
        <v>267</v>
      </c>
      <c r="F134" s="65">
        <f>F135+F137</f>
        <v>17525.1</v>
      </c>
      <c r="G134" s="65">
        <f>G135+G137</f>
        <v>17979.7</v>
      </c>
      <c r="H134" s="65">
        <f>H135+H137</f>
        <v>18234.1</v>
      </c>
    </row>
    <row r="135" spans="1:8" ht="35.25" customHeight="1">
      <c r="A135" s="33" t="s">
        <v>58</v>
      </c>
      <c r="B135" s="33" t="s">
        <v>115</v>
      </c>
      <c r="C135" s="10" t="s">
        <v>349</v>
      </c>
      <c r="D135" s="10"/>
      <c r="E135" s="71" t="s">
        <v>350</v>
      </c>
      <c r="F135" s="65">
        <f>F136</f>
        <v>17477.6</v>
      </c>
      <c r="G135" s="65">
        <f>G136</f>
        <v>17979.7</v>
      </c>
      <c r="H135" s="65">
        <f>H136</f>
        <v>18234.1</v>
      </c>
    </row>
    <row r="136" spans="1:8" ht="35.25" customHeight="1">
      <c r="A136" s="33" t="s">
        <v>58</v>
      </c>
      <c r="B136" s="33" t="s">
        <v>115</v>
      </c>
      <c r="C136" s="10" t="s">
        <v>349</v>
      </c>
      <c r="D136" s="17">
        <v>600</v>
      </c>
      <c r="E136" s="11" t="s">
        <v>173</v>
      </c>
      <c r="F136" s="65">
        <f>17389.8+87.8</f>
        <v>17477.6</v>
      </c>
      <c r="G136" s="65">
        <v>17979.7</v>
      </c>
      <c r="H136" s="65">
        <v>18234.1</v>
      </c>
    </row>
    <row r="137" spans="1:8" ht="36" customHeight="1">
      <c r="A137" s="33" t="s">
        <v>58</v>
      </c>
      <c r="B137" s="33" t="s">
        <v>115</v>
      </c>
      <c r="C137" s="10" t="s">
        <v>420</v>
      </c>
      <c r="D137" s="17"/>
      <c r="E137" s="11" t="s">
        <v>421</v>
      </c>
      <c r="F137" s="65">
        <f>F138</f>
        <v>47.5</v>
      </c>
      <c r="G137" s="65">
        <f>G138</f>
        <v>0</v>
      </c>
      <c r="H137" s="65">
        <f>H138</f>
        <v>0</v>
      </c>
    </row>
    <row r="138" spans="1:8" ht="34.5" customHeight="1">
      <c r="A138" s="33" t="s">
        <v>58</v>
      </c>
      <c r="B138" s="33" t="s">
        <v>115</v>
      </c>
      <c r="C138" s="10" t="s">
        <v>420</v>
      </c>
      <c r="D138" s="17">
        <v>600</v>
      </c>
      <c r="E138" s="11" t="s">
        <v>173</v>
      </c>
      <c r="F138" s="65">
        <v>47.5</v>
      </c>
      <c r="G138" s="65">
        <v>0</v>
      </c>
      <c r="H138" s="65">
        <v>0</v>
      </c>
    </row>
    <row r="139" spans="1:8" ht="18.75" customHeight="1">
      <c r="A139" s="33" t="s">
        <v>58</v>
      </c>
      <c r="B139" s="33" t="s">
        <v>103</v>
      </c>
      <c r="C139" s="10"/>
      <c r="D139" s="107"/>
      <c r="E139" s="11" t="s">
        <v>159</v>
      </c>
      <c r="F139" s="65">
        <f aca="true" t="shared" si="12" ref="F139:H140">F140</f>
        <v>32153.7</v>
      </c>
      <c r="G139" s="65">
        <f t="shared" si="12"/>
        <v>30238.4</v>
      </c>
      <c r="H139" s="65">
        <f t="shared" si="12"/>
        <v>29357.6</v>
      </c>
    </row>
    <row r="140" spans="1:8" ht="17.25" customHeight="1">
      <c r="A140" s="33" t="s">
        <v>58</v>
      </c>
      <c r="B140" s="33" t="s">
        <v>104</v>
      </c>
      <c r="C140" s="10"/>
      <c r="D140" s="107"/>
      <c r="E140" s="11" t="s">
        <v>49</v>
      </c>
      <c r="F140" s="65">
        <f t="shared" si="12"/>
        <v>32153.7</v>
      </c>
      <c r="G140" s="65">
        <f t="shared" si="12"/>
        <v>30238.4</v>
      </c>
      <c r="H140" s="65">
        <f t="shared" si="12"/>
        <v>29357.6</v>
      </c>
    </row>
    <row r="141" spans="1:8" ht="53.25" customHeight="1">
      <c r="A141" s="33" t="s">
        <v>58</v>
      </c>
      <c r="B141" s="33" t="s">
        <v>104</v>
      </c>
      <c r="C141" s="10" t="s">
        <v>264</v>
      </c>
      <c r="D141" s="10"/>
      <c r="E141" s="71" t="s">
        <v>265</v>
      </c>
      <c r="F141" s="65">
        <f>F142+F155</f>
        <v>32153.7</v>
      </c>
      <c r="G141" s="65">
        <f>G142+G155</f>
        <v>30238.4</v>
      </c>
      <c r="H141" s="65">
        <f>H142+H155</f>
        <v>29357.6</v>
      </c>
    </row>
    <row r="142" spans="1:8" ht="37.5" customHeight="1">
      <c r="A142" s="33" t="s">
        <v>58</v>
      </c>
      <c r="B142" s="33" t="s">
        <v>104</v>
      </c>
      <c r="C142" s="10" t="s">
        <v>266</v>
      </c>
      <c r="D142" s="10"/>
      <c r="E142" s="71" t="s">
        <v>267</v>
      </c>
      <c r="F142" s="65">
        <f>F145+F147+F151+F149+F143</f>
        <v>30553.7</v>
      </c>
      <c r="G142" s="65">
        <f>G145+G147+G151+G149+G143</f>
        <v>30238.4</v>
      </c>
      <c r="H142" s="65">
        <f>H145+H147+H151+H149+H143</f>
        <v>29357.6</v>
      </c>
    </row>
    <row r="143" spans="1:8" ht="37.5" customHeight="1">
      <c r="A143" s="33" t="s">
        <v>58</v>
      </c>
      <c r="B143" s="33" t="s">
        <v>104</v>
      </c>
      <c r="C143" s="10" t="s">
        <v>496</v>
      </c>
      <c r="D143" s="10"/>
      <c r="E143" s="71" t="s">
        <v>497</v>
      </c>
      <c r="F143" s="65">
        <f>F144</f>
        <v>3151.2</v>
      </c>
      <c r="G143" s="65">
        <f>G144</f>
        <v>0</v>
      </c>
      <c r="H143" s="65">
        <f>H144</f>
        <v>0</v>
      </c>
    </row>
    <row r="144" spans="1:8" ht="37.5" customHeight="1">
      <c r="A144" s="33" t="s">
        <v>58</v>
      </c>
      <c r="B144" s="33" t="s">
        <v>104</v>
      </c>
      <c r="C144" s="10" t="s">
        <v>496</v>
      </c>
      <c r="D144" s="17">
        <v>600</v>
      </c>
      <c r="E144" s="11" t="s">
        <v>173</v>
      </c>
      <c r="F144" s="65">
        <v>3151.2</v>
      </c>
      <c r="G144" s="65">
        <v>0</v>
      </c>
      <c r="H144" s="65">
        <v>0</v>
      </c>
    </row>
    <row r="145" spans="1:8" ht="33">
      <c r="A145" s="33" t="s">
        <v>58</v>
      </c>
      <c r="B145" s="33" t="s">
        <v>104</v>
      </c>
      <c r="C145" s="10" t="s">
        <v>268</v>
      </c>
      <c r="D145" s="10"/>
      <c r="E145" s="71" t="s">
        <v>269</v>
      </c>
      <c r="F145" s="65">
        <f>F146</f>
        <v>188</v>
      </c>
      <c r="G145" s="65">
        <f>G146</f>
        <v>150</v>
      </c>
      <c r="H145" s="65">
        <f>H146</f>
        <v>150</v>
      </c>
    </row>
    <row r="146" spans="1:8" ht="33">
      <c r="A146" s="33" t="s">
        <v>58</v>
      </c>
      <c r="B146" s="33" t="s">
        <v>104</v>
      </c>
      <c r="C146" s="10" t="s">
        <v>268</v>
      </c>
      <c r="D146" s="104" t="s">
        <v>140</v>
      </c>
      <c r="E146" s="11" t="s">
        <v>141</v>
      </c>
      <c r="F146" s="65">
        <v>188</v>
      </c>
      <c r="G146" s="65">
        <v>150</v>
      </c>
      <c r="H146" s="65">
        <v>150</v>
      </c>
    </row>
    <row r="147" spans="1:8" ht="34.5" customHeight="1">
      <c r="A147" s="33" t="s">
        <v>58</v>
      </c>
      <c r="B147" s="33" t="s">
        <v>104</v>
      </c>
      <c r="C147" s="10" t="s">
        <v>271</v>
      </c>
      <c r="D147" s="10"/>
      <c r="E147" s="71" t="s">
        <v>270</v>
      </c>
      <c r="F147" s="65">
        <f>F148</f>
        <v>15439.599999999999</v>
      </c>
      <c r="G147" s="65">
        <f>G148</f>
        <v>16662.8</v>
      </c>
      <c r="H147" s="65">
        <f>H148</f>
        <v>15899.1</v>
      </c>
    </row>
    <row r="148" spans="1:8" ht="36" customHeight="1">
      <c r="A148" s="33" t="s">
        <v>58</v>
      </c>
      <c r="B148" s="33" t="s">
        <v>104</v>
      </c>
      <c r="C148" s="10" t="s">
        <v>271</v>
      </c>
      <c r="D148" s="17">
        <v>600</v>
      </c>
      <c r="E148" s="11" t="s">
        <v>173</v>
      </c>
      <c r="F148" s="65">
        <f>15389.3+50.3</f>
        <v>15439.599999999999</v>
      </c>
      <c r="G148" s="65">
        <v>16662.8</v>
      </c>
      <c r="H148" s="65">
        <v>15899.1</v>
      </c>
    </row>
    <row r="149" spans="1:8" ht="52.5" customHeight="1">
      <c r="A149" s="33" t="s">
        <v>58</v>
      </c>
      <c r="B149" s="33" t="s">
        <v>104</v>
      </c>
      <c r="C149" s="10" t="s">
        <v>273</v>
      </c>
      <c r="D149" s="10"/>
      <c r="E149" s="71" t="s">
        <v>272</v>
      </c>
      <c r="F149" s="65">
        <f>F150</f>
        <v>36</v>
      </c>
      <c r="G149" s="65">
        <f>G150</f>
        <v>31</v>
      </c>
      <c r="H149" s="65">
        <f>H150</f>
        <v>31</v>
      </c>
    </row>
    <row r="150" spans="1:8" ht="38.25" customHeight="1">
      <c r="A150" s="33" t="s">
        <v>58</v>
      </c>
      <c r="B150" s="33" t="s">
        <v>104</v>
      </c>
      <c r="C150" s="10" t="s">
        <v>273</v>
      </c>
      <c r="D150" s="17">
        <v>600</v>
      </c>
      <c r="E150" s="11" t="s">
        <v>173</v>
      </c>
      <c r="F150" s="65">
        <v>36</v>
      </c>
      <c r="G150" s="65">
        <v>31</v>
      </c>
      <c r="H150" s="65">
        <v>31</v>
      </c>
    </row>
    <row r="151" spans="1:8" ht="21" customHeight="1">
      <c r="A151" s="33" t="s">
        <v>58</v>
      </c>
      <c r="B151" s="33" t="s">
        <v>104</v>
      </c>
      <c r="C151" s="10" t="s">
        <v>274</v>
      </c>
      <c r="D151" s="10"/>
      <c r="E151" s="71" t="s">
        <v>275</v>
      </c>
      <c r="F151" s="65">
        <f>SUM(F152:F154)</f>
        <v>11738.900000000001</v>
      </c>
      <c r="G151" s="65">
        <f>SUM(G152:G154)</f>
        <v>13394.6</v>
      </c>
      <c r="H151" s="65">
        <f>SUM(H152:H154)</f>
        <v>13277.5</v>
      </c>
    </row>
    <row r="152" spans="1:8" ht="66.75">
      <c r="A152" s="33" t="s">
        <v>58</v>
      </c>
      <c r="B152" s="33" t="s">
        <v>104</v>
      </c>
      <c r="C152" s="10" t="s">
        <v>274</v>
      </c>
      <c r="D152" s="10" t="s">
        <v>139</v>
      </c>
      <c r="E152" s="11" t="s">
        <v>12</v>
      </c>
      <c r="F152" s="65">
        <v>10390.7</v>
      </c>
      <c r="G152" s="65">
        <v>12484.5</v>
      </c>
      <c r="H152" s="65">
        <v>13277.5</v>
      </c>
    </row>
    <row r="153" spans="1:8" ht="39" customHeight="1">
      <c r="A153" s="33" t="s">
        <v>58</v>
      </c>
      <c r="B153" s="33" t="s">
        <v>104</v>
      </c>
      <c r="C153" s="10" t="s">
        <v>274</v>
      </c>
      <c r="D153" s="10" t="s">
        <v>140</v>
      </c>
      <c r="E153" s="11" t="s">
        <v>141</v>
      </c>
      <c r="F153" s="65">
        <v>1211.7</v>
      </c>
      <c r="G153" s="65">
        <v>773.6</v>
      </c>
      <c r="H153" s="65">
        <v>0</v>
      </c>
    </row>
    <row r="154" spans="1:8" ht="20.25" customHeight="1">
      <c r="A154" s="33" t="s">
        <v>58</v>
      </c>
      <c r="B154" s="33" t="s">
        <v>104</v>
      </c>
      <c r="C154" s="10" t="s">
        <v>274</v>
      </c>
      <c r="D154" s="10" t="s">
        <v>142</v>
      </c>
      <c r="E154" s="11" t="s">
        <v>143</v>
      </c>
      <c r="F154" s="65">
        <v>136.5</v>
      </c>
      <c r="G154" s="65">
        <v>136.5</v>
      </c>
      <c r="H154" s="65">
        <v>0</v>
      </c>
    </row>
    <row r="155" spans="1:8" ht="33">
      <c r="A155" s="33" t="s">
        <v>58</v>
      </c>
      <c r="B155" s="33" t="s">
        <v>104</v>
      </c>
      <c r="C155" s="10" t="s">
        <v>488</v>
      </c>
      <c r="D155" s="107"/>
      <c r="E155" s="11" t="s">
        <v>489</v>
      </c>
      <c r="F155" s="65">
        <f aca="true" t="shared" si="13" ref="F155:H156">F156</f>
        <v>1600</v>
      </c>
      <c r="G155" s="65">
        <f t="shared" si="13"/>
        <v>0</v>
      </c>
      <c r="H155" s="65">
        <f t="shared" si="13"/>
        <v>0</v>
      </c>
    </row>
    <row r="156" spans="1:8" ht="16.5">
      <c r="A156" s="33" t="s">
        <v>58</v>
      </c>
      <c r="B156" s="33" t="s">
        <v>104</v>
      </c>
      <c r="C156" s="10" t="s">
        <v>490</v>
      </c>
      <c r="D156" s="107"/>
      <c r="E156" s="11" t="s">
        <v>491</v>
      </c>
      <c r="F156" s="65">
        <f t="shared" si="13"/>
        <v>1600</v>
      </c>
      <c r="G156" s="65">
        <f t="shared" si="13"/>
        <v>0</v>
      </c>
      <c r="H156" s="65">
        <f t="shared" si="13"/>
        <v>0</v>
      </c>
    </row>
    <row r="157" spans="1:8" ht="33">
      <c r="A157" s="33" t="s">
        <v>58</v>
      </c>
      <c r="B157" s="33" t="s">
        <v>104</v>
      </c>
      <c r="C157" s="10" t="s">
        <v>490</v>
      </c>
      <c r="D157" s="33" t="s">
        <v>144</v>
      </c>
      <c r="E157" s="11" t="s">
        <v>276</v>
      </c>
      <c r="F157" s="65">
        <v>1600</v>
      </c>
      <c r="G157" s="65">
        <v>0</v>
      </c>
      <c r="H157" s="65">
        <v>0</v>
      </c>
    </row>
    <row r="158" spans="1:8" ht="20.25" customHeight="1">
      <c r="A158" s="33" t="s">
        <v>58</v>
      </c>
      <c r="B158" s="56" t="s">
        <v>101</v>
      </c>
      <c r="C158" s="56"/>
      <c r="D158" s="38"/>
      <c r="E158" s="39" t="s">
        <v>93</v>
      </c>
      <c r="F158" s="65">
        <f>F159+F165</f>
        <v>3045.1</v>
      </c>
      <c r="G158" s="65">
        <f>G159+G165</f>
        <v>2942.1</v>
      </c>
      <c r="H158" s="65">
        <f>H159+H165</f>
        <v>2942.1</v>
      </c>
    </row>
    <row r="159" spans="1:8" ht="19.5" customHeight="1">
      <c r="A159" s="33" t="s">
        <v>58</v>
      </c>
      <c r="B159" s="17">
        <v>1001</v>
      </c>
      <c r="C159" s="56"/>
      <c r="D159" s="38"/>
      <c r="E159" s="11" t="s">
        <v>94</v>
      </c>
      <c r="F159" s="65">
        <f>F160</f>
        <v>2101.5</v>
      </c>
      <c r="G159" s="65">
        <f aca="true" t="shared" si="14" ref="G159:H161">G160</f>
        <v>2101.5</v>
      </c>
      <c r="H159" s="65">
        <f t="shared" si="14"/>
        <v>2101.5</v>
      </c>
    </row>
    <row r="160" spans="1:8" ht="53.25" customHeight="1">
      <c r="A160" s="33" t="s">
        <v>58</v>
      </c>
      <c r="B160" s="56" t="s">
        <v>117</v>
      </c>
      <c r="C160" s="10" t="s">
        <v>8</v>
      </c>
      <c r="D160" s="33"/>
      <c r="E160" s="31" t="s">
        <v>399</v>
      </c>
      <c r="F160" s="65">
        <f>F161</f>
        <v>2101.5</v>
      </c>
      <c r="G160" s="65">
        <f t="shared" si="14"/>
        <v>2101.5</v>
      </c>
      <c r="H160" s="65">
        <f t="shared" si="14"/>
        <v>2101.5</v>
      </c>
    </row>
    <row r="161" spans="1:8" ht="33">
      <c r="A161" s="33" t="s">
        <v>58</v>
      </c>
      <c r="B161" s="56" t="s">
        <v>117</v>
      </c>
      <c r="C161" s="10" t="s">
        <v>277</v>
      </c>
      <c r="D161" s="33"/>
      <c r="E161" s="11" t="s">
        <v>278</v>
      </c>
      <c r="F161" s="65">
        <f>F162</f>
        <v>2101.5</v>
      </c>
      <c r="G161" s="65">
        <f t="shared" si="14"/>
        <v>2101.5</v>
      </c>
      <c r="H161" s="65">
        <f t="shared" si="14"/>
        <v>2101.5</v>
      </c>
    </row>
    <row r="162" spans="1:8" ht="57.75" customHeight="1">
      <c r="A162" s="33" t="s">
        <v>58</v>
      </c>
      <c r="B162" s="56" t="s">
        <v>117</v>
      </c>
      <c r="C162" s="10" t="s">
        <v>279</v>
      </c>
      <c r="D162" s="33"/>
      <c r="E162" s="11" t="s">
        <v>138</v>
      </c>
      <c r="F162" s="65">
        <f>F164+F163</f>
        <v>2101.5</v>
      </c>
      <c r="G162" s="65">
        <f>G164+G163</f>
        <v>2101.5</v>
      </c>
      <c r="H162" s="65">
        <f>H164+H163</f>
        <v>2101.5</v>
      </c>
    </row>
    <row r="163" spans="1:8" ht="33">
      <c r="A163" s="33" t="s">
        <v>58</v>
      </c>
      <c r="B163" s="56" t="s">
        <v>117</v>
      </c>
      <c r="C163" s="10" t="s">
        <v>279</v>
      </c>
      <c r="D163" s="10" t="s">
        <v>140</v>
      </c>
      <c r="E163" s="11" t="s">
        <v>141</v>
      </c>
      <c r="F163" s="65">
        <v>61.2</v>
      </c>
      <c r="G163" s="65">
        <v>61.2</v>
      </c>
      <c r="H163" s="65">
        <v>61.2</v>
      </c>
    </row>
    <row r="164" spans="1:8" ht="20.25" customHeight="1">
      <c r="A164" s="33" t="s">
        <v>58</v>
      </c>
      <c r="B164" s="56" t="s">
        <v>117</v>
      </c>
      <c r="C164" s="10" t="s">
        <v>279</v>
      </c>
      <c r="D164" s="17" t="s">
        <v>145</v>
      </c>
      <c r="E164" s="11" t="s">
        <v>146</v>
      </c>
      <c r="F164" s="65">
        <f>2101.5-61.2</f>
        <v>2040.3</v>
      </c>
      <c r="G164" s="65">
        <f>2101.5-61.2</f>
        <v>2040.3</v>
      </c>
      <c r="H164" s="65">
        <f>2101.5-61.2</f>
        <v>2040.3</v>
      </c>
    </row>
    <row r="165" spans="1:8" ht="21.75" customHeight="1">
      <c r="A165" s="33" t="s">
        <v>58</v>
      </c>
      <c r="B165" s="56" t="s">
        <v>102</v>
      </c>
      <c r="C165" s="56"/>
      <c r="D165" s="38"/>
      <c r="E165" s="11" t="s">
        <v>96</v>
      </c>
      <c r="F165" s="65">
        <f>F166</f>
        <v>943.6</v>
      </c>
      <c r="G165" s="65">
        <f>G166</f>
        <v>840.5999999999999</v>
      </c>
      <c r="H165" s="65">
        <f>H166</f>
        <v>840.5999999999999</v>
      </c>
    </row>
    <row r="166" spans="1:8" ht="54.75" customHeight="1">
      <c r="A166" s="33" t="s">
        <v>58</v>
      </c>
      <c r="B166" s="56" t="s">
        <v>102</v>
      </c>
      <c r="C166" s="10" t="s">
        <v>8</v>
      </c>
      <c r="D166" s="33"/>
      <c r="E166" s="31" t="s">
        <v>399</v>
      </c>
      <c r="F166" s="65">
        <f>F167+F170</f>
        <v>943.6</v>
      </c>
      <c r="G166" s="65">
        <f>G167+G170</f>
        <v>840.5999999999999</v>
      </c>
      <c r="H166" s="65">
        <f>H167+H170</f>
        <v>840.5999999999999</v>
      </c>
    </row>
    <row r="167" spans="1:8" ht="54" customHeight="1">
      <c r="A167" s="33" t="s">
        <v>58</v>
      </c>
      <c r="B167" s="56" t="s">
        <v>102</v>
      </c>
      <c r="C167" s="56" t="s">
        <v>282</v>
      </c>
      <c r="D167" s="38"/>
      <c r="E167" s="11" t="s">
        <v>283</v>
      </c>
      <c r="F167" s="65">
        <f aca="true" t="shared" si="15" ref="F167:H168">F168</f>
        <v>315.1</v>
      </c>
      <c r="G167" s="65">
        <f t="shared" si="15"/>
        <v>251.7</v>
      </c>
      <c r="H167" s="65">
        <f t="shared" si="15"/>
        <v>251.7</v>
      </c>
    </row>
    <row r="168" spans="1:8" ht="39.75" customHeight="1">
      <c r="A168" s="33" t="s">
        <v>58</v>
      </c>
      <c r="B168" s="56" t="s">
        <v>102</v>
      </c>
      <c r="C168" s="56" t="s">
        <v>284</v>
      </c>
      <c r="D168" s="38"/>
      <c r="E168" s="11" t="s">
        <v>285</v>
      </c>
      <c r="F168" s="65">
        <f t="shared" si="15"/>
        <v>315.1</v>
      </c>
      <c r="G168" s="65">
        <f t="shared" si="15"/>
        <v>251.7</v>
      </c>
      <c r="H168" s="65">
        <f t="shared" si="15"/>
        <v>251.7</v>
      </c>
    </row>
    <row r="169" spans="1:8" ht="36" customHeight="1">
      <c r="A169" s="33" t="s">
        <v>58</v>
      </c>
      <c r="B169" s="56" t="s">
        <v>102</v>
      </c>
      <c r="C169" s="56" t="s">
        <v>284</v>
      </c>
      <c r="D169" s="17">
        <v>600</v>
      </c>
      <c r="E169" s="11" t="s">
        <v>173</v>
      </c>
      <c r="F169" s="65">
        <v>315.1</v>
      </c>
      <c r="G169" s="65">
        <v>251.7</v>
      </c>
      <c r="H169" s="65">
        <v>251.7</v>
      </c>
    </row>
    <row r="170" spans="1:8" ht="36" customHeight="1">
      <c r="A170" s="33" t="s">
        <v>58</v>
      </c>
      <c r="B170" s="56" t="s">
        <v>102</v>
      </c>
      <c r="C170" s="56" t="s">
        <v>277</v>
      </c>
      <c r="D170" s="38"/>
      <c r="E170" s="11" t="s">
        <v>278</v>
      </c>
      <c r="F170" s="65">
        <f>F171+F173</f>
        <v>628.5</v>
      </c>
      <c r="G170" s="65">
        <f>G171+G173</f>
        <v>588.9</v>
      </c>
      <c r="H170" s="65">
        <f>H171+H173</f>
        <v>588.9</v>
      </c>
    </row>
    <row r="171" spans="1:8" ht="35.25" customHeight="1">
      <c r="A171" s="33" t="s">
        <v>58</v>
      </c>
      <c r="B171" s="56" t="s">
        <v>102</v>
      </c>
      <c r="C171" s="56" t="s">
        <v>459</v>
      </c>
      <c r="D171" s="38"/>
      <c r="E171" s="11" t="s">
        <v>460</v>
      </c>
      <c r="F171" s="65">
        <f>F172</f>
        <v>509</v>
      </c>
      <c r="G171" s="65">
        <f>G172</f>
        <v>469.4</v>
      </c>
      <c r="H171" s="65">
        <f>H172</f>
        <v>469.4</v>
      </c>
    </row>
    <row r="172" spans="1:8" ht="20.25" customHeight="1">
      <c r="A172" s="33" t="s">
        <v>58</v>
      </c>
      <c r="B172" s="56" t="s">
        <v>102</v>
      </c>
      <c r="C172" s="56" t="s">
        <v>459</v>
      </c>
      <c r="D172" s="38" t="s">
        <v>145</v>
      </c>
      <c r="E172" s="11" t="s">
        <v>146</v>
      </c>
      <c r="F172" s="65">
        <v>509</v>
      </c>
      <c r="G172" s="65">
        <v>469.4</v>
      </c>
      <c r="H172" s="65">
        <v>469.4</v>
      </c>
    </row>
    <row r="173" spans="1:8" ht="36.75" customHeight="1">
      <c r="A173" s="33" t="s">
        <v>58</v>
      </c>
      <c r="B173" s="33" t="s">
        <v>102</v>
      </c>
      <c r="C173" s="33" t="s">
        <v>280</v>
      </c>
      <c r="D173" s="38"/>
      <c r="E173" s="11" t="s">
        <v>281</v>
      </c>
      <c r="F173" s="65">
        <f>F175+F174</f>
        <v>119.5</v>
      </c>
      <c r="G173" s="65">
        <f>G175+G174</f>
        <v>119.5</v>
      </c>
      <c r="H173" s="65">
        <f>H175+H174</f>
        <v>119.5</v>
      </c>
    </row>
    <row r="174" spans="1:8" ht="36.75" customHeight="1">
      <c r="A174" s="33" t="s">
        <v>58</v>
      </c>
      <c r="B174" s="33" t="s">
        <v>102</v>
      </c>
      <c r="C174" s="33" t="s">
        <v>280</v>
      </c>
      <c r="D174" s="10" t="s">
        <v>140</v>
      </c>
      <c r="E174" s="11" t="s">
        <v>141</v>
      </c>
      <c r="F174" s="65">
        <v>3.5</v>
      </c>
      <c r="G174" s="65">
        <v>3.5</v>
      </c>
      <c r="H174" s="65">
        <v>3.5</v>
      </c>
    </row>
    <row r="175" spans="1:8" ht="21" customHeight="1">
      <c r="A175" s="33" t="s">
        <v>58</v>
      </c>
      <c r="B175" s="33" t="s">
        <v>102</v>
      </c>
      <c r="C175" s="56" t="s">
        <v>280</v>
      </c>
      <c r="D175" s="38" t="s">
        <v>145</v>
      </c>
      <c r="E175" s="11" t="s">
        <v>146</v>
      </c>
      <c r="F175" s="65">
        <f>119.5-3.5</f>
        <v>116</v>
      </c>
      <c r="G175" s="65">
        <v>116</v>
      </c>
      <c r="H175" s="65">
        <v>116</v>
      </c>
    </row>
    <row r="176" spans="1:8" ht="16.5">
      <c r="A176" s="33" t="s">
        <v>58</v>
      </c>
      <c r="B176" s="17">
        <v>1200</v>
      </c>
      <c r="C176" s="10"/>
      <c r="D176" s="33"/>
      <c r="E176" s="11" t="s">
        <v>129</v>
      </c>
      <c r="F176" s="65">
        <f>F177+F182</f>
        <v>1690</v>
      </c>
      <c r="G176" s="65">
        <f>G177+G182</f>
        <v>985.5</v>
      </c>
      <c r="H176" s="65">
        <f>H177+H182</f>
        <v>985.5</v>
      </c>
    </row>
    <row r="177" spans="1:8" ht="16.5">
      <c r="A177" s="33" t="s">
        <v>58</v>
      </c>
      <c r="B177" s="17">
        <v>1201</v>
      </c>
      <c r="C177" s="10"/>
      <c r="D177" s="33"/>
      <c r="E177" s="11" t="s">
        <v>46</v>
      </c>
      <c r="F177" s="65">
        <f>F178</f>
        <v>770</v>
      </c>
      <c r="G177" s="65">
        <f aca="true" t="shared" si="16" ref="G177:H180">G178</f>
        <v>449</v>
      </c>
      <c r="H177" s="65">
        <f t="shared" si="16"/>
        <v>449</v>
      </c>
    </row>
    <row r="178" spans="1:8" ht="54" customHeight="1">
      <c r="A178" s="33" t="s">
        <v>58</v>
      </c>
      <c r="B178" s="33" t="s">
        <v>132</v>
      </c>
      <c r="C178" s="56" t="s">
        <v>8</v>
      </c>
      <c r="D178" s="38"/>
      <c r="E178" s="31" t="s">
        <v>399</v>
      </c>
      <c r="F178" s="65">
        <f>F179</f>
        <v>770</v>
      </c>
      <c r="G178" s="65">
        <f t="shared" si="16"/>
        <v>449</v>
      </c>
      <c r="H178" s="65">
        <f t="shared" si="16"/>
        <v>449</v>
      </c>
    </row>
    <row r="179" spans="1:8" ht="57.75" customHeight="1">
      <c r="A179" s="33" t="s">
        <v>58</v>
      </c>
      <c r="B179" s="33" t="s">
        <v>132</v>
      </c>
      <c r="C179" s="56" t="s">
        <v>282</v>
      </c>
      <c r="D179" s="38"/>
      <c r="E179" s="11" t="s">
        <v>283</v>
      </c>
      <c r="F179" s="65">
        <f>F180</f>
        <v>770</v>
      </c>
      <c r="G179" s="65">
        <f t="shared" si="16"/>
        <v>449</v>
      </c>
      <c r="H179" s="65">
        <f t="shared" si="16"/>
        <v>449</v>
      </c>
    </row>
    <row r="180" spans="1:8" ht="88.5" customHeight="1">
      <c r="A180" s="33" t="s">
        <v>58</v>
      </c>
      <c r="B180" s="33" t="s">
        <v>132</v>
      </c>
      <c r="C180" s="56" t="s">
        <v>412</v>
      </c>
      <c r="D180" s="38"/>
      <c r="E180" s="11" t="s">
        <v>413</v>
      </c>
      <c r="F180" s="65">
        <f>F181</f>
        <v>770</v>
      </c>
      <c r="G180" s="65">
        <f t="shared" si="16"/>
        <v>449</v>
      </c>
      <c r="H180" s="65">
        <f t="shared" si="16"/>
        <v>449</v>
      </c>
    </row>
    <row r="181" spans="1:8" ht="21.75" customHeight="1">
      <c r="A181" s="33" t="s">
        <v>58</v>
      </c>
      <c r="B181" s="33" t="s">
        <v>132</v>
      </c>
      <c r="C181" s="56" t="s">
        <v>412</v>
      </c>
      <c r="D181" s="38" t="s">
        <v>142</v>
      </c>
      <c r="E181" s="11" t="s">
        <v>143</v>
      </c>
      <c r="F181" s="65">
        <f>516+254</f>
        <v>770</v>
      </c>
      <c r="G181" s="65">
        <v>449</v>
      </c>
      <c r="H181" s="65">
        <v>449</v>
      </c>
    </row>
    <row r="182" spans="1:8" ht="21.75" customHeight="1">
      <c r="A182" s="33" t="s">
        <v>58</v>
      </c>
      <c r="B182" s="33" t="s">
        <v>134</v>
      </c>
      <c r="C182" s="10"/>
      <c r="D182" s="33"/>
      <c r="E182" s="11" t="s">
        <v>135</v>
      </c>
      <c r="F182" s="65">
        <f aca="true" t="shared" si="17" ref="F182:H183">F183</f>
        <v>920</v>
      </c>
      <c r="G182" s="65">
        <f t="shared" si="17"/>
        <v>536.5</v>
      </c>
      <c r="H182" s="65">
        <f t="shared" si="17"/>
        <v>536.5</v>
      </c>
    </row>
    <row r="183" spans="1:8" ht="54" customHeight="1">
      <c r="A183" s="33" t="s">
        <v>58</v>
      </c>
      <c r="B183" s="33" t="s">
        <v>134</v>
      </c>
      <c r="C183" s="56" t="s">
        <v>8</v>
      </c>
      <c r="D183" s="38"/>
      <c r="E183" s="31" t="s">
        <v>399</v>
      </c>
      <c r="F183" s="65">
        <f t="shared" si="17"/>
        <v>920</v>
      </c>
      <c r="G183" s="65">
        <f t="shared" si="17"/>
        <v>536.5</v>
      </c>
      <c r="H183" s="65">
        <f t="shared" si="17"/>
        <v>536.5</v>
      </c>
    </row>
    <row r="184" spans="1:8" ht="52.5" customHeight="1">
      <c r="A184" s="33" t="s">
        <v>58</v>
      </c>
      <c r="B184" s="33" t="s">
        <v>134</v>
      </c>
      <c r="C184" s="56" t="s">
        <v>282</v>
      </c>
      <c r="D184" s="38"/>
      <c r="E184" s="11" t="s">
        <v>283</v>
      </c>
      <c r="F184" s="65">
        <f>F185+F187</f>
        <v>920</v>
      </c>
      <c r="G184" s="65">
        <f>G185+G187</f>
        <v>536.5</v>
      </c>
      <c r="H184" s="65">
        <f>H185+H187</f>
        <v>536.5</v>
      </c>
    </row>
    <row r="185" spans="1:8" ht="84.75" customHeight="1">
      <c r="A185" s="33" t="s">
        <v>58</v>
      </c>
      <c r="B185" s="33" t="s">
        <v>134</v>
      </c>
      <c r="C185" s="56" t="s">
        <v>414</v>
      </c>
      <c r="D185" s="38"/>
      <c r="E185" s="11" t="s">
        <v>415</v>
      </c>
      <c r="F185" s="65">
        <f>F186</f>
        <v>400</v>
      </c>
      <c r="G185" s="65">
        <f>G186</f>
        <v>233</v>
      </c>
      <c r="H185" s="65">
        <f>H186</f>
        <v>233</v>
      </c>
    </row>
    <row r="186" spans="1:8" ht="16.5">
      <c r="A186" s="33" t="s">
        <v>58</v>
      </c>
      <c r="B186" s="33" t="s">
        <v>134</v>
      </c>
      <c r="C186" s="56" t="s">
        <v>414</v>
      </c>
      <c r="D186" s="38" t="s">
        <v>142</v>
      </c>
      <c r="E186" s="11" t="s">
        <v>143</v>
      </c>
      <c r="F186" s="65">
        <f>268+132</f>
        <v>400</v>
      </c>
      <c r="G186" s="65">
        <v>233</v>
      </c>
      <c r="H186" s="65">
        <v>233</v>
      </c>
    </row>
    <row r="187" spans="1:8" ht="87" customHeight="1">
      <c r="A187" s="33" t="s">
        <v>58</v>
      </c>
      <c r="B187" s="33" t="s">
        <v>134</v>
      </c>
      <c r="C187" s="56" t="s">
        <v>416</v>
      </c>
      <c r="D187" s="38"/>
      <c r="E187" s="11" t="s">
        <v>417</v>
      </c>
      <c r="F187" s="65">
        <f>F188</f>
        <v>520</v>
      </c>
      <c r="G187" s="65">
        <f>G188</f>
        <v>303.5</v>
      </c>
      <c r="H187" s="65">
        <f>H188</f>
        <v>303.5</v>
      </c>
    </row>
    <row r="188" spans="1:8" ht="20.25" customHeight="1">
      <c r="A188" s="33" t="s">
        <v>58</v>
      </c>
      <c r="B188" s="33" t="s">
        <v>134</v>
      </c>
      <c r="C188" s="56" t="s">
        <v>416</v>
      </c>
      <c r="D188" s="38" t="s">
        <v>142</v>
      </c>
      <c r="E188" s="11" t="s">
        <v>143</v>
      </c>
      <c r="F188" s="65">
        <f>348+172</f>
        <v>520</v>
      </c>
      <c r="G188" s="65">
        <v>303.5</v>
      </c>
      <c r="H188" s="65">
        <v>303.5</v>
      </c>
    </row>
    <row r="189" spans="1:8" ht="37.5" customHeight="1">
      <c r="A189" s="34" t="s">
        <v>97</v>
      </c>
      <c r="B189" s="33"/>
      <c r="C189" s="34"/>
      <c r="D189" s="34"/>
      <c r="E189" s="35" t="s">
        <v>133</v>
      </c>
      <c r="F189" s="66">
        <f>F190+F213</f>
        <v>13373.800000000001</v>
      </c>
      <c r="G189" s="66">
        <f>G190+G213</f>
        <v>11792.5</v>
      </c>
      <c r="H189" s="66">
        <f>H190+H213</f>
        <v>10813.6</v>
      </c>
    </row>
    <row r="190" spans="1:8" ht="21" customHeight="1">
      <c r="A190" s="33" t="s">
        <v>97</v>
      </c>
      <c r="B190" s="33" t="s">
        <v>118</v>
      </c>
      <c r="C190" s="33"/>
      <c r="D190" s="33"/>
      <c r="E190" s="31" t="s">
        <v>59</v>
      </c>
      <c r="F190" s="65">
        <f>F191+F198+F202</f>
        <v>12748.800000000001</v>
      </c>
      <c r="G190" s="65">
        <f>G191+G198+G202</f>
        <v>10286.5</v>
      </c>
      <c r="H190" s="65">
        <f>H191+H198+H202</f>
        <v>10189.1</v>
      </c>
    </row>
    <row r="191" spans="1:8" ht="50.25">
      <c r="A191" s="33" t="s">
        <v>97</v>
      </c>
      <c r="B191" s="33" t="s">
        <v>108</v>
      </c>
      <c r="C191" s="33"/>
      <c r="D191" s="33"/>
      <c r="E191" s="11" t="s">
        <v>39</v>
      </c>
      <c r="F191" s="65">
        <f>F192</f>
        <v>10295.7</v>
      </c>
      <c r="G191" s="65">
        <f aca="true" t="shared" si="18" ref="G191:H193">G192</f>
        <v>8878.9</v>
      </c>
      <c r="H191" s="65">
        <f t="shared" si="18"/>
        <v>8806.4</v>
      </c>
    </row>
    <row r="192" spans="1:8" ht="50.25">
      <c r="A192" s="33" t="s">
        <v>97</v>
      </c>
      <c r="B192" s="33" t="s">
        <v>108</v>
      </c>
      <c r="C192" s="10" t="s">
        <v>29</v>
      </c>
      <c r="D192" s="107"/>
      <c r="E192" s="11" t="s">
        <v>28</v>
      </c>
      <c r="F192" s="65">
        <f>F193</f>
        <v>10295.7</v>
      </c>
      <c r="G192" s="65">
        <f t="shared" si="18"/>
        <v>8878.9</v>
      </c>
      <c r="H192" s="65">
        <f t="shared" si="18"/>
        <v>8806.4</v>
      </c>
    </row>
    <row r="193" spans="1:8" ht="16.5">
      <c r="A193" s="33" t="s">
        <v>97</v>
      </c>
      <c r="B193" s="33" t="s">
        <v>108</v>
      </c>
      <c r="C193" s="56" t="s">
        <v>30</v>
      </c>
      <c r="D193" s="38"/>
      <c r="E193" s="31" t="s">
        <v>9</v>
      </c>
      <c r="F193" s="65">
        <f>F194</f>
        <v>10295.7</v>
      </c>
      <c r="G193" s="65">
        <f t="shared" si="18"/>
        <v>8878.9</v>
      </c>
      <c r="H193" s="65">
        <f t="shared" si="18"/>
        <v>8806.4</v>
      </c>
    </row>
    <row r="194" spans="1:8" ht="70.5" customHeight="1">
      <c r="A194" s="33" t="s">
        <v>97</v>
      </c>
      <c r="B194" s="33" t="s">
        <v>108</v>
      </c>
      <c r="C194" s="10" t="s">
        <v>390</v>
      </c>
      <c r="D194" s="10"/>
      <c r="E194" s="31" t="s">
        <v>147</v>
      </c>
      <c r="F194" s="65">
        <f>F195+F196+F197</f>
        <v>10295.7</v>
      </c>
      <c r="G194" s="65">
        <f>G195+G196+G197</f>
        <v>8878.9</v>
      </c>
      <c r="H194" s="65">
        <f>H195+H196+H197</f>
        <v>8806.4</v>
      </c>
    </row>
    <row r="195" spans="1:8" ht="71.25" customHeight="1">
      <c r="A195" s="33" t="s">
        <v>97</v>
      </c>
      <c r="B195" s="33" t="s">
        <v>108</v>
      </c>
      <c r="C195" s="10" t="s">
        <v>390</v>
      </c>
      <c r="D195" s="104" t="s">
        <v>139</v>
      </c>
      <c r="E195" s="11" t="s">
        <v>12</v>
      </c>
      <c r="F195" s="65">
        <v>7954.6</v>
      </c>
      <c r="G195" s="65">
        <v>7749.4</v>
      </c>
      <c r="H195" s="65">
        <v>7749.4</v>
      </c>
    </row>
    <row r="196" spans="1:8" ht="38.25" customHeight="1">
      <c r="A196" s="33" t="s">
        <v>97</v>
      </c>
      <c r="B196" s="33" t="s">
        <v>108</v>
      </c>
      <c r="C196" s="10" t="s">
        <v>31</v>
      </c>
      <c r="D196" s="104" t="s">
        <v>140</v>
      </c>
      <c r="E196" s="11" t="s">
        <v>141</v>
      </c>
      <c r="F196" s="65">
        <v>2117.1</v>
      </c>
      <c r="G196" s="65">
        <v>905.5</v>
      </c>
      <c r="H196" s="65">
        <v>833</v>
      </c>
    </row>
    <row r="197" spans="1:8" ht="20.25" customHeight="1">
      <c r="A197" s="33" t="s">
        <v>97</v>
      </c>
      <c r="B197" s="33" t="s">
        <v>108</v>
      </c>
      <c r="C197" s="68" t="s">
        <v>31</v>
      </c>
      <c r="D197" s="105" t="s">
        <v>142</v>
      </c>
      <c r="E197" s="106" t="s">
        <v>143</v>
      </c>
      <c r="F197" s="65">
        <v>224</v>
      </c>
      <c r="G197" s="65">
        <v>224</v>
      </c>
      <c r="H197" s="65">
        <v>224</v>
      </c>
    </row>
    <row r="198" spans="1:8" ht="18.75" customHeight="1">
      <c r="A198" s="33" t="s">
        <v>97</v>
      </c>
      <c r="B198" s="33" t="s">
        <v>109</v>
      </c>
      <c r="C198" s="34"/>
      <c r="D198" s="34"/>
      <c r="E198" s="11" t="s">
        <v>41</v>
      </c>
      <c r="F198" s="65">
        <f>F199</f>
        <v>1000</v>
      </c>
      <c r="G198" s="65">
        <f aca="true" t="shared" si="19" ref="G198:H200">G199</f>
        <v>454.5</v>
      </c>
      <c r="H198" s="65">
        <f t="shared" si="19"/>
        <v>429.6</v>
      </c>
    </row>
    <row r="199" spans="1:8" ht="16.5">
      <c r="A199" s="33" t="s">
        <v>97</v>
      </c>
      <c r="B199" s="33" t="s">
        <v>109</v>
      </c>
      <c r="C199" s="5">
        <v>9900000</v>
      </c>
      <c r="D199" s="108"/>
      <c r="E199" s="32" t="s">
        <v>19</v>
      </c>
      <c r="F199" s="65">
        <f>F200</f>
        <v>1000</v>
      </c>
      <c r="G199" s="65">
        <f t="shared" si="19"/>
        <v>454.5</v>
      </c>
      <c r="H199" s="65">
        <f t="shared" si="19"/>
        <v>429.6</v>
      </c>
    </row>
    <row r="200" spans="1:8" ht="33">
      <c r="A200" s="33" t="s">
        <v>97</v>
      </c>
      <c r="B200" s="33" t="s">
        <v>109</v>
      </c>
      <c r="C200" s="5">
        <v>9922000</v>
      </c>
      <c r="D200" s="10" t="s">
        <v>136</v>
      </c>
      <c r="E200" s="32" t="s">
        <v>205</v>
      </c>
      <c r="F200" s="65">
        <f>F201</f>
        <v>1000</v>
      </c>
      <c r="G200" s="65">
        <f t="shared" si="19"/>
        <v>454.5</v>
      </c>
      <c r="H200" s="65">
        <f t="shared" si="19"/>
        <v>429.6</v>
      </c>
    </row>
    <row r="201" spans="1:8" ht="18.75" customHeight="1">
      <c r="A201" s="33" t="s">
        <v>97</v>
      </c>
      <c r="B201" s="33" t="s">
        <v>109</v>
      </c>
      <c r="C201" s="5">
        <v>9922000</v>
      </c>
      <c r="D201" s="10" t="s">
        <v>142</v>
      </c>
      <c r="E201" s="32" t="s">
        <v>143</v>
      </c>
      <c r="F201" s="65">
        <v>1000</v>
      </c>
      <c r="G201" s="65">
        <f>1000-545.5</f>
        <v>454.5</v>
      </c>
      <c r="H201" s="65">
        <f>1000-570.4</f>
        <v>429.6</v>
      </c>
    </row>
    <row r="202" spans="1:8" ht="16.5">
      <c r="A202" s="33" t="s">
        <v>97</v>
      </c>
      <c r="B202" s="33" t="s">
        <v>126</v>
      </c>
      <c r="C202" s="34"/>
      <c r="D202" s="34"/>
      <c r="E202" s="11" t="s">
        <v>83</v>
      </c>
      <c r="F202" s="65">
        <f>F203</f>
        <v>1453.1</v>
      </c>
      <c r="G202" s="65">
        <f>G203</f>
        <v>953.1</v>
      </c>
      <c r="H202" s="65">
        <f>H203</f>
        <v>953.1</v>
      </c>
    </row>
    <row r="203" spans="1:8" ht="50.25">
      <c r="A203" s="33" t="s">
        <v>97</v>
      </c>
      <c r="B203" s="33" t="s">
        <v>126</v>
      </c>
      <c r="C203" s="10" t="s">
        <v>29</v>
      </c>
      <c r="D203" s="107"/>
      <c r="E203" s="11" t="s">
        <v>28</v>
      </c>
      <c r="F203" s="65">
        <f>F204+F207+F210</f>
        <v>1453.1</v>
      </c>
      <c r="G203" s="65">
        <f>G204+G207+G210</f>
        <v>953.1</v>
      </c>
      <c r="H203" s="65">
        <f>H204+H207+H210</f>
        <v>953.1</v>
      </c>
    </row>
    <row r="204" spans="1:8" ht="33">
      <c r="A204" s="33" t="s">
        <v>97</v>
      </c>
      <c r="B204" s="33" t="s">
        <v>126</v>
      </c>
      <c r="C204" s="10" t="s">
        <v>363</v>
      </c>
      <c r="D204" s="107"/>
      <c r="E204" s="11" t="s">
        <v>360</v>
      </c>
      <c r="F204" s="65">
        <f aca="true" t="shared" si="20" ref="F204:H205">F205</f>
        <v>917.1</v>
      </c>
      <c r="G204" s="65">
        <f t="shared" si="20"/>
        <v>917.1</v>
      </c>
      <c r="H204" s="65">
        <f t="shared" si="20"/>
        <v>917.1</v>
      </c>
    </row>
    <row r="205" spans="1:8" ht="52.5" customHeight="1">
      <c r="A205" s="33" t="s">
        <v>97</v>
      </c>
      <c r="B205" s="33" t="s">
        <v>126</v>
      </c>
      <c r="C205" s="10" t="s">
        <v>372</v>
      </c>
      <c r="D205" s="10"/>
      <c r="E205" s="32" t="s">
        <v>373</v>
      </c>
      <c r="F205" s="65">
        <f t="shared" si="20"/>
        <v>917.1</v>
      </c>
      <c r="G205" s="65">
        <f t="shared" si="20"/>
        <v>917.1</v>
      </c>
      <c r="H205" s="65">
        <f t="shared" si="20"/>
        <v>917.1</v>
      </c>
    </row>
    <row r="206" spans="1:8" ht="33">
      <c r="A206" s="33" t="s">
        <v>97</v>
      </c>
      <c r="B206" s="33" t="s">
        <v>126</v>
      </c>
      <c r="C206" s="10" t="s">
        <v>372</v>
      </c>
      <c r="D206" s="104" t="s">
        <v>140</v>
      </c>
      <c r="E206" s="11" t="s">
        <v>141</v>
      </c>
      <c r="F206" s="65">
        <v>917.1</v>
      </c>
      <c r="G206" s="65">
        <v>917.1</v>
      </c>
      <c r="H206" s="65">
        <v>917.1</v>
      </c>
    </row>
    <row r="207" spans="1:8" ht="18" customHeight="1">
      <c r="A207" s="33" t="s">
        <v>97</v>
      </c>
      <c r="B207" s="33" t="s">
        <v>126</v>
      </c>
      <c r="C207" s="10" t="s">
        <v>379</v>
      </c>
      <c r="D207" s="10"/>
      <c r="E207" s="32" t="s">
        <v>202</v>
      </c>
      <c r="F207" s="65">
        <f aca="true" t="shared" si="21" ref="F207:H208">F208</f>
        <v>36</v>
      </c>
      <c r="G207" s="65">
        <f t="shared" si="21"/>
        <v>36</v>
      </c>
      <c r="H207" s="65">
        <f t="shared" si="21"/>
        <v>36</v>
      </c>
    </row>
    <row r="208" spans="1:8" ht="51.75" customHeight="1">
      <c r="A208" s="33" t="s">
        <v>97</v>
      </c>
      <c r="B208" s="33" t="s">
        <v>126</v>
      </c>
      <c r="C208" s="10" t="s">
        <v>380</v>
      </c>
      <c r="D208" s="10"/>
      <c r="E208" s="32" t="s">
        <v>381</v>
      </c>
      <c r="F208" s="65">
        <f t="shared" si="21"/>
        <v>36</v>
      </c>
      <c r="G208" s="65">
        <f t="shared" si="21"/>
        <v>36</v>
      </c>
      <c r="H208" s="65">
        <f t="shared" si="21"/>
        <v>36</v>
      </c>
    </row>
    <row r="209" spans="1:8" ht="36" customHeight="1">
      <c r="A209" s="33" t="s">
        <v>97</v>
      </c>
      <c r="B209" s="33" t="s">
        <v>126</v>
      </c>
      <c r="C209" s="10" t="s">
        <v>380</v>
      </c>
      <c r="D209" s="104" t="s">
        <v>140</v>
      </c>
      <c r="E209" s="11" t="s">
        <v>141</v>
      </c>
      <c r="F209" s="65">
        <v>36</v>
      </c>
      <c r="G209" s="65">
        <v>36</v>
      </c>
      <c r="H209" s="65">
        <v>36</v>
      </c>
    </row>
    <row r="210" spans="1:8" ht="21" customHeight="1">
      <c r="A210" s="33" t="s">
        <v>97</v>
      </c>
      <c r="B210" s="33" t="s">
        <v>126</v>
      </c>
      <c r="C210" s="5">
        <v>9900000</v>
      </c>
      <c r="D210" s="108"/>
      <c r="E210" s="32" t="s">
        <v>19</v>
      </c>
      <c r="F210" s="65">
        <f aca="true" t="shared" si="22" ref="F210:H211">F211</f>
        <v>500</v>
      </c>
      <c r="G210" s="65">
        <f t="shared" si="22"/>
        <v>0</v>
      </c>
      <c r="H210" s="65">
        <f t="shared" si="22"/>
        <v>0</v>
      </c>
    </row>
    <row r="211" spans="1:8" ht="36" customHeight="1">
      <c r="A211" s="33" t="s">
        <v>97</v>
      </c>
      <c r="B211" s="33" t="s">
        <v>126</v>
      </c>
      <c r="C211" s="5">
        <v>9911000</v>
      </c>
      <c r="D211" s="10" t="s">
        <v>136</v>
      </c>
      <c r="E211" s="32" t="s">
        <v>206</v>
      </c>
      <c r="F211" s="65">
        <f t="shared" si="22"/>
        <v>500</v>
      </c>
      <c r="G211" s="65">
        <f t="shared" si="22"/>
        <v>0</v>
      </c>
      <c r="H211" s="65">
        <f t="shared" si="22"/>
        <v>0</v>
      </c>
    </row>
    <row r="212" spans="1:8" ht="19.5" customHeight="1">
      <c r="A212" s="33" t="s">
        <v>97</v>
      </c>
      <c r="B212" s="33" t="s">
        <v>126</v>
      </c>
      <c r="C212" s="5">
        <v>9911000</v>
      </c>
      <c r="D212" s="10" t="s">
        <v>142</v>
      </c>
      <c r="E212" s="32" t="s">
        <v>143</v>
      </c>
      <c r="F212" s="65">
        <v>500</v>
      </c>
      <c r="G212" s="65">
        <v>0</v>
      </c>
      <c r="H212" s="65">
        <v>0</v>
      </c>
    </row>
    <row r="213" spans="1:8" ht="21.75" customHeight="1">
      <c r="A213" s="33" t="s">
        <v>97</v>
      </c>
      <c r="B213" s="33" t="s">
        <v>130</v>
      </c>
      <c r="C213" s="10"/>
      <c r="D213" s="107"/>
      <c r="E213" s="11" t="s">
        <v>40</v>
      </c>
      <c r="F213" s="65">
        <f>F214</f>
        <v>625</v>
      </c>
      <c r="G213" s="65">
        <f aca="true" t="shared" si="23" ref="G213:H217">G214</f>
        <v>1506</v>
      </c>
      <c r="H213" s="65">
        <f t="shared" si="23"/>
        <v>624.5</v>
      </c>
    </row>
    <row r="214" spans="1:8" ht="39" customHeight="1">
      <c r="A214" s="33" t="s">
        <v>97</v>
      </c>
      <c r="B214" s="33" t="s">
        <v>207</v>
      </c>
      <c r="C214" s="10"/>
      <c r="D214" s="107"/>
      <c r="E214" s="11" t="s">
        <v>131</v>
      </c>
      <c r="F214" s="65">
        <f>F215</f>
        <v>625</v>
      </c>
      <c r="G214" s="65">
        <f t="shared" si="23"/>
        <v>1506</v>
      </c>
      <c r="H214" s="65">
        <f t="shared" si="23"/>
        <v>624.5</v>
      </c>
    </row>
    <row r="215" spans="1:8" ht="50.25">
      <c r="A215" s="33" t="s">
        <v>97</v>
      </c>
      <c r="B215" s="33" t="s">
        <v>207</v>
      </c>
      <c r="C215" s="10" t="s">
        <v>29</v>
      </c>
      <c r="D215" s="107"/>
      <c r="E215" s="11" t="s">
        <v>28</v>
      </c>
      <c r="F215" s="65">
        <f>F216</f>
        <v>625</v>
      </c>
      <c r="G215" s="65">
        <f t="shared" si="23"/>
        <v>1506</v>
      </c>
      <c r="H215" s="65">
        <f t="shared" si="23"/>
        <v>624.5</v>
      </c>
    </row>
    <row r="216" spans="1:8" ht="50.25">
      <c r="A216" s="33" t="s">
        <v>97</v>
      </c>
      <c r="B216" s="33" t="s">
        <v>207</v>
      </c>
      <c r="C216" s="10" t="s">
        <v>209</v>
      </c>
      <c r="D216" s="107"/>
      <c r="E216" s="11" t="s">
        <v>208</v>
      </c>
      <c r="F216" s="65">
        <f>F217</f>
        <v>625</v>
      </c>
      <c r="G216" s="65">
        <f t="shared" si="23"/>
        <v>1506</v>
      </c>
      <c r="H216" s="65">
        <f t="shared" si="23"/>
        <v>624.5</v>
      </c>
    </row>
    <row r="217" spans="1:8" ht="19.5" customHeight="1">
      <c r="A217" s="33" t="s">
        <v>97</v>
      </c>
      <c r="B217" s="33" t="s">
        <v>207</v>
      </c>
      <c r="C217" s="10" t="s">
        <v>210</v>
      </c>
      <c r="D217" s="107"/>
      <c r="E217" s="11" t="s">
        <v>211</v>
      </c>
      <c r="F217" s="65">
        <f>F218</f>
        <v>625</v>
      </c>
      <c r="G217" s="65">
        <f t="shared" si="23"/>
        <v>1506</v>
      </c>
      <c r="H217" s="65">
        <f t="shared" si="23"/>
        <v>624.5</v>
      </c>
    </row>
    <row r="218" spans="1:8" ht="20.25" customHeight="1">
      <c r="A218" s="33" t="s">
        <v>97</v>
      </c>
      <c r="B218" s="33" t="s">
        <v>207</v>
      </c>
      <c r="C218" s="10" t="s">
        <v>210</v>
      </c>
      <c r="D218" s="107">
        <v>700</v>
      </c>
      <c r="E218" s="11" t="s">
        <v>212</v>
      </c>
      <c r="F218" s="65">
        <v>625</v>
      </c>
      <c r="G218" s="65">
        <v>1506</v>
      </c>
      <c r="H218" s="65">
        <v>624.5</v>
      </c>
    </row>
    <row r="219" spans="1:8" ht="21.75" customHeight="1">
      <c r="A219" s="34" t="s">
        <v>408</v>
      </c>
      <c r="B219" s="33"/>
      <c r="C219" s="34"/>
      <c r="D219" s="34"/>
      <c r="E219" s="35" t="s">
        <v>429</v>
      </c>
      <c r="F219" s="66">
        <f>F220</f>
        <v>1541.5</v>
      </c>
      <c r="G219" s="66">
        <f aca="true" t="shared" si="24" ref="G219:H222">G220</f>
        <v>1971.5</v>
      </c>
      <c r="H219" s="66">
        <f t="shared" si="24"/>
        <v>0</v>
      </c>
    </row>
    <row r="220" spans="1:8" ht="20.25" customHeight="1">
      <c r="A220" s="33" t="s">
        <v>408</v>
      </c>
      <c r="B220" s="33" t="s">
        <v>118</v>
      </c>
      <c r="C220" s="33"/>
      <c r="D220" s="33"/>
      <c r="E220" s="31" t="s">
        <v>59</v>
      </c>
      <c r="F220" s="65">
        <f>F221</f>
        <v>1541.5</v>
      </c>
      <c r="G220" s="65">
        <f t="shared" si="24"/>
        <v>1971.5</v>
      </c>
      <c r="H220" s="65">
        <f t="shared" si="24"/>
        <v>0</v>
      </c>
    </row>
    <row r="221" spans="1:8" ht="21" customHeight="1">
      <c r="A221" s="33" t="s">
        <v>408</v>
      </c>
      <c r="B221" s="33" t="s">
        <v>409</v>
      </c>
      <c r="C221" s="10"/>
      <c r="D221" s="107"/>
      <c r="E221" s="11" t="s">
        <v>427</v>
      </c>
      <c r="F221" s="65">
        <f>F222</f>
        <v>1541.5</v>
      </c>
      <c r="G221" s="65">
        <f t="shared" si="24"/>
        <v>1971.5</v>
      </c>
      <c r="H221" s="65">
        <f t="shared" si="24"/>
        <v>0</v>
      </c>
    </row>
    <row r="222" spans="1:8" ht="21.75" customHeight="1">
      <c r="A222" s="33" t="s">
        <v>408</v>
      </c>
      <c r="B222" s="33" t="s">
        <v>409</v>
      </c>
      <c r="C222" s="5">
        <v>9900000</v>
      </c>
      <c r="D222" s="108"/>
      <c r="E222" s="32" t="s">
        <v>19</v>
      </c>
      <c r="F222" s="65">
        <f>F223</f>
        <v>1541.5</v>
      </c>
      <c r="G222" s="65">
        <f t="shared" si="24"/>
        <v>1971.5</v>
      </c>
      <c r="H222" s="65">
        <f t="shared" si="24"/>
        <v>0</v>
      </c>
    </row>
    <row r="223" spans="1:8" ht="33">
      <c r="A223" s="33" t="s">
        <v>408</v>
      </c>
      <c r="B223" s="33" t="s">
        <v>409</v>
      </c>
      <c r="C223" s="5">
        <v>9950000</v>
      </c>
      <c r="D223" s="108"/>
      <c r="E223" s="32" t="s">
        <v>428</v>
      </c>
      <c r="F223" s="65">
        <f>F224+F226</f>
        <v>1541.5</v>
      </c>
      <c r="G223" s="65">
        <f>G224+G226</f>
        <v>1971.5</v>
      </c>
      <c r="H223" s="65">
        <f>H224+H226</f>
        <v>0</v>
      </c>
    </row>
    <row r="224" spans="1:8" ht="34.5" customHeight="1">
      <c r="A224" s="33" t="s">
        <v>408</v>
      </c>
      <c r="B224" s="33" t="s">
        <v>409</v>
      </c>
      <c r="C224" s="5">
        <v>9951001</v>
      </c>
      <c r="D224" s="107"/>
      <c r="E224" s="11" t="s">
        <v>410</v>
      </c>
      <c r="F224" s="65">
        <f>F225</f>
        <v>1541.5</v>
      </c>
      <c r="G224" s="65">
        <f>G225</f>
        <v>0</v>
      </c>
      <c r="H224" s="65">
        <f>H225</f>
        <v>0</v>
      </c>
    </row>
    <row r="225" spans="1:8" ht="23.25" customHeight="1">
      <c r="A225" s="33" t="s">
        <v>408</v>
      </c>
      <c r="B225" s="33" t="s">
        <v>409</v>
      </c>
      <c r="C225" s="5">
        <v>9951001</v>
      </c>
      <c r="D225" s="107">
        <v>800</v>
      </c>
      <c r="E225" s="11" t="s">
        <v>143</v>
      </c>
      <c r="F225" s="65">
        <v>1541.5</v>
      </c>
      <c r="G225" s="65">
        <v>0</v>
      </c>
      <c r="H225" s="65">
        <v>0</v>
      </c>
    </row>
    <row r="226" spans="1:8" ht="33">
      <c r="A226" s="33" t="s">
        <v>408</v>
      </c>
      <c r="B226" s="33" t="s">
        <v>409</v>
      </c>
      <c r="C226" s="5">
        <v>9951002</v>
      </c>
      <c r="D226" s="107"/>
      <c r="E226" s="11" t="s">
        <v>411</v>
      </c>
      <c r="F226" s="65">
        <f>F227</f>
        <v>0</v>
      </c>
      <c r="G226" s="65">
        <f>G227</f>
        <v>1971.5</v>
      </c>
      <c r="H226" s="65">
        <f>H227</f>
        <v>0</v>
      </c>
    </row>
    <row r="227" spans="1:8" ht="20.25" customHeight="1">
      <c r="A227" s="33" t="s">
        <v>408</v>
      </c>
      <c r="B227" s="33" t="s">
        <v>409</v>
      </c>
      <c r="C227" s="5">
        <v>9951002</v>
      </c>
      <c r="D227" s="107">
        <v>800</v>
      </c>
      <c r="E227" s="11" t="s">
        <v>143</v>
      </c>
      <c r="F227" s="65">
        <v>0</v>
      </c>
      <c r="G227" s="65">
        <v>1971.5</v>
      </c>
      <c r="H227" s="65">
        <v>0</v>
      </c>
    </row>
    <row r="228" spans="1:8" ht="38.25" customHeight="1">
      <c r="A228" s="34" t="s">
        <v>95</v>
      </c>
      <c r="B228" s="33"/>
      <c r="C228" s="34"/>
      <c r="D228" s="34"/>
      <c r="E228" s="35" t="s">
        <v>18</v>
      </c>
      <c r="F228" s="66">
        <f>F229+F245+F257+F251</f>
        <v>32909.399999999994</v>
      </c>
      <c r="G228" s="66">
        <f>G229+G245+G257+G251</f>
        <v>9220.900000000001</v>
      </c>
      <c r="H228" s="66">
        <f>H229+H245+H257+H251</f>
        <v>12482.5</v>
      </c>
    </row>
    <row r="229" spans="1:8" ht="21.75" customHeight="1">
      <c r="A229" s="33" t="s">
        <v>95</v>
      </c>
      <c r="B229" s="33" t="s">
        <v>118</v>
      </c>
      <c r="C229" s="33"/>
      <c r="D229" s="33"/>
      <c r="E229" s="31" t="s">
        <v>59</v>
      </c>
      <c r="F229" s="65">
        <f aca="true" t="shared" si="25" ref="F229:H230">F230</f>
        <v>15828.099999999999</v>
      </c>
      <c r="G229" s="65">
        <f t="shared" si="25"/>
        <v>7376.700000000001</v>
      </c>
      <c r="H229" s="65">
        <f t="shared" si="25"/>
        <v>7376.700000000001</v>
      </c>
    </row>
    <row r="230" spans="1:8" ht="21" customHeight="1">
      <c r="A230" s="33" t="s">
        <v>95</v>
      </c>
      <c r="B230" s="33" t="s">
        <v>126</v>
      </c>
      <c r="C230" s="33"/>
      <c r="D230" s="33"/>
      <c r="E230" s="11" t="s">
        <v>83</v>
      </c>
      <c r="F230" s="65">
        <f t="shared" si="25"/>
        <v>15828.099999999999</v>
      </c>
      <c r="G230" s="65">
        <f t="shared" si="25"/>
        <v>7376.700000000001</v>
      </c>
      <c r="H230" s="65">
        <f t="shared" si="25"/>
        <v>7376.700000000001</v>
      </c>
    </row>
    <row r="231" spans="1:8" ht="50.25">
      <c r="A231" s="33" t="s">
        <v>95</v>
      </c>
      <c r="B231" s="33" t="s">
        <v>126</v>
      </c>
      <c r="C231" s="33" t="s">
        <v>247</v>
      </c>
      <c r="D231" s="33"/>
      <c r="E231" s="31" t="s">
        <v>248</v>
      </c>
      <c r="F231" s="65">
        <f>F232+F241</f>
        <v>15828.099999999999</v>
      </c>
      <c r="G231" s="65">
        <f>G232+G241</f>
        <v>7376.700000000001</v>
      </c>
      <c r="H231" s="65">
        <f>H232+H241</f>
        <v>7376.700000000001</v>
      </c>
    </row>
    <row r="232" spans="1:8" ht="53.25" customHeight="1">
      <c r="A232" s="33" t="s">
        <v>95</v>
      </c>
      <c r="B232" s="33" t="s">
        <v>126</v>
      </c>
      <c r="C232" s="33" t="s">
        <v>249</v>
      </c>
      <c r="D232" s="33"/>
      <c r="E232" s="31" t="s">
        <v>250</v>
      </c>
      <c r="F232" s="65">
        <f>F233+F235+F237+F239</f>
        <v>10299.8</v>
      </c>
      <c r="G232" s="65">
        <f>G233+G235+G237+G239</f>
        <v>2307.5</v>
      </c>
      <c r="H232" s="65">
        <f>H233+H235+H237+H239</f>
        <v>2307.5</v>
      </c>
    </row>
    <row r="233" spans="1:8" ht="36" customHeight="1">
      <c r="A233" s="33" t="s">
        <v>95</v>
      </c>
      <c r="B233" s="33" t="s">
        <v>126</v>
      </c>
      <c r="C233" s="33" t="s">
        <v>251</v>
      </c>
      <c r="D233" s="33"/>
      <c r="E233" s="31" t="s">
        <v>252</v>
      </c>
      <c r="F233" s="65">
        <f>F234</f>
        <v>2360</v>
      </c>
      <c r="G233" s="65">
        <f>G234</f>
        <v>2186.5</v>
      </c>
      <c r="H233" s="65">
        <f>H234</f>
        <v>2186.5</v>
      </c>
    </row>
    <row r="234" spans="1:8" ht="33">
      <c r="A234" s="33" t="s">
        <v>95</v>
      </c>
      <c r="B234" s="33" t="s">
        <v>126</v>
      </c>
      <c r="C234" s="33" t="s">
        <v>251</v>
      </c>
      <c r="D234" s="104" t="s">
        <v>140</v>
      </c>
      <c r="E234" s="11" t="s">
        <v>141</v>
      </c>
      <c r="F234" s="65">
        <f>1360+1000</f>
        <v>2360</v>
      </c>
      <c r="G234" s="65">
        <f>1186.5+1000</f>
        <v>2186.5</v>
      </c>
      <c r="H234" s="65">
        <f>1186.5+1000</f>
        <v>2186.5</v>
      </c>
    </row>
    <row r="235" spans="1:8" ht="36.75" customHeight="1">
      <c r="A235" s="33" t="s">
        <v>95</v>
      </c>
      <c r="B235" s="33" t="s">
        <v>126</v>
      </c>
      <c r="C235" s="33" t="s">
        <v>253</v>
      </c>
      <c r="D235" s="33"/>
      <c r="E235" s="31" t="s">
        <v>254</v>
      </c>
      <c r="F235" s="65">
        <f>F236</f>
        <v>240</v>
      </c>
      <c r="G235" s="65">
        <f>G236</f>
        <v>121</v>
      </c>
      <c r="H235" s="65">
        <f>H236</f>
        <v>121</v>
      </c>
    </row>
    <row r="236" spans="1:8" ht="33">
      <c r="A236" s="33" t="s">
        <v>95</v>
      </c>
      <c r="B236" s="33" t="s">
        <v>126</v>
      </c>
      <c r="C236" s="33" t="s">
        <v>253</v>
      </c>
      <c r="D236" s="105" t="s">
        <v>140</v>
      </c>
      <c r="E236" s="75" t="s">
        <v>141</v>
      </c>
      <c r="F236" s="65">
        <v>240</v>
      </c>
      <c r="G236" s="65">
        <v>121</v>
      </c>
      <c r="H236" s="65">
        <v>121</v>
      </c>
    </row>
    <row r="237" spans="1:8" ht="50.25">
      <c r="A237" s="33" t="s">
        <v>95</v>
      </c>
      <c r="B237" s="33" t="s">
        <v>126</v>
      </c>
      <c r="C237" s="10" t="s">
        <v>437</v>
      </c>
      <c r="D237" s="10"/>
      <c r="E237" s="32" t="s">
        <v>438</v>
      </c>
      <c r="F237" s="65">
        <f>F238</f>
        <v>1710</v>
      </c>
      <c r="G237" s="65">
        <f>G238</f>
        <v>0</v>
      </c>
      <c r="H237" s="65">
        <f>H238</f>
        <v>0</v>
      </c>
    </row>
    <row r="238" spans="1:8" ht="33">
      <c r="A238" s="33" t="s">
        <v>95</v>
      </c>
      <c r="B238" s="33" t="s">
        <v>126</v>
      </c>
      <c r="C238" s="10" t="s">
        <v>437</v>
      </c>
      <c r="D238" s="107" t="s">
        <v>140</v>
      </c>
      <c r="E238" s="11" t="s">
        <v>141</v>
      </c>
      <c r="F238" s="65">
        <f>1700+10</f>
        <v>1710</v>
      </c>
      <c r="G238" s="65">
        <v>0</v>
      </c>
      <c r="H238" s="65">
        <v>0</v>
      </c>
    </row>
    <row r="239" spans="1:8" ht="84">
      <c r="A239" s="33" t="s">
        <v>95</v>
      </c>
      <c r="B239" s="33" t="s">
        <v>126</v>
      </c>
      <c r="C239" s="10" t="s">
        <v>486</v>
      </c>
      <c r="D239" s="107"/>
      <c r="E239" s="11" t="s">
        <v>487</v>
      </c>
      <c r="F239" s="65">
        <f>F240</f>
        <v>5989.8</v>
      </c>
      <c r="G239" s="65">
        <f>G240</f>
        <v>0</v>
      </c>
      <c r="H239" s="65">
        <f>H240</f>
        <v>0</v>
      </c>
    </row>
    <row r="240" spans="1:8" ht="33">
      <c r="A240" s="33" t="s">
        <v>95</v>
      </c>
      <c r="B240" s="33" t="s">
        <v>126</v>
      </c>
      <c r="C240" s="10" t="s">
        <v>486</v>
      </c>
      <c r="D240" s="107" t="s">
        <v>140</v>
      </c>
      <c r="E240" s="11" t="s">
        <v>141</v>
      </c>
      <c r="F240" s="65">
        <v>5989.8</v>
      </c>
      <c r="G240" s="65">
        <v>0</v>
      </c>
      <c r="H240" s="65">
        <v>0</v>
      </c>
    </row>
    <row r="241" spans="1:8" ht="21" customHeight="1">
      <c r="A241" s="33" t="s">
        <v>95</v>
      </c>
      <c r="B241" s="33" t="s">
        <v>126</v>
      </c>
      <c r="C241" s="10" t="s">
        <v>255</v>
      </c>
      <c r="D241" s="10"/>
      <c r="E241" s="32" t="s">
        <v>9</v>
      </c>
      <c r="F241" s="65">
        <f>F242</f>
        <v>5528.3</v>
      </c>
      <c r="G241" s="65">
        <f>G242</f>
        <v>5069.200000000001</v>
      </c>
      <c r="H241" s="65">
        <f>H242</f>
        <v>5069.200000000001</v>
      </c>
    </row>
    <row r="242" spans="1:8" ht="73.5" customHeight="1">
      <c r="A242" s="33" t="s">
        <v>95</v>
      </c>
      <c r="B242" s="33" t="s">
        <v>126</v>
      </c>
      <c r="C242" s="10" t="s">
        <v>256</v>
      </c>
      <c r="D242" s="10"/>
      <c r="E242" s="32" t="s">
        <v>147</v>
      </c>
      <c r="F242" s="65">
        <f>F243+F244</f>
        <v>5528.3</v>
      </c>
      <c r="G242" s="65">
        <f>G243+G244</f>
        <v>5069.200000000001</v>
      </c>
      <c r="H242" s="65">
        <f>H243+H244</f>
        <v>5069.200000000001</v>
      </c>
    </row>
    <row r="243" spans="1:8" ht="69.75" customHeight="1">
      <c r="A243" s="33" t="s">
        <v>95</v>
      </c>
      <c r="B243" s="33" t="s">
        <v>126</v>
      </c>
      <c r="C243" s="10" t="s">
        <v>256</v>
      </c>
      <c r="D243" s="104" t="s">
        <v>139</v>
      </c>
      <c r="E243" s="11" t="s">
        <v>12</v>
      </c>
      <c r="F243" s="65">
        <v>5245.7</v>
      </c>
      <c r="G243" s="65">
        <v>4975.1</v>
      </c>
      <c r="H243" s="65">
        <v>4975.1</v>
      </c>
    </row>
    <row r="244" spans="1:8" ht="38.25" customHeight="1">
      <c r="A244" s="33" t="s">
        <v>95</v>
      </c>
      <c r="B244" s="33" t="s">
        <v>126</v>
      </c>
      <c r="C244" s="10" t="s">
        <v>256</v>
      </c>
      <c r="D244" s="104" t="s">
        <v>140</v>
      </c>
      <c r="E244" s="11" t="s">
        <v>141</v>
      </c>
      <c r="F244" s="65">
        <v>282.6</v>
      </c>
      <c r="G244" s="65">
        <v>94.1</v>
      </c>
      <c r="H244" s="65">
        <v>94.1</v>
      </c>
    </row>
    <row r="245" spans="1:8" ht="16.5">
      <c r="A245" s="33" t="s">
        <v>95</v>
      </c>
      <c r="B245" s="33" t="s">
        <v>120</v>
      </c>
      <c r="C245" s="33"/>
      <c r="D245" s="33"/>
      <c r="E245" s="11" t="s">
        <v>85</v>
      </c>
      <c r="F245" s="65">
        <f>F246</f>
        <v>307.5</v>
      </c>
      <c r="G245" s="65">
        <f aca="true" t="shared" si="26" ref="G245:H249">G246</f>
        <v>291.5</v>
      </c>
      <c r="H245" s="65">
        <f t="shared" si="26"/>
        <v>291.5</v>
      </c>
    </row>
    <row r="246" spans="1:8" ht="16.5">
      <c r="A246" s="33" t="s">
        <v>95</v>
      </c>
      <c r="B246" s="33" t="s">
        <v>111</v>
      </c>
      <c r="C246" s="33"/>
      <c r="D246" s="33"/>
      <c r="E246" s="11" t="s">
        <v>86</v>
      </c>
      <c r="F246" s="65">
        <f>F247</f>
        <v>307.5</v>
      </c>
      <c r="G246" s="65">
        <f t="shared" si="26"/>
        <v>291.5</v>
      </c>
      <c r="H246" s="65">
        <f t="shared" si="26"/>
        <v>291.5</v>
      </c>
    </row>
    <row r="247" spans="1:8" ht="50.25">
      <c r="A247" s="33" t="s">
        <v>95</v>
      </c>
      <c r="B247" s="33" t="s">
        <v>111</v>
      </c>
      <c r="C247" s="10" t="s">
        <v>247</v>
      </c>
      <c r="D247" s="104"/>
      <c r="E247" s="11" t="s">
        <v>248</v>
      </c>
      <c r="F247" s="65">
        <f>F248</f>
        <v>307.5</v>
      </c>
      <c r="G247" s="65">
        <f t="shared" si="26"/>
        <v>291.5</v>
      </c>
      <c r="H247" s="65">
        <f t="shared" si="26"/>
        <v>291.5</v>
      </c>
    </row>
    <row r="248" spans="1:8" ht="50.25">
      <c r="A248" s="33" t="s">
        <v>95</v>
      </c>
      <c r="B248" s="33" t="s">
        <v>111</v>
      </c>
      <c r="C248" s="10" t="s">
        <v>249</v>
      </c>
      <c r="D248" s="104"/>
      <c r="E248" s="11" t="s">
        <v>250</v>
      </c>
      <c r="F248" s="65">
        <f>F249</f>
        <v>307.5</v>
      </c>
      <c r="G248" s="65">
        <f t="shared" si="26"/>
        <v>291.5</v>
      </c>
      <c r="H248" s="65">
        <f t="shared" si="26"/>
        <v>291.5</v>
      </c>
    </row>
    <row r="249" spans="1:8" ht="35.25" customHeight="1">
      <c r="A249" s="33" t="s">
        <v>95</v>
      </c>
      <c r="B249" s="33" t="s">
        <v>111</v>
      </c>
      <c r="C249" s="10" t="s">
        <v>258</v>
      </c>
      <c r="D249" s="104"/>
      <c r="E249" s="11" t="s">
        <v>257</v>
      </c>
      <c r="F249" s="65">
        <f>F250</f>
        <v>307.5</v>
      </c>
      <c r="G249" s="65">
        <f t="shared" si="26"/>
        <v>291.5</v>
      </c>
      <c r="H249" s="65">
        <f t="shared" si="26"/>
        <v>291.5</v>
      </c>
    </row>
    <row r="250" spans="1:8" ht="36" customHeight="1">
      <c r="A250" s="33" t="s">
        <v>95</v>
      </c>
      <c r="B250" s="33" t="s">
        <v>111</v>
      </c>
      <c r="C250" s="68" t="s">
        <v>258</v>
      </c>
      <c r="D250" s="105" t="s">
        <v>140</v>
      </c>
      <c r="E250" s="75" t="s">
        <v>141</v>
      </c>
      <c r="F250" s="65">
        <v>307.5</v>
      </c>
      <c r="G250" s="65">
        <v>291.5</v>
      </c>
      <c r="H250" s="65">
        <v>291.5</v>
      </c>
    </row>
    <row r="251" spans="1:8" ht="19.5" customHeight="1">
      <c r="A251" s="33" t="s">
        <v>95</v>
      </c>
      <c r="B251" s="33" t="s">
        <v>121</v>
      </c>
      <c r="C251" s="10"/>
      <c r="D251" s="10"/>
      <c r="E251" s="71" t="s">
        <v>87</v>
      </c>
      <c r="F251" s="65">
        <f>F252</f>
        <v>465.5</v>
      </c>
      <c r="G251" s="65">
        <f aca="true" t="shared" si="27" ref="G251:H255">G252</f>
        <v>465.5</v>
      </c>
      <c r="H251" s="65">
        <f t="shared" si="27"/>
        <v>465.5</v>
      </c>
    </row>
    <row r="252" spans="1:8" ht="21" customHeight="1">
      <c r="A252" s="33" t="s">
        <v>95</v>
      </c>
      <c r="B252" s="33" t="s">
        <v>34</v>
      </c>
      <c r="C252" s="10"/>
      <c r="D252" s="10"/>
      <c r="E252" s="71" t="s">
        <v>35</v>
      </c>
      <c r="F252" s="65">
        <f>F253</f>
        <v>465.5</v>
      </c>
      <c r="G252" s="65">
        <f t="shared" si="27"/>
        <v>465.5</v>
      </c>
      <c r="H252" s="65">
        <f t="shared" si="27"/>
        <v>465.5</v>
      </c>
    </row>
    <row r="253" spans="1:8" ht="50.25">
      <c r="A253" s="33" t="s">
        <v>95</v>
      </c>
      <c r="B253" s="33" t="s">
        <v>34</v>
      </c>
      <c r="C253" s="33" t="s">
        <v>247</v>
      </c>
      <c r="D253" s="33"/>
      <c r="E253" s="31" t="s">
        <v>248</v>
      </c>
      <c r="F253" s="65">
        <f>F254</f>
        <v>465.5</v>
      </c>
      <c r="G253" s="65">
        <f t="shared" si="27"/>
        <v>465.5</v>
      </c>
      <c r="H253" s="65">
        <f t="shared" si="27"/>
        <v>465.5</v>
      </c>
    </row>
    <row r="254" spans="1:8" ht="52.5" customHeight="1">
      <c r="A254" s="33" t="s">
        <v>95</v>
      </c>
      <c r="B254" s="33" t="s">
        <v>34</v>
      </c>
      <c r="C254" s="33" t="s">
        <v>249</v>
      </c>
      <c r="D254" s="33"/>
      <c r="E254" s="31" t="s">
        <v>250</v>
      </c>
      <c r="F254" s="65">
        <f>F255</f>
        <v>465.5</v>
      </c>
      <c r="G254" s="65">
        <f t="shared" si="27"/>
        <v>465.5</v>
      </c>
      <c r="H254" s="65">
        <f t="shared" si="27"/>
        <v>465.5</v>
      </c>
    </row>
    <row r="255" spans="1:8" ht="53.25" customHeight="1">
      <c r="A255" s="33" t="s">
        <v>95</v>
      </c>
      <c r="B255" s="33" t="s">
        <v>34</v>
      </c>
      <c r="C255" s="33" t="s">
        <v>434</v>
      </c>
      <c r="D255" s="33"/>
      <c r="E255" s="31" t="s">
        <v>433</v>
      </c>
      <c r="F255" s="65">
        <f>F256</f>
        <v>465.5</v>
      </c>
      <c r="G255" s="65">
        <f t="shared" si="27"/>
        <v>465.5</v>
      </c>
      <c r="H255" s="65">
        <f t="shared" si="27"/>
        <v>465.5</v>
      </c>
    </row>
    <row r="256" spans="1:8" ht="33">
      <c r="A256" s="33" t="s">
        <v>95</v>
      </c>
      <c r="B256" s="33" t="s">
        <v>34</v>
      </c>
      <c r="C256" s="33" t="s">
        <v>434</v>
      </c>
      <c r="D256" s="107" t="s">
        <v>140</v>
      </c>
      <c r="E256" s="11" t="s">
        <v>141</v>
      </c>
      <c r="F256" s="65">
        <v>465.5</v>
      </c>
      <c r="G256" s="65">
        <v>465.5</v>
      </c>
      <c r="H256" s="65">
        <v>465.5</v>
      </c>
    </row>
    <row r="257" spans="1:8" ht="16.5">
      <c r="A257" s="33" t="s">
        <v>95</v>
      </c>
      <c r="B257" s="33" t="s">
        <v>101</v>
      </c>
      <c r="C257" s="10"/>
      <c r="D257" s="107"/>
      <c r="E257" s="11" t="s">
        <v>93</v>
      </c>
      <c r="F257" s="65">
        <f>F258</f>
        <v>16308.3</v>
      </c>
      <c r="G257" s="65">
        <f aca="true" t="shared" si="28" ref="G257:H261">G258</f>
        <v>1087.2</v>
      </c>
      <c r="H257" s="65">
        <f t="shared" si="28"/>
        <v>4348.8</v>
      </c>
    </row>
    <row r="258" spans="1:8" ht="16.5">
      <c r="A258" s="33" t="s">
        <v>95</v>
      </c>
      <c r="B258" s="33" t="s">
        <v>196</v>
      </c>
      <c r="C258" s="10"/>
      <c r="D258" s="107"/>
      <c r="E258" s="11" t="s">
        <v>197</v>
      </c>
      <c r="F258" s="65">
        <f>F259</f>
        <v>16308.3</v>
      </c>
      <c r="G258" s="65">
        <f t="shared" si="28"/>
        <v>1087.2</v>
      </c>
      <c r="H258" s="65">
        <f t="shared" si="28"/>
        <v>4348.8</v>
      </c>
    </row>
    <row r="259" spans="1:8" ht="71.25" customHeight="1">
      <c r="A259" s="33" t="s">
        <v>95</v>
      </c>
      <c r="B259" s="33" t="s">
        <v>196</v>
      </c>
      <c r="C259" s="10" t="s">
        <v>260</v>
      </c>
      <c r="D259" s="107"/>
      <c r="E259" s="11" t="s">
        <v>259</v>
      </c>
      <c r="F259" s="81">
        <f>F260</f>
        <v>16308.3</v>
      </c>
      <c r="G259" s="81">
        <f t="shared" si="28"/>
        <v>1087.2</v>
      </c>
      <c r="H259" s="81">
        <f t="shared" si="28"/>
        <v>4348.8</v>
      </c>
    </row>
    <row r="260" spans="1:8" ht="66.75">
      <c r="A260" s="33" t="s">
        <v>95</v>
      </c>
      <c r="B260" s="33" t="s">
        <v>196</v>
      </c>
      <c r="C260" s="10" t="s">
        <v>261</v>
      </c>
      <c r="D260" s="10"/>
      <c r="E260" s="71" t="s">
        <v>454</v>
      </c>
      <c r="F260" s="81">
        <f>F261+F263</f>
        <v>16308.3</v>
      </c>
      <c r="G260" s="81">
        <f>G261+G263</f>
        <v>1087.2</v>
      </c>
      <c r="H260" s="81">
        <f>H261+H263</f>
        <v>4348.8</v>
      </c>
    </row>
    <row r="261" spans="1:8" ht="57" customHeight="1">
      <c r="A261" s="33" t="s">
        <v>95</v>
      </c>
      <c r="B261" s="33" t="s">
        <v>196</v>
      </c>
      <c r="C261" s="10" t="s">
        <v>263</v>
      </c>
      <c r="D261" s="10"/>
      <c r="E261" s="71" t="s">
        <v>262</v>
      </c>
      <c r="F261" s="65">
        <f>F262</f>
        <v>1087.2</v>
      </c>
      <c r="G261" s="65">
        <f t="shared" si="28"/>
        <v>0</v>
      </c>
      <c r="H261" s="65">
        <f t="shared" si="28"/>
        <v>2174.4</v>
      </c>
    </row>
    <row r="262" spans="1:8" ht="16.5">
      <c r="A262" s="33" t="s">
        <v>95</v>
      </c>
      <c r="B262" s="33" t="s">
        <v>196</v>
      </c>
      <c r="C262" s="10" t="s">
        <v>263</v>
      </c>
      <c r="D262" s="17" t="s">
        <v>145</v>
      </c>
      <c r="E262" s="11" t="s">
        <v>146</v>
      </c>
      <c r="F262" s="65">
        <v>1087.2</v>
      </c>
      <c r="G262" s="65">
        <v>0</v>
      </c>
      <c r="H262" s="65">
        <v>2174.4</v>
      </c>
    </row>
    <row r="263" spans="1:8" ht="71.25" customHeight="1">
      <c r="A263" s="33" t="s">
        <v>95</v>
      </c>
      <c r="B263" s="33" t="s">
        <v>196</v>
      </c>
      <c r="C263" s="10" t="s">
        <v>367</v>
      </c>
      <c r="D263" s="17"/>
      <c r="E263" s="71" t="s">
        <v>2</v>
      </c>
      <c r="F263" s="65">
        <f>F264</f>
        <v>15221.099999999999</v>
      </c>
      <c r="G263" s="65">
        <f>G264</f>
        <v>1087.2</v>
      </c>
      <c r="H263" s="65">
        <f>H264</f>
        <v>2174.4</v>
      </c>
    </row>
    <row r="264" spans="1:8" ht="20.25" customHeight="1">
      <c r="A264" s="33" t="s">
        <v>95</v>
      </c>
      <c r="B264" s="33" t="s">
        <v>196</v>
      </c>
      <c r="C264" s="10" t="s">
        <v>367</v>
      </c>
      <c r="D264" s="17" t="s">
        <v>145</v>
      </c>
      <c r="E264" s="11" t="s">
        <v>146</v>
      </c>
      <c r="F264" s="65">
        <f>16308.3-1087.2</f>
        <v>15221.099999999999</v>
      </c>
      <c r="G264" s="65">
        <v>1087.2</v>
      </c>
      <c r="H264" s="65">
        <v>2174.4</v>
      </c>
    </row>
    <row r="265" spans="1:8" ht="20.25" customHeight="1">
      <c r="A265" s="34" t="s">
        <v>52</v>
      </c>
      <c r="B265" s="33"/>
      <c r="C265" s="34"/>
      <c r="D265" s="34"/>
      <c r="E265" s="35" t="s">
        <v>17</v>
      </c>
      <c r="F265" s="66">
        <f aca="true" t="shared" si="29" ref="F265:H268">F266</f>
        <v>4103.9</v>
      </c>
      <c r="G265" s="66">
        <f t="shared" si="29"/>
        <v>4017.7</v>
      </c>
      <c r="H265" s="66">
        <f t="shared" si="29"/>
        <v>4004</v>
      </c>
    </row>
    <row r="266" spans="1:8" ht="19.5" customHeight="1">
      <c r="A266" s="33" t="s">
        <v>52</v>
      </c>
      <c r="B266" s="56" t="s">
        <v>118</v>
      </c>
      <c r="C266" s="33"/>
      <c r="D266" s="33"/>
      <c r="E266" s="31" t="s">
        <v>59</v>
      </c>
      <c r="F266" s="65">
        <f t="shared" si="29"/>
        <v>4103.9</v>
      </c>
      <c r="G266" s="65">
        <f t="shared" si="29"/>
        <v>4017.7</v>
      </c>
      <c r="H266" s="65">
        <f t="shared" si="29"/>
        <v>4004</v>
      </c>
    </row>
    <row r="267" spans="1:8" ht="54" customHeight="1">
      <c r="A267" s="56" t="s">
        <v>52</v>
      </c>
      <c r="B267" s="56" t="s">
        <v>106</v>
      </c>
      <c r="C267" s="56"/>
      <c r="D267" s="38"/>
      <c r="E267" s="11" t="s">
        <v>81</v>
      </c>
      <c r="F267" s="65">
        <f t="shared" si="29"/>
        <v>4103.9</v>
      </c>
      <c r="G267" s="65">
        <f t="shared" si="29"/>
        <v>4017.7</v>
      </c>
      <c r="H267" s="65">
        <f t="shared" si="29"/>
        <v>4004</v>
      </c>
    </row>
    <row r="268" spans="1:8" ht="20.25" customHeight="1">
      <c r="A268" s="56" t="s">
        <v>52</v>
      </c>
      <c r="B268" s="56" t="s">
        <v>106</v>
      </c>
      <c r="C268" s="5">
        <v>9900000</v>
      </c>
      <c r="D268" s="108"/>
      <c r="E268" s="32" t="s">
        <v>19</v>
      </c>
      <c r="F268" s="65">
        <f t="shared" si="29"/>
        <v>4103.9</v>
      </c>
      <c r="G268" s="65">
        <f t="shared" si="29"/>
        <v>4017.7</v>
      </c>
      <c r="H268" s="65">
        <f t="shared" si="29"/>
        <v>4004</v>
      </c>
    </row>
    <row r="269" spans="1:8" ht="50.25">
      <c r="A269" s="56" t="s">
        <v>52</v>
      </c>
      <c r="B269" s="56" t="s">
        <v>106</v>
      </c>
      <c r="C269" s="5">
        <v>9990000</v>
      </c>
      <c r="D269" s="10" t="s">
        <v>136</v>
      </c>
      <c r="E269" s="32" t="s">
        <v>20</v>
      </c>
      <c r="F269" s="65">
        <f>F270+F272+F276</f>
        <v>4103.9</v>
      </c>
      <c r="G269" s="65">
        <f>G270+G272+G276</f>
        <v>4017.7</v>
      </c>
      <c r="H269" s="65">
        <f>H270+H272+H276</f>
        <v>4004</v>
      </c>
    </row>
    <row r="270" spans="1:8" ht="23.25" customHeight="1">
      <c r="A270" s="56" t="s">
        <v>52</v>
      </c>
      <c r="B270" s="56" t="s">
        <v>106</v>
      </c>
      <c r="C270" s="5">
        <v>9999410</v>
      </c>
      <c r="D270" s="10" t="s">
        <v>136</v>
      </c>
      <c r="E270" s="32" t="s">
        <v>21</v>
      </c>
      <c r="F270" s="65">
        <f>F271</f>
        <v>1198.9</v>
      </c>
      <c r="G270" s="65">
        <f>G271</f>
        <v>1198.9</v>
      </c>
      <c r="H270" s="65">
        <f>H271</f>
        <v>1198.9</v>
      </c>
    </row>
    <row r="271" spans="1:8" ht="66.75">
      <c r="A271" s="56" t="s">
        <v>52</v>
      </c>
      <c r="B271" s="56" t="s">
        <v>106</v>
      </c>
      <c r="C271" s="5">
        <v>9999410</v>
      </c>
      <c r="D271" s="107" t="s">
        <v>139</v>
      </c>
      <c r="E271" s="11" t="s">
        <v>12</v>
      </c>
      <c r="F271" s="65">
        <v>1198.9</v>
      </c>
      <c r="G271" s="65">
        <v>1198.9</v>
      </c>
      <c r="H271" s="65">
        <v>1198.9</v>
      </c>
    </row>
    <row r="272" spans="1:8" ht="40.5" customHeight="1">
      <c r="A272" s="56" t="s">
        <v>52</v>
      </c>
      <c r="B272" s="56" t="s">
        <v>106</v>
      </c>
      <c r="C272" s="5">
        <v>9999420</v>
      </c>
      <c r="D272" s="10" t="s">
        <v>136</v>
      </c>
      <c r="E272" s="32" t="s">
        <v>22</v>
      </c>
      <c r="F272" s="65">
        <f>F273+F274+F275</f>
        <v>2539.1</v>
      </c>
      <c r="G272" s="65">
        <f>G273+G274+G275</f>
        <v>2452.8999999999996</v>
      </c>
      <c r="H272" s="65">
        <f>H273+H274+H275</f>
        <v>2439.2</v>
      </c>
    </row>
    <row r="273" spans="1:8" ht="72" customHeight="1">
      <c r="A273" s="56" t="s">
        <v>52</v>
      </c>
      <c r="B273" s="56" t="s">
        <v>106</v>
      </c>
      <c r="C273" s="5">
        <v>9999420</v>
      </c>
      <c r="D273" s="104" t="s">
        <v>139</v>
      </c>
      <c r="E273" s="11" t="s">
        <v>12</v>
      </c>
      <c r="F273" s="65">
        <v>1933</v>
      </c>
      <c r="G273" s="65">
        <v>1933</v>
      </c>
      <c r="H273" s="65">
        <v>1933</v>
      </c>
    </row>
    <row r="274" spans="1:8" ht="33.75" customHeight="1">
      <c r="A274" s="56" t="s">
        <v>52</v>
      </c>
      <c r="B274" s="56" t="s">
        <v>106</v>
      </c>
      <c r="C274" s="5">
        <v>9999420</v>
      </c>
      <c r="D274" s="104" t="s">
        <v>140</v>
      </c>
      <c r="E274" s="11" t="s">
        <v>141</v>
      </c>
      <c r="F274" s="65">
        <v>605.4</v>
      </c>
      <c r="G274" s="65">
        <v>519.2</v>
      </c>
      <c r="H274" s="65">
        <v>505.5</v>
      </c>
    </row>
    <row r="275" spans="1:8" ht="20.25" customHeight="1">
      <c r="A275" s="56" t="s">
        <v>52</v>
      </c>
      <c r="B275" s="56" t="s">
        <v>106</v>
      </c>
      <c r="C275" s="5">
        <v>9999420</v>
      </c>
      <c r="D275" s="105" t="s">
        <v>142</v>
      </c>
      <c r="E275" s="11" t="s">
        <v>143</v>
      </c>
      <c r="F275" s="65">
        <v>0.7</v>
      </c>
      <c r="G275" s="65">
        <v>0.7</v>
      </c>
      <c r="H275" s="65">
        <v>0.7</v>
      </c>
    </row>
    <row r="276" spans="1:8" ht="20.25" customHeight="1">
      <c r="A276" s="56" t="s">
        <v>52</v>
      </c>
      <c r="B276" s="56" t="s">
        <v>106</v>
      </c>
      <c r="C276" s="5">
        <v>9999430</v>
      </c>
      <c r="D276" s="109" t="s">
        <v>136</v>
      </c>
      <c r="E276" s="32" t="s">
        <v>23</v>
      </c>
      <c r="F276" s="65">
        <f>F277</f>
        <v>365.9</v>
      </c>
      <c r="G276" s="65">
        <f>G277</f>
        <v>365.9</v>
      </c>
      <c r="H276" s="65">
        <f>H277</f>
        <v>365.9</v>
      </c>
    </row>
    <row r="277" spans="1:8" ht="66.75">
      <c r="A277" s="56" t="s">
        <v>52</v>
      </c>
      <c r="B277" s="33" t="s">
        <v>106</v>
      </c>
      <c r="C277" s="5">
        <v>9999430</v>
      </c>
      <c r="D277" s="105" t="s">
        <v>139</v>
      </c>
      <c r="E277" s="75" t="s">
        <v>12</v>
      </c>
      <c r="F277" s="65">
        <v>365.9</v>
      </c>
      <c r="G277" s="65">
        <v>365.9</v>
      </c>
      <c r="H277" s="65">
        <v>365.9</v>
      </c>
    </row>
    <row r="278" spans="1:8" ht="42" customHeight="1">
      <c r="A278" s="34" t="s">
        <v>33</v>
      </c>
      <c r="B278" s="56"/>
      <c r="C278" s="34"/>
      <c r="D278" s="34"/>
      <c r="E278" s="35" t="s">
        <v>38</v>
      </c>
      <c r="F278" s="66">
        <f>F279+F310+F302</f>
        <v>34385.799999999996</v>
      </c>
      <c r="G278" s="66">
        <f>G279+G310+G302</f>
        <v>30999.9</v>
      </c>
      <c r="H278" s="66">
        <f>H279+H310+H302</f>
        <v>30261.2</v>
      </c>
    </row>
    <row r="279" spans="1:8" ht="16.5">
      <c r="A279" s="56" t="s">
        <v>33</v>
      </c>
      <c r="B279" s="56" t="s">
        <v>99</v>
      </c>
      <c r="C279" s="56"/>
      <c r="D279" s="38"/>
      <c r="E279" s="39" t="s">
        <v>90</v>
      </c>
      <c r="F279" s="65">
        <f>F280+F285</f>
        <v>18805.199999999997</v>
      </c>
      <c r="G279" s="65">
        <f>G280+G285</f>
        <v>18383.2</v>
      </c>
      <c r="H279" s="65">
        <f>H280+H285</f>
        <v>17933.600000000002</v>
      </c>
    </row>
    <row r="280" spans="1:8" ht="16.5">
      <c r="A280" s="56" t="s">
        <v>33</v>
      </c>
      <c r="B280" s="56" t="s">
        <v>115</v>
      </c>
      <c r="C280" s="56"/>
      <c r="D280" s="38"/>
      <c r="E280" s="39" t="s">
        <v>45</v>
      </c>
      <c r="F280" s="65">
        <f aca="true" t="shared" si="30" ref="F280:H282">F281</f>
        <v>13802.599999999999</v>
      </c>
      <c r="G280" s="65">
        <f t="shared" si="30"/>
        <v>13687.7</v>
      </c>
      <c r="H280" s="65">
        <f t="shared" si="30"/>
        <v>13453.7</v>
      </c>
    </row>
    <row r="281" spans="1:8" ht="51.75" customHeight="1">
      <c r="A281" s="56" t="s">
        <v>33</v>
      </c>
      <c r="B281" s="56" t="s">
        <v>115</v>
      </c>
      <c r="C281" s="56" t="s">
        <v>231</v>
      </c>
      <c r="D281" s="38"/>
      <c r="E281" s="11" t="s">
        <v>230</v>
      </c>
      <c r="F281" s="65">
        <f t="shared" si="30"/>
        <v>13802.599999999999</v>
      </c>
      <c r="G281" s="65">
        <f t="shared" si="30"/>
        <v>13687.7</v>
      </c>
      <c r="H281" s="65">
        <f t="shared" si="30"/>
        <v>13453.7</v>
      </c>
    </row>
    <row r="282" spans="1:8" ht="35.25" customHeight="1">
      <c r="A282" s="56" t="s">
        <v>33</v>
      </c>
      <c r="B282" s="56" t="s">
        <v>115</v>
      </c>
      <c r="C282" s="56" t="s">
        <v>233</v>
      </c>
      <c r="D282" s="38"/>
      <c r="E282" s="11" t="s">
        <v>232</v>
      </c>
      <c r="F282" s="65">
        <f>F283</f>
        <v>13802.599999999999</v>
      </c>
      <c r="G282" s="65">
        <f t="shared" si="30"/>
        <v>13687.7</v>
      </c>
      <c r="H282" s="65">
        <f t="shared" si="30"/>
        <v>13453.7</v>
      </c>
    </row>
    <row r="283" spans="1:8" ht="54" customHeight="1">
      <c r="A283" s="56" t="s">
        <v>33</v>
      </c>
      <c r="B283" s="56" t="s">
        <v>115</v>
      </c>
      <c r="C283" s="56" t="s">
        <v>235</v>
      </c>
      <c r="D283" s="38"/>
      <c r="E283" s="11" t="s">
        <v>234</v>
      </c>
      <c r="F283" s="65">
        <f>F284</f>
        <v>13802.599999999999</v>
      </c>
      <c r="G283" s="65">
        <f>G284</f>
        <v>13687.7</v>
      </c>
      <c r="H283" s="65">
        <f>H284</f>
        <v>13453.7</v>
      </c>
    </row>
    <row r="284" spans="1:8" ht="36" customHeight="1">
      <c r="A284" s="56" t="s">
        <v>33</v>
      </c>
      <c r="B284" s="56" t="s">
        <v>115</v>
      </c>
      <c r="C284" s="56" t="s">
        <v>235</v>
      </c>
      <c r="D284" s="17">
        <v>600</v>
      </c>
      <c r="E284" s="11" t="s">
        <v>173</v>
      </c>
      <c r="F284" s="65">
        <f>13473.8+328.8</f>
        <v>13802.599999999999</v>
      </c>
      <c r="G284" s="65">
        <v>13687.7</v>
      </c>
      <c r="H284" s="65">
        <v>13453.7</v>
      </c>
    </row>
    <row r="285" spans="1:8" ht="16.5">
      <c r="A285" s="56" t="s">
        <v>33</v>
      </c>
      <c r="B285" s="56" t="s">
        <v>100</v>
      </c>
      <c r="C285" s="56"/>
      <c r="D285" s="38"/>
      <c r="E285" s="11" t="s">
        <v>91</v>
      </c>
      <c r="F285" s="65">
        <f aca="true" t="shared" si="31" ref="F285:H286">F286</f>
        <v>5002.6</v>
      </c>
      <c r="G285" s="65">
        <f t="shared" si="31"/>
        <v>4695.500000000001</v>
      </c>
      <c r="H285" s="65">
        <f t="shared" si="31"/>
        <v>4479.900000000001</v>
      </c>
    </row>
    <row r="286" spans="1:8" ht="50.25">
      <c r="A286" s="56" t="s">
        <v>33</v>
      </c>
      <c r="B286" s="56" t="s">
        <v>100</v>
      </c>
      <c r="C286" s="56" t="s">
        <v>167</v>
      </c>
      <c r="D286" s="38"/>
      <c r="E286" s="11" t="s">
        <v>165</v>
      </c>
      <c r="F286" s="65">
        <f t="shared" si="31"/>
        <v>5002.6</v>
      </c>
      <c r="G286" s="65">
        <f t="shared" si="31"/>
        <v>4695.500000000001</v>
      </c>
      <c r="H286" s="65">
        <f t="shared" si="31"/>
        <v>4479.900000000001</v>
      </c>
    </row>
    <row r="287" spans="1:8" ht="53.25" customHeight="1">
      <c r="A287" s="56" t="s">
        <v>33</v>
      </c>
      <c r="B287" s="56" t="s">
        <v>100</v>
      </c>
      <c r="C287" s="56" t="s">
        <v>214</v>
      </c>
      <c r="D287" s="38"/>
      <c r="E287" s="11" t="s">
        <v>215</v>
      </c>
      <c r="F287" s="65">
        <f>F288+F290+F292+F294+F296+F298+F300</f>
        <v>5002.6</v>
      </c>
      <c r="G287" s="65">
        <f>G288+G290+G292+G294+G296+G298+G300</f>
        <v>4695.500000000001</v>
      </c>
      <c r="H287" s="65">
        <f>H288+H290+H292+H294+H296+H298+H300</f>
        <v>4479.900000000001</v>
      </c>
    </row>
    <row r="288" spans="1:8" ht="18.75" customHeight="1">
      <c r="A288" s="56" t="s">
        <v>33</v>
      </c>
      <c r="B288" s="56" t="s">
        <v>100</v>
      </c>
      <c r="C288" s="10" t="s">
        <v>216</v>
      </c>
      <c r="D288" s="10"/>
      <c r="E288" s="71" t="s">
        <v>217</v>
      </c>
      <c r="F288" s="65">
        <f>F289</f>
        <v>39.6</v>
      </c>
      <c r="G288" s="65">
        <f>G289</f>
        <v>39.6</v>
      </c>
      <c r="H288" s="65">
        <f>H289</f>
        <v>39.6</v>
      </c>
    </row>
    <row r="289" spans="1:8" ht="19.5" customHeight="1">
      <c r="A289" s="56" t="s">
        <v>33</v>
      </c>
      <c r="B289" s="56" t="s">
        <v>100</v>
      </c>
      <c r="C289" s="10" t="s">
        <v>216</v>
      </c>
      <c r="D289" s="17" t="s">
        <v>145</v>
      </c>
      <c r="E289" s="11" t="s">
        <v>146</v>
      </c>
      <c r="F289" s="65">
        <v>39.6</v>
      </c>
      <c r="G289" s="65">
        <v>39.6</v>
      </c>
      <c r="H289" s="65">
        <v>39.6</v>
      </c>
    </row>
    <row r="290" spans="1:8" ht="39" customHeight="1">
      <c r="A290" s="56" t="s">
        <v>33</v>
      </c>
      <c r="B290" s="56" t="s">
        <v>100</v>
      </c>
      <c r="C290" s="10" t="s">
        <v>218</v>
      </c>
      <c r="D290" s="10"/>
      <c r="E290" s="71" t="s">
        <v>219</v>
      </c>
      <c r="F290" s="65">
        <f>F291</f>
        <v>13</v>
      </c>
      <c r="G290" s="65">
        <f>G291</f>
        <v>13</v>
      </c>
      <c r="H290" s="65">
        <f>H291</f>
        <v>13</v>
      </c>
    </row>
    <row r="291" spans="1:8" ht="20.25" customHeight="1">
      <c r="A291" s="56" t="s">
        <v>33</v>
      </c>
      <c r="B291" s="56" t="s">
        <v>100</v>
      </c>
      <c r="C291" s="10" t="s">
        <v>218</v>
      </c>
      <c r="D291" s="104" t="s">
        <v>140</v>
      </c>
      <c r="E291" s="11" t="s">
        <v>141</v>
      </c>
      <c r="F291" s="65">
        <v>13</v>
      </c>
      <c r="G291" s="65">
        <v>13</v>
      </c>
      <c r="H291" s="65">
        <v>13</v>
      </c>
    </row>
    <row r="292" spans="1:8" ht="38.25" customHeight="1">
      <c r="A292" s="56" t="s">
        <v>33</v>
      </c>
      <c r="B292" s="56" t="s">
        <v>100</v>
      </c>
      <c r="C292" s="10" t="s">
        <v>220</v>
      </c>
      <c r="D292" s="10"/>
      <c r="E292" s="71" t="s">
        <v>221</v>
      </c>
      <c r="F292" s="65">
        <f>F293</f>
        <v>27.4</v>
      </c>
      <c r="G292" s="65">
        <f>G293</f>
        <v>21</v>
      </c>
      <c r="H292" s="65">
        <f>H293</f>
        <v>21</v>
      </c>
    </row>
    <row r="293" spans="1:8" ht="33">
      <c r="A293" s="56" t="s">
        <v>33</v>
      </c>
      <c r="B293" s="56" t="s">
        <v>100</v>
      </c>
      <c r="C293" s="10" t="s">
        <v>220</v>
      </c>
      <c r="D293" s="104" t="s">
        <v>140</v>
      </c>
      <c r="E293" s="11" t="s">
        <v>141</v>
      </c>
      <c r="F293" s="65">
        <v>27.4</v>
      </c>
      <c r="G293" s="65">
        <v>21</v>
      </c>
      <c r="H293" s="65">
        <v>21</v>
      </c>
    </row>
    <row r="294" spans="1:8" ht="24" customHeight="1">
      <c r="A294" s="56" t="s">
        <v>33</v>
      </c>
      <c r="B294" s="56" t="s">
        <v>100</v>
      </c>
      <c r="C294" s="10" t="s">
        <v>226</v>
      </c>
      <c r="D294" s="10"/>
      <c r="E294" s="71" t="s">
        <v>222</v>
      </c>
      <c r="F294" s="65">
        <f>F295</f>
        <v>4603.6</v>
      </c>
      <c r="G294" s="65">
        <f>G295</f>
        <v>4348.3</v>
      </c>
      <c r="H294" s="65">
        <f>H295</f>
        <v>4132.6</v>
      </c>
    </row>
    <row r="295" spans="1:8" ht="36" customHeight="1">
      <c r="A295" s="56" t="s">
        <v>33</v>
      </c>
      <c r="B295" s="56" t="s">
        <v>100</v>
      </c>
      <c r="C295" s="10" t="s">
        <v>226</v>
      </c>
      <c r="D295" s="17">
        <v>600</v>
      </c>
      <c r="E295" s="11" t="s">
        <v>173</v>
      </c>
      <c r="F295" s="65">
        <v>4603.6</v>
      </c>
      <c r="G295" s="65">
        <v>4348.3</v>
      </c>
      <c r="H295" s="65">
        <v>4132.6</v>
      </c>
    </row>
    <row r="296" spans="1:8" ht="33">
      <c r="A296" s="56" t="s">
        <v>33</v>
      </c>
      <c r="B296" s="56" t="s">
        <v>100</v>
      </c>
      <c r="C296" s="10" t="s">
        <v>227</v>
      </c>
      <c r="D296" s="10"/>
      <c r="E296" s="71" t="s">
        <v>223</v>
      </c>
      <c r="F296" s="65">
        <f>F297</f>
        <v>166</v>
      </c>
      <c r="G296" s="65">
        <f>G297</f>
        <v>134.6</v>
      </c>
      <c r="H296" s="65">
        <f>H297</f>
        <v>134.7</v>
      </c>
    </row>
    <row r="297" spans="1:8" ht="36" customHeight="1">
      <c r="A297" s="56" t="s">
        <v>33</v>
      </c>
      <c r="B297" s="56" t="s">
        <v>100</v>
      </c>
      <c r="C297" s="10" t="s">
        <v>227</v>
      </c>
      <c r="D297" s="17">
        <v>600</v>
      </c>
      <c r="E297" s="11" t="s">
        <v>173</v>
      </c>
      <c r="F297" s="65">
        <v>166</v>
      </c>
      <c r="G297" s="65">
        <v>134.6</v>
      </c>
      <c r="H297" s="65">
        <v>134.7</v>
      </c>
    </row>
    <row r="298" spans="1:8" ht="18.75" customHeight="1">
      <c r="A298" s="56" t="s">
        <v>33</v>
      </c>
      <c r="B298" s="56" t="s">
        <v>100</v>
      </c>
      <c r="C298" s="10" t="s">
        <v>228</v>
      </c>
      <c r="D298" s="10"/>
      <c r="E298" s="71" t="s">
        <v>224</v>
      </c>
      <c r="F298" s="65">
        <f>F299</f>
        <v>46</v>
      </c>
      <c r="G298" s="65">
        <f>G299</f>
        <v>46</v>
      </c>
      <c r="H298" s="65">
        <f>H299</f>
        <v>46</v>
      </c>
    </row>
    <row r="299" spans="1:8" ht="33">
      <c r="A299" s="56" t="s">
        <v>33</v>
      </c>
      <c r="B299" s="56" t="s">
        <v>100</v>
      </c>
      <c r="C299" s="10" t="s">
        <v>228</v>
      </c>
      <c r="D299" s="17">
        <v>600</v>
      </c>
      <c r="E299" s="11" t="s">
        <v>173</v>
      </c>
      <c r="F299" s="65">
        <v>46</v>
      </c>
      <c r="G299" s="65">
        <v>46</v>
      </c>
      <c r="H299" s="65">
        <v>46</v>
      </c>
    </row>
    <row r="300" spans="1:8" ht="57" customHeight="1">
      <c r="A300" s="56" t="s">
        <v>33</v>
      </c>
      <c r="B300" s="56" t="s">
        <v>100</v>
      </c>
      <c r="C300" s="10" t="s">
        <v>229</v>
      </c>
      <c r="D300" s="10"/>
      <c r="E300" s="71" t="s">
        <v>225</v>
      </c>
      <c r="F300" s="65">
        <f>F301</f>
        <v>107</v>
      </c>
      <c r="G300" s="65">
        <f>G301</f>
        <v>93</v>
      </c>
      <c r="H300" s="65">
        <f>H301</f>
        <v>93</v>
      </c>
    </row>
    <row r="301" spans="1:8" ht="37.5" customHeight="1">
      <c r="A301" s="56" t="s">
        <v>33</v>
      </c>
      <c r="B301" s="56" t="s">
        <v>100</v>
      </c>
      <c r="C301" s="10" t="s">
        <v>229</v>
      </c>
      <c r="D301" s="17">
        <v>600</v>
      </c>
      <c r="E301" s="11" t="s">
        <v>173</v>
      </c>
      <c r="F301" s="65">
        <v>107</v>
      </c>
      <c r="G301" s="65">
        <v>93</v>
      </c>
      <c r="H301" s="65">
        <v>93</v>
      </c>
    </row>
    <row r="302" spans="1:8" ht="21" customHeight="1">
      <c r="A302" s="56" t="s">
        <v>33</v>
      </c>
      <c r="B302" s="56" t="s">
        <v>101</v>
      </c>
      <c r="C302" s="56"/>
      <c r="D302" s="38"/>
      <c r="E302" s="39" t="s">
        <v>93</v>
      </c>
      <c r="F302" s="65">
        <f>F303</f>
        <v>2765.9</v>
      </c>
      <c r="G302" s="65">
        <f>G303</f>
        <v>1798.2</v>
      </c>
      <c r="H302" s="65">
        <f>H303</f>
        <v>1798.2</v>
      </c>
    </row>
    <row r="303" spans="1:8" ht="18.75" customHeight="1">
      <c r="A303" s="56" t="s">
        <v>33</v>
      </c>
      <c r="B303" s="56" t="s">
        <v>102</v>
      </c>
      <c r="C303" s="56"/>
      <c r="D303" s="38"/>
      <c r="E303" s="11" t="s">
        <v>96</v>
      </c>
      <c r="F303" s="65">
        <f>F304</f>
        <v>2765.9</v>
      </c>
      <c r="G303" s="65">
        <f aca="true" t="shared" si="32" ref="G303:H306">G304</f>
        <v>1798.2</v>
      </c>
      <c r="H303" s="65">
        <f t="shared" si="32"/>
        <v>1798.2</v>
      </c>
    </row>
    <row r="304" spans="1:8" ht="70.5" customHeight="1">
      <c r="A304" s="56" t="s">
        <v>33</v>
      </c>
      <c r="B304" s="56" t="s">
        <v>102</v>
      </c>
      <c r="C304" s="10" t="s">
        <v>260</v>
      </c>
      <c r="D304" s="17"/>
      <c r="E304" s="11" t="s">
        <v>259</v>
      </c>
      <c r="F304" s="65">
        <f>F305</f>
        <v>2765.9</v>
      </c>
      <c r="G304" s="65">
        <f t="shared" si="32"/>
        <v>1798.2</v>
      </c>
      <c r="H304" s="65">
        <f t="shared" si="32"/>
        <v>1798.2</v>
      </c>
    </row>
    <row r="305" spans="1:8" ht="37.5" customHeight="1">
      <c r="A305" s="56" t="s">
        <v>33</v>
      </c>
      <c r="B305" s="56" t="s">
        <v>102</v>
      </c>
      <c r="C305" s="10" t="s">
        <v>323</v>
      </c>
      <c r="D305" s="17"/>
      <c r="E305" s="11" t="s">
        <v>322</v>
      </c>
      <c r="F305" s="65">
        <f>F306+F308</f>
        <v>2765.9</v>
      </c>
      <c r="G305" s="65">
        <f>G306+G308</f>
        <v>1798.2</v>
      </c>
      <c r="H305" s="65">
        <f>H306+H308</f>
        <v>1798.2</v>
      </c>
    </row>
    <row r="306" spans="1:8" ht="33">
      <c r="A306" s="56" t="s">
        <v>33</v>
      </c>
      <c r="B306" s="56" t="s">
        <v>102</v>
      </c>
      <c r="C306" s="10" t="s">
        <v>324</v>
      </c>
      <c r="D306" s="17"/>
      <c r="E306" s="11" t="s">
        <v>325</v>
      </c>
      <c r="F306" s="65">
        <f>F307</f>
        <v>2663.6</v>
      </c>
      <c r="G306" s="65">
        <f t="shared" si="32"/>
        <v>1798.2</v>
      </c>
      <c r="H306" s="65">
        <f t="shared" si="32"/>
        <v>1798.2</v>
      </c>
    </row>
    <row r="307" spans="1:8" ht="20.25" customHeight="1">
      <c r="A307" s="56" t="s">
        <v>33</v>
      </c>
      <c r="B307" s="56" t="s">
        <v>102</v>
      </c>
      <c r="C307" s="10" t="s">
        <v>324</v>
      </c>
      <c r="D307" s="17" t="s">
        <v>145</v>
      </c>
      <c r="E307" s="11" t="s">
        <v>146</v>
      </c>
      <c r="F307" s="65">
        <f>1947.8+715.8</f>
        <v>2663.6</v>
      </c>
      <c r="G307" s="65">
        <v>1798.2</v>
      </c>
      <c r="H307" s="65">
        <v>1798.2</v>
      </c>
    </row>
    <row r="308" spans="1:8" ht="50.25">
      <c r="A308" s="56" t="s">
        <v>33</v>
      </c>
      <c r="B308" s="56" t="s">
        <v>102</v>
      </c>
      <c r="C308" s="10" t="s">
        <v>693</v>
      </c>
      <c r="D308" s="17"/>
      <c r="E308" s="11" t="s">
        <v>694</v>
      </c>
      <c r="F308" s="65">
        <f>F309</f>
        <v>102.3</v>
      </c>
      <c r="G308" s="65">
        <f>G309</f>
        <v>0</v>
      </c>
      <c r="H308" s="65">
        <f>H309</f>
        <v>0</v>
      </c>
    </row>
    <row r="309" spans="1:8" ht="16.5">
      <c r="A309" s="56" t="s">
        <v>33</v>
      </c>
      <c r="B309" s="56" t="s">
        <v>102</v>
      </c>
      <c r="C309" s="10" t="s">
        <v>693</v>
      </c>
      <c r="D309" s="17" t="s">
        <v>145</v>
      </c>
      <c r="E309" s="11" t="s">
        <v>146</v>
      </c>
      <c r="F309" s="65">
        <v>102.3</v>
      </c>
      <c r="G309" s="65">
        <v>0</v>
      </c>
      <c r="H309" s="65">
        <v>0</v>
      </c>
    </row>
    <row r="310" spans="1:8" ht="18.75" customHeight="1">
      <c r="A310" s="56" t="s">
        <v>33</v>
      </c>
      <c r="B310" s="56" t="s">
        <v>127</v>
      </c>
      <c r="C310" s="56"/>
      <c r="D310" s="38"/>
      <c r="E310" s="11" t="s">
        <v>92</v>
      </c>
      <c r="F310" s="65">
        <f>F311+F322</f>
        <v>12814.7</v>
      </c>
      <c r="G310" s="65">
        <f>G311+G322</f>
        <v>10818.5</v>
      </c>
      <c r="H310" s="65">
        <f>H311+H322</f>
        <v>10529.4</v>
      </c>
    </row>
    <row r="311" spans="1:8" ht="19.5" customHeight="1">
      <c r="A311" s="56" t="s">
        <v>33</v>
      </c>
      <c r="B311" s="56" t="s">
        <v>236</v>
      </c>
      <c r="C311" s="56"/>
      <c r="D311" s="38"/>
      <c r="E311" s="27" t="s">
        <v>128</v>
      </c>
      <c r="F311" s="65">
        <f aca="true" t="shared" si="33" ref="F311:H312">F312</f>
        <v>10570.300000000001</v>
      </c>
      <c r="G311" s="65">
        <f t="shared" si="33"/>
        <v>8602</v>
      </c>
      <c r="H311" s="65">
        <f t="shared" si="33"/>
        <v>8312.9</v>
      </c>
    </row>
    <row r="312" spans="1:8" ht="52.5" customHeight="1">
      <c r="A312" s="56" t="s">
        <v>33</v>
      </c>
      <c r="B312" s="56" t="s">
        <v>236</v>
      </c>
      <c r="C312" s="56" t="s">
        <v>231</v>
      </c>
      <c r="D312" s="38"/>
      <c r="E312" s="11" t="s">
        <v>230</v>
      </c>
      <c r="F312" s="65">
        <f t="shared" si="33"/>
        <v>10570.300000000001</v>
      </c>
      <c r="G312" s="65">
        <f t="shared" si="33"/>
        <v>8602</v>
      </c>
      <c r="H312" s="65">
        <f t="shared" si="33"/>
        <v>8312.9</v>
      </c>
    </row>
    <row r="313" spans="1:8" ht="36" customHeight="1">
      <c r="A313" s="56" t="s">
        <v>33</v>
      </c>
      <c r="B313" s="56" t="s">
        <v>236</v>
      </c>
      <c r="C313" s="56" t="s">
        <v>233</v>
      </c>
      <c r="D313" s="38"/>
      <c r="E313" s="11" t="s">
        <v>232</v>
      </c>
      <c r="F313" s="65">
        <f>F314+F318+F320</f>
        <v>10570.300000000001</v>
      </c>
      <c r="G313" s="65">
        <f>G314+G318+G320</f>
        <v>8602</v>
      </c>
      <c r="H313" s="65">
        <f>H314+H318+H320</f>
        <v>8312.9</v>
      </c>
    </row>
    <row r="314" spans="1:8" ht="35.25" customHeight="1">
      <c r="A314" s="56" t="s">
        <v>33</v>
      </c>
      <c r="B314" s="56" t="s">
        <v>236</v>
      </c>
      <c r="C314" s="56" t="s">
        <v>240</v>
      </c>
      <c r="D314" s="38"/>
      <c r="E314" s="11" t="s">
        <v>237</v>
      </c>
      <c r="F314" s="65">
        <f>F316+F315+F317</f>
        <v>1190.7</v>
      </c>
      <c r="G314" s="65">
        <f>G316+G315+G317</f>
        <v>694.5</v>
      </c>
      <c r="H314" s="65">
        <f>H316+H315+H317</f>
        <v>694.5</v>
      </c>
    </row>
    <row r="315" spans="1:8" ht="71.25" customHeight="1">
      <c r="A315" s="56" t="s">
        <v>33</v>
      </c>
      <c r="B315" s="56" t="s">
        <v>236</v>
      </c>
      <c r="C315" s="56" t="s">
        <v>240</v>
      </c>
      <c r="D315" s="107" t="s">
        <v>139</v>
      </c>
      <c r="E315" s="11" t="s">
        <v>12</v>
      </c>
      <c r="F315" s="65">
        <f>392.5+152</f>
        <v>544.5</v>
      </c>
      <c r="G315" s="65">
        <v>335.8</v>
      </c>
      <c r="H315" s="65">
        <v>335.8</v>
      </c>
    </row>
    <row r="316" spans="1:8" ht="35.25" customHeight="1">
      <c r="A316" s="56" t="s">
        <v>33</v>
      </c>
      <c r="B316" s="56" t="s">
        <v>236</v>
      </c>
      <c r="C316" s="56" t="s">
        <v>240</v>
      </c>
      <c r="D316" s="104" t="s">
        <v>140</v>
      </c>
      <c r="E316" s="11" t="s">
        <v>141</v>
      </c>
      <c r="F316" s="65">
        <f>340+212.7</f>
        <v>552.7</v>
      </c>
      <c r="G316" s="65">
        <v>293.2</v>
      </c>
      <c r="H316" s="65">
        <v>293.2</v>
      </c>
    </row>
    <row r="317" spans="1:8" ht="21" customHeight="1">
      <c r="A317" s="56" t="s">
        <v>33</v>
      </c>
      <c r="B317" s="56" t="s">
        <v>236</v>
      </c>
      <c r="C317" s="56" t="s">
        <v>240</v>
      </c>
      <c r="D317" s="107" t="s">
        <v>142</v>
      </c>
      <c r="E317" s="11" t="s">
        <v>143</v>
      </c>
      <c r="F317" s="65">
        <f>65.5+28</f>
        <v>93.5</v>
      </c>
      <c r="G317" s="65">
        <v>65.5</v>
      </c>
      <c r="H317" s="65">
        <v>65.5</v>
      </c>
    </row>
    <row r="318" spans="1:8" ht="50.25">
      <c r="A318" s="56" t="s">
        <v>33</v>
      </c>
      <c r="B318" s="56" t="s">
        <v>236</v>
      </c>
      <c r="C318" s="56" t="s">
        <v>241</v>
      </c>
      <c r="D318" s="38"/>
      <c r="E318" s="11" t="s">
        <v>238</v>
      </c>
      <c r="F318" s="65">
        <f>F319</f>
        <v>9100.7</v>
      </c>
      <c r="G318" s="65">
        <f>G319</f>
        <v>7655.6</v>
      </c>
      <c r="H318" s="65">
        <f>H319</f>
        <v>7366.5</v>
      </c>
    </row>
    <row r="319" spans="1:8" ht="36" customHeight="1">
      <c r="A319" s="56" t="s">
        <v>33</v>
      </c>
      <c r="B319" s="56" t="s">
        <v>236</v>
      </c>
      <c r="C319" s="56" t="s">
        <v>241</v>
      </c>
      <c r="D319" s="17">
        <v>600</v>
      </c>
      <c r="E319" s="11" t="s">
        <v>173</v>
      </c>
      <c r="F319" s="65">
        <v>9100.7</v>
      </c>
      <c r="G319" s="65">
        <v>7655.6</v>
      </c>
      <c r="H319" s="65">
        <v>7366.5</v>
      </c>
    </row>
    <row r="320" spans="1:8" ht="52.5" customHeight="1">
      <c r="A320" s="56" t="s">
        <v>33</v>
      </c>
      <c r="B320" s="56" t="s">
        <v>236</v>
      </c>
      <c r="C320" s="56" t="s">
        <v>242</v>
      </c>
      <c r="D320" s="38"/>
      <c r="E320" s="11" t="s">
        <v>239</v>
      </c>
      <c r="F320" s="65">
        <f>F321</f>
        <v>278.9</v>
      </c>
      <c r="G320" s="65">
        <f>G321</f>
        <v>251.9</v>
      </c>
      <c r="H320" s="65">
        <f>H321</f>
        <v>251.9</v>
      </c>
    </row>
    <row r="321" spans="1:8" ht="37.5" customHeight="1">
      <c r="A321" s="56" t="s">
        <v>33</v>
      </c>
      <c r="B321" s="56" t="s">
        <v>236</v>
      </c>
      <c r="C321" s="56" t="s">
        <v>242</v>
      </c>
      <c r="D321" s="17">
        <v>600</v>
      </c>
      <c r="E321" s="11" t="s">
        <v>173</v>
      </c>
      <c r="F321" s="65">
        <v>278.9</v>
      </c>
      <c r="G321" s="65">
        <v>251.9</v>
      </c>
      <c r="H321" s="65">
        <v>251.9</v>
      </c>
    </row>
    <row r="322" spans="1:8" ht="24.75" customHeight="1">
      <c r="A322" s="56" t="s">
        <v>33</v>
      </c>
      <c r="B322" s="56" t="s">
        <v>243</v>
      </c>
      <c r="C322" s="56"/>
      <c r="D322" s="38"/>
      <c r="E322" s="39" t="s">
        <v>6</v>
      </c>
      <c r="F322" s="65">
        <f aca="true" t="shared" si="34" ref="F322:H324">F323</f>
        <v>2244.4</v>
      </c>
      <c r="G322" s="65">
        <f t="shared" si="34"/>
        <v>2216.5</v>
      </c>
      <c r="H322" s="65">
        <f t="shared" si="34"/>
        <v>2216.5</v>
      </c>
    </row>
    <row r="323" spans="1:8" ht="50.25">
      <c r="A323" s="56" t="s">
        <v>33</v>
      </c>
      <c r="B323" s="56" t="s">
        <v>243</v>
      </c>
      <c r="C323" s="56" t="s">
        <v>231</v>
      </c>
      <c r="D323" s="38"/>
      <c r="E323" s="11" t="s">
        <v>230</v>
      </c>
      <c r="F323" s="65">
        <f t="shared" si="34"/>
        <v>2244.4</v>
      </c>
      <c r="G323" s="65">
        <f t="shared" si="34"/>
        <v>2216.5</v>
      </c>
      <c r="H323" s="65">
        <f t="shared" si="34"/>
        <v>2216.5</v>
      </c>
    </row>
    <row r="324" spans="1:8" ht="20.25" customHeight="1">
      <c r="A324" s="56" t="s">
        <v>33</v>
      </c>
      <c r="B324" s="56" t="s">
        <v>243</v>
      </c>
      <c r="C324" s="10" t="s">
        <v>244</v>
      </c>
      <c r="D324" s="10"/>
      <c r="E324" s="71" t="s">
        <v>9</v>
      </c>
      <c r="F324" s="65">
        <f t="shared" si="34"/>
        <v>2244.4</v>
      </c>
      <c r="G324" s="65">
        <f t="shared" si="34"/>
        <v>2216.5</v>
      </c>
      <c r="H324" s="65">
        <f t="shared" si="34"/>
        <v>2216.5</v>
      </c>
    </row>
    <row r="325" spans="1:8" ht="70.5" customHeight="1">
      <c r="A325" s="56" t="s">
        <v>33</v>
      </c>
      <c r="B325" s="56" t="s">
        <v>243</v>
      </c>
      <c r="C325" s="56" t="s">
        <v>245</v>
      </c>
      <c r="D325" s="38"/>
      <c r="E325" s="11" t="s">
        <v>147</v>
      </c>
      <c r="F325" s="65">
        <f>F326+F327+F328</f>
        <v>2244.4</v>
      </c>
      <c r="G325" s="65">
        <f>G326+G327+G328</f>
        <v>2216.5</v>
      </c>
      <c r="H325" s="65">
        <f>H326+H327+H328</f>
        <v>2216.5</v>
      </c>
    </row>
    <row r="326" spans="1:8" ht="66.75">
      <c r="A326" s="56" t="s">
        <v>33</v>
      </c>
      <c r="B326" s="56" t="s">
        <v>243</v>
      </c>
      <c r="C326" s="56" t="s">
        <v>245</v>
      </c>
      <c r="D326" s="104" t="s">
        <v>139</v>
      </c>
      <c r="E326" s="11" t="s">
        <v>12</v>
      </c>
      <c r="F326" s="65">
        <v>2023.6</v>
      </c>
      <c r="G326" s="65">
        <v>2023.6</v>
      </c>
      <c r="H326" s="65">
        <v>2023.6</v>
      </c>
    </row>
    <row r="327" spans="1:8" ht="33">
      <c r="A327" s="56" t="s">
        <v>33</v>
      </c>
      <c r="B327" s="33" t="s">
        <v>243</v>
      </c>
      <c r="C327" s="56" t="s">
        <v>245</v>
      </c>
      <c r="D327" s="104" t="s">
        <v>140</v>
      </c>
      <c r="E327" s="11" t="s">
        <v>141</v>
      </c>
      <c r="F327" s="65">
        <v>220.5</v>
      </c>
      <c r="G327" s="65">
        <v>192.6</v>
      </c>
      <c r="H327" s="65">
        <v>192.6</v>
      </c>
    </row>
    <row r="328" spans="1:8" ht="21" customHeight="1">
      <c r="A328" s="56" t="s">
        <v>33</v>
      </c>
      <c r="B328" s="33" t="s">
        <v>243</v>
      </c>
      <c r="C328" s="56" t="s">
        <v>245</v>
      </c>
      <c r="D328" s="105" t="s">
        <v>142</v>
      </c>
      <c r="E328" s="11" t="s">
        <v>143</v>
      </c>
      <c r="F328" s="65">
        <v>0.3</v>
      </c>
      <c r="G328" s="65">
        <v>0.3</v>
      </c>
      <c r="H328" s="65">
        <v>0.3</v>
      </c>
    </row>
    <row r="329" spans="1:8" ht="35.25" customHeight="1">
      <c r="A329" s="34" t="s">
        <v>42</v>
      </c>
      <c r="B329" s="56"/>
      <c r="C329" s="34"/>
      <c r="D329" s="34"/>
      <c r="E329" s="35" t="s">
        <v>43</v>
      </c>
      <c r="F329" s="66">
        <f>F330+F382</f>
        <v>409159.3</v>
      </c>
      <c r="G329" s="66">
        <f>G330+G382</f>
        <v>390432.9</v>
      </c>
      <c r="H329" s="66">
        <f>H330+H382</f>
        <v>384096.2</v>
      </c>
    </row>
    <row r="330" spans="1:8" ht="23.25" customHeight="1">
      <c r="A330" s="56" t="s">
        <v>42</v>
      </c>
      <c r="B330" s="56" t="s">
        <v>99</v>
      </c>
      <c r="C330" s="56"/>
      <c r="D330" s="38"/>
      <c r="E330" s="11" t="s">
        <v>90</v>
      </c>
      <c r="F330" s="65">
        <f>F331+F346+F370+F365</f>
        <v>402677.7</v>
      </c>
      <c r="G330" s="65">
        <f>G331+G346+G370+G365</f>
        <v>384166.80000000005</v>
      </c>
      <c r="H330" s="65">
        <f>H331+H346+H370+H365</f>
        <v>377885.7</v>
      </c>
    </row>
    <row r="331" spans="1:8" ht="21.75" customHeight="1">
      <c r="A331" s="56" t="s">
        <v>42</v>
      </c>
      <c r="B331" s="56" t="s">
        <v>114</v>
      </c>
      <c r="C331" s="56"/>
      <c r="D331" s="38"/>
      <c r="E331" s="11" t="s">
        <v>44</v>
      </c>
      <c r="F331" s="65">
        <f aca="true" t="shared" si="35" ref="F331:H332">F332</f>
        <v>158578.90000000002</v>
      </c>
      <c r="G331" s="65">
        <f t="shared" si="35"/>
        <v>142164.4</v>
      </c>
      <c r="H331" s="65">
        <f t="shared" si="35"/>
        <v>141289.3</v>
      </c>
    </row>
    <row r="332" spans="1:8" ht="50.25">
      <c r="A332" s="56" t="s">
        <v>42</v>
      </c>
      <c r="B332" s="56" t="s">
        <v>114</v>
      </c>
      <c r="C332" s="56" t="s">
        <v>167</v>
      </c>
      <c r="D332" s="38"/>
      <c r="E332" s="11" t="s">
        <v>165</v>
      </c>
      <c r="F332" s="65">
        <f t="shared" si="35"/>
        <v>158578.90000000002</v>
      </c>
      <c r="G332" s="65">
        <f t="shared" si="35"/>
        <v>142164.4</v>
      </c>
      <c r="H332" s="65">
        <f t="shared" si="35"/>
        <v>141289.3</v>
      </c>
    </row>
    <row r="333" spans="1:8" ht="33">
      <c r="A333" s="56" t="s">
        <v>42</v>
      </c>
      <c r="B333" s="56" t="s">
        <v>114</v>
      </c>
      <c r="C333" s="56" t="s">
        <v>168</v>
      </c>
      <c r="D333" s="38"/>
      <c r="E333" s="11" t="s">
        <v>166</v>
      </c>
      <c r="F333" s="65">
        <f>F334+F336+F338+F344+F340+F342</f>
        <v>158578.90000000002</v>
      </c>
      <c r="G333" s="65">
        <f>G334+G336+G338+G344+G340+G342</f>
        <v>142164.4</v>
      </c>
      <c r="H333" s="65">
        <f>H334+H336+H338+H344+H340+H342</f>
        <v>141289.3</v>
      </c>
    </row>
    <row r="334" spans="1:8" ht="54" customHeight="1">
      <c r="A334" s="56" t="s">
        <v>42</v>
      </c>
      <c r="B334" s="56" t="s">
        <v>114</v>
      </c>
      <c r="C334" s="10" t="s">
        <v>169</v>
      </c>
      <c r="D334" s="10"/>
      <c r="E334" s="71" t="s">
        <v>170</v>
      </c>
      <c r="F334" s="65">
        <f>F335</f>
        <v>66634.7</v>
      </c>
      <c r="G334" s="65">
        <f>G335</f>
        <v>52047.1</v>
      </c>
      <c r="H334" s="65">
        <f>H335</f>
        <v>53354.3</v>
      </c>
    </row>
    <row r="335" spans="1:8" ht="36" customHeight="1">
      <c r="A335" s="56" t="s">
        <v>42</v>
      </c>
      <c r="B335" s="56" t="s">
        <v>114</v>
      </c>
      <c r="C335" s="10" t="s">
        <v>169</v>
      </c>
      <c r="D335" s="17">
        <v>600</v>
      </c>
      <c r="E335" s="11" t="s">
        <v>173</v>
      </c>
      <c r="F335" s="65">
        <f>64473.4+2161.3</f>
        <v>66634.7</v>
      </c>
      <c r="G335" s="65">
        <v>52047.1</v>
      </c>
      <c r="H335" s="65">
        <v>53354.3</v>
      </c>
    </row>
    <row r="336" spans="1:8" ht="33">
      <c r="A336" s="56" t="s">
        <v>42</v>
      </c>
      <c r="B336" s="56" t="s">
        <v>114</v>
      </c>
      <c r="C336" s="10" t="s">
        <v>391</v>
      </c>
      <c r="D336" s="10"/>
      <c r="E336" s="71" t="s">
        <v>174</v>
      </c>
      <c r="F336" s="65">
        <f>F337</f>
        <v>3240.7</v>
      </c>
      <c r="G336" s="65">
        <f>G337</f>
        <v>1798.8</v>
      </c>
      <c r="H336" s="65">
        <f>H337</f>
        <v>0</v>
      </c>
    </row>
    <row r="337" spans="1:8" ht="36" customHeight="1">
      <c r="A337" s="56" t="s">
        <v>42</v>
      </c>
      <c r="B337" s="56" t="s">
        <v>114</v>
      </c>
      <c r="C337" s="10" t="s">
        <v>391</v>
      </c>
      <c r="D337" s="17">
        <v>600</v>
      </c>
      <c r="E337" s="11" t="s">
        <v>173</v>
      </c>
      <c r="F337" s="65">
        <f>1480.7+1760</f>
        <v>3240.7</v>
      </c>
      <c r="G337" s="65">
        <v>1798.8</v>
      </c>
      <c r="H337" s="65">
        <v>0</v>
      </c>
    </row>
    <row r="338" spans="1:8" ht="36.75" customHeight="1">
      <c r="A338" s="56" t="s">
        <v>42</v>
      </c>
      <c r="B338" s="56" t="s">
        <v>114</v>
      </c>
      <c r="C338" s="10" t="s">
        <v>392</v>
      </c>
      <c r="D338" s="10"/>
      <c r="E338" s="71" t="s">
        <v>175</v>
      </c>
      <c r="F338" s="65">
        <f>F339</f>
        <v>235.8</v>
      </c>
      <c r="G338" s="65">
        <f>G339</f>
        <v>0</v>
      </c>
      <c r="H338" s="65">
        <f>H339</f>
        <v>0</v>
      </c>
    </row>
    <row r="339" spans="1:8" ht="36.75" customHeight="1">
      <c r="A339" s="56" t="s">
        <v>42</v>
      </c>
      <c r="B339" s="13" t="s">
        <v>114</v>
      </c>
      <c r="C339" s="10" t="s">
        <v>392</v>
      </c>
      <c r="D339" s="17">
        <v>600</v>
      </c>
      <c r="E339" s="11" t="s">
        <v>173</v>
      </c>
      <c r="F339" s="65">
        <v>235.8</v>
      </c>
      <c r="G339" s="65">
        <v>0</v>
      </c>
      <c r="H339" s="65">
        <v>0</v>
      </c>
    </row>
    <row r="340" spans="1:8" ht="50.25">
      <c r="A340" s="13" t="s">
        <v>42</v>
      </c>
      <c r="B340" s="13" t="s">
        <v>114</v>
      </c>
      <c r="C340" s="10" t="s">
        <v>393</v>
      </c>
      <c r="D340" s="10"/>
      <c r="E340" s="71" t="s">
        <v>185</v>
      </c>
      <c r="F340" s="65">
        <f>F341</f>
        <v>0</v>
      </c>
      <c r="G340" s="65">
        <f>G341</f>
        <v>383.5</v>
      </c>
      <c r="H340" s="65">
        <f>H341</f>
        <v>0</v>
      </c>
    </row>
    <row r="341" spans="1:8" ht="37.5" customHeight="1">
      <c r="A341" s="13" t="s">
        <v>42</v>
      </c>
      <c r="B341" s="13" t="s">
        <v>114</v>
      </c>
      <c r="C341" s="10" t="s">
        <v>393</v>
      </c>
      <c r="D341" s="17">
        <v>600</v>
      </c>
      <c r="E341" s="11" t="s">
        <v>173</v>
      </c>
      <c r="F341" s="65">
        <v>0</v>
      </c>
      <c r="G341" s="65">
        <v>383.5</v>
      </c>
      <c r="H341" s="65">
        <v>0</v>
      </c>
    </row>
    <row r="342" spans="1:8" ht="37.5" customHeight="1">
      <c r="A342" s="13" t="s">
        <v>42</v>
      </c>
      <c r="B342" s="13" t="s">
        <v>114</v>
      </c>
      <c r="C342" s="10" t="s">
        <v>494</v>
      </c>
      <c r="D342" s="10"/>
      <c r="E342" s="11" t="s">
        <v>495</v>
      </c>
      <c r="F342" s="65">
        <f>F343</f>
        <v>532.7</v>
      </c>
      <c r="G342" s="65">
        <f>G343</f>
        <v>0</v>
      </c>
      <c r="H342" s="65">
        <f>H343</f>
        <v>0</v>
      </c>
    </row>
    <row r="343" spans="1:8" ht="37.5" customHeight="1">
      <c r="A343" s="13" t="s">
        <v>42</v>
      </c>
      <c r="B343" s="13" t="s">
        <v>114</v>
      </c>
      <c r="C343" s="10" t="s">
        <v>494</v>
      </c>
      <c r="D343" s="17">
        <v>600</v>
      </c>
      <c r="E343" s="11" t="s">
        <v>173</v>
      </c>
      <c r="F343" s="65">
        <v>532.7</v>
      </c>
      <c r="G343" s="65">
        <v>0</v>
      </c>
      <c r="H343" s="65">
        <v>0</v>
      </c>
    </row>
    <row r="344" spans="1:8" ht="66.75">
      <c r="A344" s="13" t="s">
        <v>42</v>
      </c>
      <c r="B344" s="13" t="s">
        <v>114</v>
      </c>
      <c r="C344" s="10" t="s">
        <v>171</v>
      </c>
      <c r="D344" s="10"/>
      <c r="E344" s="11" t="s">
        <v>172</v>
      </c>
      <c r="F344" s="65">
        <f>F345</f>
        <v>87935</v>
      </c>
      <c r="G344" s="65">
        <f>G345</f>
        <v>87935</v>
      </c>
      <c r="H344" s="65">
        <f>H345</f>
        <v>87935</v>
      </c>
    </row>
    <row r="345" spans="1:8" ht="38.25" customHeight="1">
      <c r="A345" s="13" t="s">
        <v>42</v>
      </c>
      <c r="B345" s="56" t="s">
        <v>114</v>
      </c>
      <c r="C345" s="10" t="s">
        <v>171</v>
      </c>
      <c r="D345" s="17">
        <v>600</v>
      </c>
      <c r="E345" s="11" t="s">
        <v>173</v>
      </c>
      <c r="F345" s="65">
        <v>87935</v>
      </c>
      <c r="G345" s="65">
        <v>87935</v>
      </c>
      <c r="H345" s="65">
        <v>87935</v>
      </c>
    </row>
    <row r="346" spans="1:8" ht="21" customHeight="1">
      <c r="A346" s="56" t="s">
        <v>42</v>
      </c>
      <c r="B346" s="56" t="s">
        <v>115</v>
      </c>
      <c r="C346" s="56"/>
      <c r="D346" s="38"/>
      <c r="E346" s="39" t="s">
        <v>45</v>
      </c>
      <c r="F346" s="65">
        <f aca="true" t="shared" si="36" ref="F346:H347">F347</f>
        <v>228049.7</v>
      </c>
      <c r="G346" s="65">
        <f t="shared" si="36"/>
        <v>227652</v>
      </c>
      <c r="H346" s="65">
        <f t="shared" si="36"/>
        <v>222315.5</v>
      </c>
    </row>
    <row r="347" spans="1:8" ht="50.25">
      <c r="A347" s="56" t="s">
        <v>42</v>
      </c>
      <c r="B347" s="56" t="s">
        <v>115</v>
      </c>
      <c r="C347" s="56" t="s">
        <v>167</v>
      </c>
      <c r="D347" s="38"/>
      <c r="E347" s="11" t="s">
        <v>165</v>
      </c>
      <c r="F347" s="65">
        <f t="shared" si="36"/>
        <v>228049.7</v>
      </c>
      <c r="G347" s="65">
        <f t="shared" si="36"/>
        <v>227652</v>
      </c>
      <c r="H347" s="65">
        <f t="shared" si="36"/>
        <v>222315.5</v>
      </c>
    </row>
    <row r="348" spans="1:8" ht="33">
      <c r="A348" s="56" t="s">
        <v>42</v>
      </c>
      <c r="B348" s="13" t="s">
        <v>115</v>
      </c>
      <c r="C348" s="56" t="s">
        <v>168</v>
      </c>
      <c r="D348" s="38"/>
      <c r="E348" s="11" t="s">
        <v>166</v>
      </c>
      <c r="F348" s="65">
        <f>F349+F351+F353+F355+F357+F359+F361+F363</f>
        <v>228049.7</v>
      </c>
      <c r="G348" s="65">
        <f>G349+G351+G353+G355+G357+G359+G361+G363</f>
        <v>227652</v>
      </c>
      <c r="H348" s="65">
        <f>H349+H351+H353+H355+H357+H359+H361+H363</f>
        <v>222315.5</v>
      </c>
    </row>
    <row r="349" spans="1:8" ht="70.5" customHeight="1">
      <c r="A349" s="56" t="s">
        <v>42</v>
      </c>
      <c r="B349" s="13" t="s">
        <v>115</v>
      </c>
      <c r="C349" s="10" t="s">
        <v>176</v>
      </c>
      <c r="D349" s="10"/>
      <c r="E349" s="71" t="s">
        <v>177</v>
      </c>
      <c r="F349" s="65">
        <f>F350</f>
        <v>36674</v>
      </c>
      <c r="G349" s="65">
        <f>G350</f>
        <v>35728.6</v>
      </c>
      <c r="H349" s="65">
        <f>H350</f>
        <v>35728.6</v>
      </c>
    </row>
    <row r="350" spans="1:8" ht="36" customHeight="1">
      <c r="A350" s="56" t="s">
        <v>42</v>
      </c>
      <c r="B350" s="13" t="s">
        <v>115</v>
      </c>
      <c r="C350" s="10" t="s">
        <v>176</v>
      </c>
      <c r="D350" s="17">
        <v>600</v>
      </c>
      <c r="E350" s="11" t="s">
        <v>173</v>
      </c>
      <c r="F350" s="65">
        <f>36261.2-157.5+570.3</f>
        <v>36674</v>
      </c>
      <c r="G350" s="65">
        <v>35728.6</v>
      </c>
      <c r="H350" s="65">
        <v>35728.6</v>
      </c>
    </row>
    <row r="351" spans="1:8" ht="33">
      <c r="A351" s="13" t="s">
        <v>42</v>
      </c>
      <c r="B351" s="13" t="s">
        <v>115</v>
      </c>
      <c r="C351" s="10" t="s">
        <v>178</v>
      </c>
      <c r="D351" s="10"/>
      <c r="E351" s="71" t="s">
        <v>179</v>
      </c>
      <c r="F351" s="65">
        <f>F352</f>
        <v>4043.1</v>
      </c>
      <c r="G351" s="65">
        <f>G352</f>
        <v>4870.2</v>
      </c>
      <c r="H351" s="65">
        <f>H352</f>
        <v>5177.5</v>
      </c>
    </row>
    <row r="352" spans="1:8" ht="35.25" customHeight="1">
      <c r="A352" s="13" t="s">
        <v>42</v>
      </c>
      <c r="B352" s="13" t="s">
        <v>115</v>
      </c>
      <c r="C352" s="10" t="s">
        <v>178</v>
      </c>
      <c r="D352" s="17">
        <v>600</v>
      </c>
      <c r="E352" s="11" t="s">
        <v>173</v>
      </c>
      <c r="F352" s="65">
        <v>4043.1</v>
      </c>
      <c r="G352" s="65">
        <v>4870.2</v>
      </c>
      <c r="H352" s="65">
        <v>5177.5</v>
      </c>
    </row>
    <row r="353" spans="1:8" ht="50.25">
      <c r="A353" s="13" t="s">
        <v>42</v>
      </c>
      <c r="B353" s="13" t="s">
        <v>115</v>
      </c>
      <c r="C353" s="10" t="s">
        <v>180</v>
      </c>
      <c r="D353" s="10"/>
      <c r="E353" s="71" t="s">
        <v>181</v>
      </c>
      <c r="F353" s="65">
        <f>F354</f>
        <v>7856.6</v>
      </c>
      <c r="G353" s="65">
        <f>G354</f>
        <v>8911.7</v>
      </c>
      <c r="H353" s="65">
        <f>H354</f>
        <v>9510.4</v>
      </c>
    </row>
    <row r="354" spans="1:8" ht="33">
      <c r="A354" s="13" t="s">
        <v>42</v>
      </c>
      <c r="B354" s="13" t="s">
        <v>115</v>
      </c>
      <c r="C354" s="10" t="s">
        <v>180</v>
      </c>
      <c r="D354" s="17">
        <v>600</v>
      </c>
      <c r="E354" s="11" t="s">
        <v>173</v>
      </c>
      <c r="F354" s="65">
        <f>7837.1+19.5</f>
        <v>7856.6</v>
      </c>
      <c r="G354" s="65">
        <v>8911.7</v>
      </c>
      <c r="H354" s="65">
        <v>9510.4</v>
      </c>
    </row>
    <row r="355" spans="1:8" ht="33">
      <c r="A355" s="13" t="s">
        <v>42</v>
      </c>
      <c r="B355" s="13" t="s">
        <v>115</v>
      </c>
      <c r="C355" s="10" t="s">
        <v>394</v>
      </c>
      <c r="D355" s="10"/>
      <c r="E355" s="71" t="s">
        <v>182</v>
      </c>
      <c r="F355" s="65">
        <f>F356</f>
        <v>2030.3</v>
      </c>
      <c r="G355" s="65">
        <f>G356</f>
        <v>312.6</v>
      </c>
      <c r="H355" s="65">
        <f>H356</f>
        <v>0</v>
      </c>
    </row>
    <row r="356" spans="1:8" ht="36" customHeight="1">
      <c r="A356" s="13" t="s">
        <v>42</v>
      </c>
      <c r="B356" s="13" t="s">
        <v>115</v>
      </c>
      <c r="C356" s="10" t="s">
        <v>394</v>
      </c>
      <c r="D356" s="17">
        <v>600</v>
      </c>
      <c r="E356" s="11" t="s">
        <v>173</v>
      </c>
      <c r="F356" s="65">
        <v>2030.3</v>
      </c>
      <c r="G356" s="65">
        <v>312.6</v>
      </c>
      <c r="H356" s="65">
        <v>0</v>
      </c>
    </row>
    <row r="357" spans="1:8" ht="39" customHeight="1">
      <c r="A357" s="13" t="s">
        <v>42</v>
      </c>
      <c r="B357" s="13" t="s">
        <v>115</v>
      </c>
      <c r="C357" s="10" t="s">
        <v>395</v>
      </c>
      <c r="D357" s="10"/>
      <c r="E357" s="71" t="s">
        <v>184</v>
      </c>
      <c r="F357" s="65">
        <f>F358</f>
        <v>464.5</v>
      </c>
      <c r="G357" s="65">
        <f>G358</f>
        <v>0</v>
      </c>
      <c r="H357" s="65">
        <f>H358</f>
        <v>0</v>
      </c>
    </row>
    <row r="358" spans="1:8" ht="33">
      <c r="A358" s="13" t="s">
        <v>42</v>
      </c>
      <c r="B358" s="13" t="s">
        <v>115</v>
      </c>
      <c r="C358" s="10" t="s">
        <v>395</v>
      </c>
      <c r="D358" s="17">
        <v>600</v>
      </c>
      <c r="E358" s="11" t="s">
        <v>173</v>
      </c>
      <c r="F358" s="65">
        <v>464.5</v>
      </c>
      <c r="G358" s="65">
        <v>0</v>
      </c>
      <c r="H358" s="65">
        <v>0</v>
      </c>
    </row>
    <row r="359" spans="1:8" ht="50.25">
      <c r="A359" s="13" t="s">
        <v>42</v>
      </c>
      <c r="B359" s="13" t="s">
        <v>115</v>
      </c>
      <c r="C359" s="10" t="s">
        <v>396</v>
      </c>
      <c r="D359" s="10"/>
      <c r="E359" s="71" t="s">
        <v>186</v>
      </c>
      <c r="F359" s="65">
        <f>F360</f>
        <v>122.4</v>
      </c>
      <c r="G359" s="65">
        <f>G360</f>
        <v>5929.9</v>
      </c>
      <c r="H359" s="65">
        <f>H360</f>
        <v>0</v>
      </c>
    </row>
    <row r="360" spans="1:8" ht="35.25" customHeight="1">
      <c r="A360" s="13" t="s">
        <v>42</v>
      </c>
      <c r="B360" s="13" t="s">
        <v>115</v>
      </c>
      <c r="C360" s="10" t="s">
        <v>396</v>
      </c>
      <c r="D360" s="17">
        <v>600</v>
      </c>
      <c r="E360" s="71" t="s">
        <v>173</v>
      </c>
      <c r="F360" s="65">
        <v>122.4</v>
      </c>
      <c r="G360" s="65">
        <v>5929.9</v>
      </c>
      <c r="H360" s="65">
        <v>0</v>
      </c>
    </row>
    <row r="361" spans="1:8" ht="52.5" customHeight="1">
      <c r="A361" s="13" t="s">
        <v>42</v>
      </c>
      <c r="B361" s="13" t="s">
        <v>115</v>
      </c>
      <c r="C361" s="10" t="s">
        <v>187</v>
      </c>
      <c r="D361" s="10"/>
      <c r="E361" s="31" t="s">
        <v>188</v>
      </c>
      <c r="F361" s="65">
        <f>F362</f>
        <v>4959.8</v>
      </c>
      <c r="G361" s="65">
        <f>G362</f>
        <v>0</v>
      </c>
      <c r="H361" s="65">
        <f>H362</f>
        <v>0</v>
      </c>
    </row>
    <row r="362" spans="1:8" ht="38.25" customHeight="1">
      <c r="A362" s="13" t="s">
        <v>42</v>
      </c>
      <c r="B362" s="13" t="s">
        <v>115</v>
      </c>
      <c r="C362" s="10" t="s">
        <v>187</v>
      </c>
      <c r="D362" s="17">
        <v>600</v>
      </c>
      <c r="E362" s="71" t="s">
        <v>173</v>
      </c>
      <c r="F362" s="65">
        <v>4959.8</v>
      </c>
      <c r="G362" s="65">
        <v>0</v>
      </c>
      <c r="H362" s="65">
        <v>0</v>
      </c>
    </row>
    <row r="363" spans="1:8" ht="107.25" customHeight="1">
      <c r="A363" s="13" t="s">
        <v>42</v>
      </c>
      <c r="B363" s="13" t="s">
        <v>115</v>
      </c>
      <c r="C363" s="10" t="s">
        <v>200</v>
      </c>
      <c r="D363" s="10"/>
      <c r="E363" s="71" t="s">
        <v>201</v>
      </c>
      <c r="F363" s="65">
        <f>F364</f>
        <v>171899</v>
      </c>
      <c r="G363" s="65">
        <f>G364</f>
        <v>171899</v>
      </c>
      <c r="H363" s="65">
        <f>H364</f>
        <v>171899</v>
      </c>
    </row>
    <row r="364" spans="1:8" ht="36.75" customHeight="1">
      <c r="A364" s="13" t="s">
        <v>42</v>
      </c>
      <c r="B364" s="56" t="s">
        <v>115</v>
      </c>
      <c r="C364" s="10" t="s">
        <v>200</v>
      </c>
      <c r="D364" s="17">
        <v>600</v>
      </c>
      <c r="E364" s="71" t="s">
        <v>173</v>
      </c>
      <c r="F364" s="65">
        <v>171899</v>
      </c>
      <c r="G364" s="65">
        <v>171899</v>
      </c>
      <c r="H364" s="65">
        <v>171899</v>
      </c>
    </row>
    <row r="365" spans="1:8" ht="16.5">
      <c r="A365" s="13" t="s">
        <v>42</v>
      </c>
      <c r="B365" s="56" t="s">
        <v>100</v>
      </c>
      <c r="C365" s="56"/>
      <c r="D365" s="38"/>
      <c r="E365" s="11" t="s">
        <v>91</v>
      </c>
      <c r="F365" s="65">
        <f aca="true" t="shared" si="37" ref="F365:H368">F366</f>
        <v>157.5</v>
      </c>
      <c r="G365" s="65">
        <f t="shared" si="37"/>
        <v>0</v>
      </c>
      <c r="H365" s="65">
        <f t="shared" si="37"/>
        <v>0</v>
      </c>
    </row>
    <row r="366" spans="1:8" ht="50.25">
      <c r="A366" s="13" t="s">
        <v>42</v>
      </c>
      <c r="B366" s="56" t="s">
        <v>100</v>
      </c>
      <c r="C366" s="56" t="s">
        <v>167</v>
      </c>
      <c r="D366" s="38"/>
      <c r="E366" s="11" t="s">
        <v>165</v>
      </c>
      <c r="F366" s="65">
        <f t="shared" si="37"/>
        <v>157.5</v>
      </c>
      <c r="G366" s="65">
        <f t="shared" si="37"/>
        <v>0</v>
      </c>
      <c r="H366" s="65">
        <f t="shared" si="37"/>
        <v>0</v>
      </c>
    </row>
    <row r="367" spans="1:8" ht="33">
      <c r="A367" s="13" t="s">
        <v>42</v>
      </c>
      <c r="B367" s="56" t="s">
        <v>100</v>
      </c>
      <c r="C367" s="56" t="s">
        <v>168</v>
      </c>
      <c r="D367" s="38"/>
      <c r="E367" s="11" t="s">
        <v>166</v>
      </c>
      <c r="F367" s="65">
        <f t="shared" si="37"/>
        <v>157.5</v>
      </c>
      <c r="G367" s="65">
        <f t="shared" si="37"/>
        <v>0</v>
      </c>
      <c r="H367" s="65">
        <f t="shared" si="37"/>
        <v>0</v>
      </c>
    </row>
    <row r="368" spans="1:8" ht="33">
      <c r="A368" s="13" t="s">
        <v>42</v>
      </c>
      <c r="B368" s="56" t="s">
        <v>100</v>
      </c>
      <c r="C368" s="56" t="s">
        <v>443</v>
      </c>
      <c r="D368" s="17"/>
      <c r="E368" s="71" t="s">
        <v>444</v>
      </c>
      <c r="F368" s="65">
        <f t="shared" si="37"/>
        <v>157.5</v>
      </c>
      <c r="G368" s="65">
        <f t="shared" si="37"/>
        <v>0</v>
      </c>
      <c r="H368" s="65">
        <f t="shared" si="37"/>
        <v>0</v>
      </c>
    </row>
    <row r="369" spans="1:8" ht="16.5">
      <c r="A369" s="13" t="s">
        <v>42</v>
      </c>
      <c r="B369" s="56" t="s">
        <v>100</v>
      </c>
      <c r="C369" s="56" t="s">
        <v>443</v>
      </c>
      <c r="D369" s="17" t="s">
        <v>145</v>
      </c>
      <c r="E369" s="11" t="s">
        <v>146</v>
      </c>
      <c r="F369" s="65">
        <v>157.5</v>
      </c>
      <c r="G369" s="65">
        <v>0</v>
      </c>
      <c r="H369" s="65">
        <v>0</v>
      </c>
    </row>
    <row r="370" spans="1:8" ht="19.5" customHeight="1">
      <c r="A370" s="13" t="s">
        <v>42</v>
      </c>
      <c r="B370" s="56" t="s">
        <v>116</v>
      </c>
      <c r="C370" s="56"/>
      <c r="D370" s="38"/>
      <c r="E370" s="11" t="s">
        <v>48</v>
      </c>
      <c r="F370" s="65">
        <f aca="true" t="shared" si="38" ref="F370:H371">F371</f>
        <v>15891.599999999999</v>
      </c>
      <c r="G370" s="65">
        <f t="shared" si="38"/>
        <v>14350.399999999998</v>
      </c>
      <c r="H370" s="65">
        <f t="shared" si="38"/>
        <v>14280.900000000001</v>
      </c>
    </row>
    <row r="371" spans="1:8" ht="50.25">
      <c r="A371" s="13" t="s">
        <v>42</v>
      </c>
      <c r="B371" s="56" t="s">
        <v>116</v>
      </c>
      <c r="C371" s="56" t="s">
        <v>167</v>
      </c>
      <c r="D371" s="38"/>
      <c r="E371" s="11" t="s">
        <v>165</v>
      </c>
      <c r="F371" s="65">
        <f t="shared" si="38"/>
        <v>15891.599999999999</v>
      </c>
      <c r="G371" s="65">
        <f t="shared" si="38"/>
        <v>14350.399999999998</v>
      </c>
      <c r="H371" s="65">
        <f t="shared" si="38"/>
        <v>14280.900000000001</v>
      </c>
    </row>
    <row r="372" spans="1:8" ht="18" customHeight="1">
      <c r="A372" s="13" t="s">
        <v>42</v>
      </c>
      <c r="B372" s="56" t="s">
        <v>116</v>
      </c>
      <c r="C372" s="10" t="s">
        <v>189</v>
      </c>
      <c r="D372" s="10"/>
      <c r="E372" s="71" t="s">
        <v>9</v>
      </c>
      <c r="F372" s="65">
        <f>F373+F375+F379</f>
        <v>15891.599999999999</v>
      </c>
      <c r="G372" s="65">
        <f>G373+G375+G379</f>
        <v>14350.399999999998</v>
      </c>
      <c r="H372" s="65">
        <f>H373+H375+H379</f>
        <v>14280.900000000001</v>
      </c>
    </row>
    <row r="373" spans="1:8" ht="66.75">
      <c r="A373" s="13" t="s">
        <v>42</v>
      </c>
      <c r="B373" s="56" t="s">
        <v>116</v>
      </c>
      <c r="C373" s="10" t="s">
        <v>190</v>
      </c>
      <c r="D373" s="10"/>
      <c r="E373" s="31" t="s">
        <v>147</v>
      </c>
      <c r="F373" s="65">
        <f>F374</f>
        <v>1930.3</v>
      </c>
      <c r="G373" s="65">
        <f>G374</f>
        <v>1930.3</v>
      </c>
      <c r="H373" s="65">
        <f>H374</f>
        <v>1930.3</v>
      </c>
    </row>
    <row r="374" spans="1:8" ht="71.25" customHeight="1">
      <c r="A374" s="13" t="s">
        <v>42</v>
      </c>
      <c r="B374" s="56" t="s">
        <v>116</v>
      </c>
      <c r="C374" s="10" t="s">
        <v>190</v>
      </c>
      <c r="D374" s="107" t="s">
        <v>139</v>
      </c>
      <c r="E374" s="11" t="s">
        <v>12</v>
      </c>
      <c r="F374" s="65">
        <v>1930.3</v>
      </c>
      <c r="G374" s="65">
        <v>1930.3</v>
      </c>
      <c r="H374" s="65">
        <v>1930.3</v>
      </c>
    </row>
    <row r="375" spans="1:8" ht="54" customHeight="1">
      <c r="A375" s="13" t="s">
        <v>42</v>
      </c>
      <c r="B375" s="56" t="s">
        <v>116</v>
      </c>
      <c r="C375" s="10" t="s">
        <v>192</v>
      </c>
      <c r="D375" s="10"/>
      <c r="E375" s="31" t="s">
        <v>191</v>
      </c>
      <c r="F375" s="65">
        <f>F376+F377+F378</f>
        <v>8864.1</v>
      </c>
      <c r="G375" s="65">
        <f>G376+G377+G378</f>
        <v>7322.9</v>
      </c>
      <c r="H375" s="65">
        <f>H376+H377+H378</f>
        <v>7253.400000000001</v>
      </c>
    </row>
    <row r="376" spans="1:8" ht="67.5" customHeight="1">
      <c r="A376" s="13" t="s">
        <v>42</v>
      </c>
      <c r="B376" s="56" t="s">
        <v>116</v>
      </c>
      <c r="C376" s="10" t="s">
        <v>192</v>
      </c>
      <c r="D376" s="104" t="s">
        <v>139</v>
      </c>
      <c r="E376" s="11" t="s">
        <v>12</v>
      </c>
      <c r="F376" s="65">
        <v>6517.2</v>
      </c>
      <c r="G376" s="65">
        <v>6517.2</v>
      </c>
      <c r="H376" s="65">
        <v>6517.2</v>
      </c>
    </row>
    <row r="377" spans="1:8" ht="33">
      <c r="A377" s="13" t="s">
        <v>42</v>
      </c>
      <c r="B377" s="56" t="s">
        <v>116</v>
      </c>
      <c r="C377" s="10" t="s">
        <v>192</v>
      </c>
      <c r="D377" s="105" t="s">
        <v>140</v>
      </c>
      <c r="E377" s="75" t="s">
        <v>141</v>
      </c>
      <c r="F377" s="65">
        <f>1992.5+132.5</f>
        <v>2125</v>
      </c>
      <c r="G377" s="65">
        <f>620.5+132.5</f>
        <v>753</v>
      </c>
      <c r="H377" s="65">
        <f>597.1+132.5</f>
        <v>729.6</v>
      </c>
    </row>
    <row r="378" spans="1:8" ht="21.75" customHeight="1">
      <c r="A378" s="13" t="s">
        <v>42</v>
      </c>
      <c r="B378" s="56" t="s">
        <v>116</v>
      </c>
      <c r="C378" s="10" t="s">
        <v>192</v>
      </c>
      <c r="D378" s="105" t="s">
        <v>142</v>
      </c>
      <c r="E378" s="106" t="s">
        <v>143</v>
      </c>
      <c r="F378" s="65">
        <v>221.9</v>
      </c>
      <c r="G378" s="65">
        <v>52.7</v>
      </c>
      <c r="H378" s="65">
        <v>6.6</v>
      </c>
    </row>
    <row r="379" spans="1:8" ht="53.25" customHeight="1">
      <c r="A379" s="13" t="s">
        <v>42</v>
      </c>
      <c r="B379" s="56" t="s">
        <v>116</v>
      </c>
      <c r="C379" s="10" t="s">
        <v>194</v>
      </c>
      <c r="D379" s="10"/>
      <c r="E379" s="31" t="s">
        <v>193</v>
      </c>
      <c r="F379" s="65">
        <f>F380+F381</f>
        <v>5097.2</v>
      </c>
      <c r="G379" s="65">
        <f>G380+G381</f>
        <v>5097.2</v>
      </c>
      <c r="H379" s="65">
        <f>H380+H381</f>
        <v>5097.2</v>
      </c>
    </row>
    <row r="380" spans="1:8" ht="69" customHeight="1">
      <c r="A380" s="13" t="s">
        <v>42</v>
      </c>
      <c r="B380" s="56" t="s">
        <v>116</v>
      </c>
      <c r="C380" s="10" t="s">
        <v>194</v>
      </c>
      <c r="D380" s="107" t="s">
        <v>139</v>
      </c>
      <c r="E380" s="11" t="s">
        <v>12</v>
      </c>
      <c r="F380" s="65">
        <v>4111.7</v>
      </c>
      <c r="G380" s="65">
        <v>4111.7</v>
      </c>
      <c r="H380" s="65">
        <v>4111.7</v>
      </c>
    </row>
    <row r="381" spans="1:8" ht="33">
      <c r="A381" s="13" t="s">
        <v>42</v>
      </c>
      <c r="B381" s="56" t="s">
        <v>116</v>
      </c>
      <c r="C381" s="10" t="s">
        <v>194</v>
      </c>
      <c r="D381" s="107" t="s">
        <v>140</v>
      </c>
      <c r="E381" s="11" t="s">
        <v>141</v>
      </c>
      <c r="F381" s="65">
        <v>985.5</v>
      </c>
      <c r="G381" s="65">
        <v>985.5</v>
      </c>
      <c r="H381" s="65">
        <v>985.5</v>
      </c>
    </row>
    <row r="382" spans="1:8" ht="16.5">
      <c r="A382" s="13" t="s">
        <v>42</v>
      </c>
      <c r="B382" s="56" t="s">
        <v>101</v>
      </c>
      <c r="C382" s="56"/>
      <c r="D382" s="38"/>
      <c r="E382" s="39" t="s">
        <v>93</v>
      </c>
      <c r="F382" s="65">
        <f>F383+F388</f>
        <v>6481.6</v>
      </c>
      <c r="G382" s="65">
        <f>G383+G388</f>
        <v>6266.1</v>
      </c>
      <c r="H382" s="65">
        <f>H383+H388</f>
        <v>6210.5</v>
      </c>
    </row>
    <row r="383" spans="1:8" ht="16.5">
      <c r="A383" s="13" t="s">
        <v>42</v>
      </c>
      <c r="B383" s="56" t="s">
        <v>102</v>
      </c>
      <c r="C383" s="56"/>
      <c r="D383" s="38"/>
      <c r="E383" s="11" t="s">
        <v>96</v>
      </c>
      <c r="F383" s="65">
        <f>F384</f>
        <v>271.1</v>
      </c>
      <c r="G383" s="65">
        <f aca="true" t="shared" si="39" ref="G383:H386">G384</f>
        <v>55.6</v>
      </c>
      <c r="H383" s="65">
        <f t="shared" si="39"/>
        <v>0</v>
      </c>
    </row>
    <row r="384" spans="1:8" ht="50.25">
      <c r="A384" s="13" t="s">
        <v>42</v>
      </c>
      <c r="B384" s="56" t="s">
        <v>102</v>
      </c>
      <c r="C384" s="56" t="s">
        <v>167</v>
      </c>
      <c r="D384" s="38"/>
      <c r="E384" s="11" t="s">
        <v>165</v>
      </c>
      <c r="F384" s="65">
        <f>F385</f>
        <v>271.1</v>
      </c>
      <c r="G384" s="65">
        <f t="shared" si="39"/>
        <v>55.6</v>
      </c>
      <c r="H384" s="65">
        <f t="shared" si="39"/>
        <v>0</v>
      </c>
    </row>
    <row r="385" spans="1:8" ht="38.25" customHeight="1">
      <c r="A385" s="13" t="s">
        <v>42</v>
      </c>
      <c r="B385" s="56" t="s">
        <v>102</v>
      </c>
      <c r="C385" s="56" t="s">
        <v>168</v>
      </c>
      <c r="D385" s="38"/>
      <c r="E385" s="11" t="s">
        <v>166</v>
      </c>
      <c r="F385" s="65">
        <f>F386</f>
        <v>271.1</v>
      </c>
      <c r="G385" s="65">
        <f t="shared" si="39"/>
        <v>55.6</v>
      </c>
      <c r="H385" s="65">
        <f t="shared" si="39"/>
        <v>0</v>
      </c>
    </row>
    <row r="386" spans="1:8" ht="84">
      <c r="A386" s="13" t="s">
        <v>42</v>
      </c>
      <c r="B386" s="80" t="s">
        <v>102</v>
      </c>
      <c r="C386" s="10" t="s">
        <v>397</v>
      </c>
      <c r="D386" s="10"/>
      <c r="E386" s="71" t="s">
        <v>195</v>
      </c>
      <c r="F386" s="65">
        <f>F387</f>
        <v>271.1</v>
      </c>
      <c r="G386" s="65">
        <f t="shared" si="39"/>
        <v>55.6</v>
      </c>
      <c r="H386" s="65">
        <f t="shared" si="39"/>
        <v>0</v>
      </c>
    </row>
    <row r="387" spans="1:8" ht="20.25" customHeight="1">
      <c r="A387" s="82" t="s">
        <v>42</v>
      </c>
      <c r="B387" s="17">
        <v>1003</v>
      </c>
      <c r="C387" s="68" t="s">
        <v>397</v>
      </c>
      <c r="D387" s="38" t="s">
        <v>145</v>
      </c>
      <c r="E387" s="11" t="s">
        <v>146</v>
      </c>
      <c r="F387" s="64">
        <v>271.1</v>
      </c>
      <c r="G387" s="64">
        <v>55.6</v>
      </c>
      <c r="H387" s="64">
        <v>0</v>
      </c>
    </row>
    <row r="388" spans="1:8" ht="20.25" customHeight="1">
      <c r="A388" s="56" t="s">
        <v>42</v>
      </c>
      <c r="B388" s="17">
        <v>1004</v>
      </c>
      <c r="C388" s="56"/>
      <c r="D388" s="38"/>
      <c r="E388" s="11" t="s">
        <v>197</v>
      </c>
      <c r="F388" s="65">
        <f>F389</f>
        <v>6210.5</v>
      </c>
      <c r="G388" s="65">
        <f aca="true" t="shared" si="40" ref="G388:H390">G389</f>
        <v>6210.5</v>
      </c>
      <c r="H388" s="65">
        <f t="shared" si="40"/>
        <v>6210.5</v>
      </c>
    </row>
    <row r="389" spans="1:8" ht="51" customHeight="1">
      <c r="A389" s="56" t="s">
        <v>42</v>
      </c>
      <c r="B389" s="17">
        <v>1004</v>
      </c>
      <c r="C389" s="56" t="s">
        <v>167</v>
      </c>
      <c r="D389" s="38"/>
      <c r="E389" s="11" t="s">
        <v>165</v>
      </c>
      <c r="F389" s="65">
        <f>F390</f>
        <v>6210.5</v>
      </c>
      <c r="G389" s="65">
        <f t="shared" si="40"/>
        <v>6210.5</v>
      </c>
      <c r="H389" s="65">
        <f t="shared" si="40"/>
        <v>6210.5</v>
      </c>
    </row>
    <row r="390" spans="1:8" ht="33">
      <c r="A390" s="56" t="s">
        <v>42</v>
      </c>
      <c r="B390" s="17">
        <v>1004</v>
      </c>
      <c r="C390" s="56" t="s">
        <v>168</v>
      </c>
      <c r="D390" s="38"/>
      <c r="E390" s="11" t="s">
        <v>166</v>
      </c>
      <c r="F390" s="65">
        <f>F391</f>
        <v>6210.5</v>
      </c>
      <c r="G390" s="65">
        <f t="shared" si="40"/>
        <v>6210.5</v>
      </c>
      <c r="H390" s="65">
        <f t="shared" si="40"/>
        <v>6210.5</v>
      </c>
    </row>
    <row r="391" spans="1:8" ht="70.5" customHeight="1">
      <c r="A391" s="56" t="s">
        <v>42</v>
      </c>
      <c r="B391" s="17">
        <v>1004</v>
      </c>
      <c r="C391" s="10" t="s">
        <v>198</v>
      </c>
      <c r="D391" s="10"/>
      <c r="E391" s="71" t="s">
        <v>199</v>
      </c>
      <c r="F391" s="65">
        <f>F393+F392</f>
        <v>6210.5</v>
      </c>
      <c r="G391" s="65">
        <f>G393+G392</f>
        <v>6210.5</v>
      </c>
      <c r="H391" s="65">
        <f>H393+H392</f>
        <v>6210.5</v>
      </c>
    </row>
    <row r="392" spans="1:8" ht="33">
      <c r="A392" s="56" t="s">
        <v>42</v>
      </c>
      <c r="B392" s="17">
        <v>1004</v>
      </c>
      <c r="C392" s="10" t="s">
        <v>198</v>
      </c>
      <c r="D392" s="107" t="s">
        <v>140</v>
      </c>
      <c r="E392" s="11" t="s">
        <v>141</v>
      </c>
      <c r="F392" s="65">
        <v>180.9</v>
      </c>
      <c r="G392" s="65">
        <v>180.9</v>
      </c>
      <c r="H392" s="65">
        <v>180.9</v>
      </c>
    </row>
    <row r="393" spans="1:8" ht="24" customHeight="1">
      <c r="A393" s="56" t="s">
        <v>42</v>
      </c>
      <c r="B393" s="56" t="s">
        <v>196</v>
      </c>
      <c r="C393" s="10" t="s">
        <v>198</v>
      </c>
      <c r="D393" s="38" t="s">
        <v>145</v>
      </c>
      <c r="E393" s="11" t="s">
        <v>146</v>
      </c>
      <c r="F393" s="65">
        <f>6210.5-180.9</f>
        <v>6029.6</v>
      </c>
      <c r="G393" s="65">
        <v>6029.6</v>
      </c>
      <c r="H393" s="65">
        <v>6029.6</v>
      </c>
    </row>
  </sheetData>
  <sheetProtection/>
  <mergeCells count="12">
    <mergeCell ref="B3:H3"/>
    <mergeCell ref="F1:H1"/>
    <mergeCell ref="C2:H2"/>
    <mergeCell ref="G8:H8"/>
    <mergeCell ref="F8:F9"/>
    <mergeCell ref="B7:B9"/>
    <mergeCell ref="C7:C9"/>
    <mergeCell ref="D7:D9"/>
    <mergeCell ref="E7:E9"/>
    <mergeCell ref="A5:H5"/>
    <mergeCell ref="F7:H7"/>
    <mergeCell ref="A7:A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5"/>
  <sheetViews>
    <sheetView zoomScalePageLayoutView="0" workbookViewId="0" topLeftCell="A1">
      <selection activeCell="D10" sqref="D10"/>
    </sheetView>
  </sheetViews>
  <sheetFormatPr defaultColWidth="9.125" defaultRowHeight="12.75"/>
  <cols>
    <col min="1" max="1" width="7.125" style="2" customWidth="1"/>
    <col min="2" max="2" width="10.125" style="51" customWidth="1"/>
    <col min="3" max="3" width="7.00390625" style="57" customWidth="1"/>
    <col min="4" max="4" width="72.125" style="2" customWidth="1"/>
    <col min="5" max="5" width="12.00390625" style="61" customWidth="1"/>
    <col min="6" max="6" width="11.00390625" style="61" customWidth="1"/>
    <col min="7" max="7" width="11.875" style="61" customWidth="1"/>
    <col min="8" max="16384" width="9.125" style="2" customWidth="1"/>
  </cols>
  <sheetData>
    <row r="1" spans="1:7" ht="16.5">
      <c r="A1" s="168"/>
      <c r="B1" s="169"/>
      <c r="C1" s="166"/>
      <c r="D1" s="168"/>
      <c r="E1" s="225" t="s">
        <v>457</v>
      </c>
      <c r="F1" s="225"/>
      <c r="G1" s="225"/>
    </row>
    <row r="2" spans="1:7" ht="16.5">
      <c r="A2" s="168"/>
      <c r="B2" s="229" t="s">
        <v>51</v>
      </c>
      <c r="C2" s="229"/>
      <c r="D2" s="229"/>
      <c r="E2" s="229"/>
      <c r="F2" s="229"/>
      <c r="G2" s="229"/>
    </row>
    <row r="3" spans="1:7" ht="16.5">
      <c r="A3" s="230" t="s">
        <v>705</v>
      </c>
      <c r="B3" s="230"/>
      <c r="C3" s="230"/>
      <c r="D3" s="230"/>
      <c r="E3" s="230"/>
      <c r="F3" s="230"/>
      <c r="G3" s="230"/>
    </row>
    <row r="4" spans="1:7" ht="16.5">
      <c r="A4" s="46"/>
      <c r="B4" s="52"/>
      <c r="C4" s="58"/>
      <c r="D4" s="46"/>
      <c r="E4" s="62"/>
      <c r="F4" s="62"/>
      <c r="G4" s="62"/>
    </row>
    <row r="5" spans="1:7" s="47" customFormat="1" ht="52.5" customHeight="1">
      <c r="A5" s="220" t="s">
        <v>404</v>
      </c>
      <c r="B5" s="220"/>
      <c r="C5" s="220"/>
      <c r="D5" s="220"/>
      <c r="E5" s="220"/>
      <c r="F5" s="220"/>
      <c r="G5" s="220"/>
    </row>
    <row r="6" spans="1:7" ht="12" customHeight="1">
      <c r="A6" s="45"/>
      <c r="B6" s="53"/>
      <c r="C6" s="59"/>
      <c r="D6" s="45"/>
      <c r="E6" s="63"/>
      <c r="F6" s="63"/>
      <c r="G6" s="63"/>
    </row>
    <row r="7" spans="1:7" ht="16.5">
      <c r="A7" s="194" t="s">
        <v>98</v>
      </c>
      <c r="B7" s="199" t="s">
        <v>55</v>
      </c>
      <c r="C7" s="194" t="s">
        <v>56</v>
      </c>
      <c r="D7" s="194" t="s">
        <v>57</v>
      </c>
      <c r="E7" s="221" t="s">
        <v>123</v>
      </c>
      <c r="F7" s="222"/>
      <c r="G7" s="223"/>
    </row>
    <row r="8" spans="1:7" ht="16.5">
      <c r="A8" s="202"/>
      <c r="B8" s="200"/>
      <c r="C8" s="202"/>
      <c r="D8" s="202"/>
      <c r="E8" s="227" t="s">
        <v>137</v>
      </c>
      <c r="F8" s="221" t="s">
        <v>162</v>
      </c>
      <c r="G8" s="223"/>
    </row>
    <row r="9" spans="1:7" ht="16.5">
      <c r="A9" s="195"/>
      <c r="B9" s="201"/>
      <c r="C9" s="195"/>
      <c r="D9" s="195"/>
      <c r="E9" s="228"/>
      <c r="F9" s="65" t="s">
        <v>161</v>
      </c>
      <c r="G9" s="65" t="s">
        <v>401</v>
      </c>
    </row>
    <row r="10" spans="1:7" ht="16.5">
      <c r="A10" s="37">
        <v>1</v>
      </c>
      <c r="B10" s="54" t="s">
        <v>151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48"/>
      <c r="B11" s="55"/>
      <c r="C11" s="60"/>
      <c r="D11" s="48" t="s">
        <v>7</v>
      </c>
      <c r="E11" s="66">
        <f>E12+E111+E125+E163+E192+E269+E288+E328+E347+E360</f>
        <v>643481.7</v>
      </c>
      <c r="F11" s="66">
        <f>F12+F111+F125+F163+F192+F269+F288+F328+F347+F360</f>
        <v>577006</v>
      </c>
      <c r="G11" s="66">
        <f>G12+G111+G125+G163+G192+G269+G288+G328+G347+G360</f>
        <v>569436.6</v>
      </c>
    </row>
    <row r="12" spans="1:7" s="49" customFormat="1" ht="16.5">
      <c r="A12" s="34" t="s">
        <v>118</v>
      </c>
      <c r="B12" s="34"/>
      <c r="C12" s="34"/>
      <c r="D12" s="35" t="s">
        <v>59</v>
      </c>
      <c r="E12" s="66">
        <f>E13+E18+E31+E41+E46+E60+E64+E53</f>
        <v>72636.29999999999</v>
      </c>
      <c r="F12" s="66">
        <f>F13+F18+F31+F41+F46+F60+F64+F53</f>
        <v>59751.8</v>
      </c>
      <c r="G12" s="66">
        <f>G13+G18+G31+G41+G46+G60+G64+G53</f>
        <v>57413.40000000001</v>
      </c>
    </row>
    <row r="13" spans="1:7" ht="33">
      <c r="A13" s="33" t="s">
        <v>105</v>
      </c>
      <c r="B13" s="33"/>
      <c r="C13" s="33"/>
      <c r="D13" s="31" t="s">
        <v>125</v>
      </c>
      <c r="E13" s="65">
        <f>E14</f>
        <v>1455.3</v>
      </c>
      <c r="F13" s="65">
        <f aca="true" t="shared" si="0" ref="F13:G16">F14</f>
        <v>1455.3</v>
      </c>
      <c r="G13" s="65">
        <f t="shared" si="0"/>
        <v>1455.3</v>
      </c>
    </row>
    <row r="14" spans="1:7" ht="50.25">
      <c r="A14" s="33" t="s">
        <v>105</v>
      </c>
      <c r="B14" s="56" t="s">
        <v>8</v>
      </c>
      <c r="C14" s="38"/>
      <c r="D14" s="31" t="s">
        <v>399</v>
      </c>
      <c r="E14" s="65">
        <f>E15</f>
        <v>1455.3</v>
      </c>
      <c r="F14" s="65">
        <f t="shared" si="0"/>
        <v>1455.3</v>
      </c>
      <c r="G14" s="65">
        <f t="shared" si="0"/>
        <v>1455.3</v>
      </c>
    </row>
    <row r="15" spans="1:7" ht="21" customHeight="1">
      <c r="A15" s="33" t="s">
        <v>105</v>
      </c>
      <c r="B15" s="56" t="s">
        <v>10</v>
      </c>
      <c r="C15" s="38"/>
      <c r="D15" s="31" t="s">
        <v>9</v>
      </c>
      <c r="E15" s="65">
        <f>E16</f>
        <v>1455.3</v>
      </c>
      <c r="F15" s="65">
        <f t="shared" si="0"/>
        <v>1455.3</v>
      </c>
      <c r="G15" s="65">
        <f t="shared" si="0"/>
        <v>1455.3</v>
      </c>
    </row>
    <row r="16" spans="1:7" ht="16.5">
      <c r="A16" s="33" t="s">
        <v>105</v>
      </c>
      <c r="B16" s="10" t="s">
        <v>382</v>
      </c>
      <c r="C16" s="10"/>
      <c r="D16" s="31" t="s">
        <v>80</v>
      </c>
      <c r="E16" s="65">
        <f>E17</f>
        <v>1455.3</v>
      </c>
      <c r="F16" s="65">
        <f t="shared" si="0"/>
        <v>1455.3</v>
      </c>
      <c r="G16" s="65">
        <f t="shared" si="0"/>
        <v>1455.3</v>
      </c>
    </row>
    <row r="17" spans="1:7" ht="66.75">
      <c r="A17" s="33" t="s">
        <v>105</v>
      </c>
      <c r="B17" s="10" t="s">
        <v>382</v>
      </c>
      <c r="C17" s="38">
        <v>100</v>
      </c>
      <c r="D17" s="27" t="s">
        <v>12</v>
      </c>
      <c r="E17" s="65">
        <f>4!F18</f>
        <v>1455.3</v>
      </c>
      <c r="F17" s="65">
        <f>4!G18</f>
        <v>1455.3</v>
      </c>
      <c r="G17" s="65">
        <f>4!H18</f>
        <v>1455.3</v>
      </c>
    </row>
    <row r="18" spans="1:7" ht="50.25">
      <c r="A18" s="56" t="s">
        <v>106</v>
      </c>
      <c r="B18" s="74"/>
      <c r="C18" s="38"/>
      <c r="D18" s="11" t="s">
        <v>81</v>
      </c>
      <c r="E18" s="65">
        <f aca="true" t="shared" si="1" ref="E18:G19">E19</f>
        <v>4103.9</v>
      </c>
      <c r="F18" s="65">
        <f t="shared" si="1"/>
        <v>4017.7</v>
      </c>
      <c r="G18" s="65">
        <f t="shared" si="1"/>
        <v>4004</v>
      </c>
    </row>
    <row r="19" spans="1:7" ht="16.5">
      <c r="A19" s="56" t="s">
        <v>106</v>
      </c>
      <c r="B19" s="5">
        <v>9900000</v>
      </c>
      <c r="C19" s="108"/>
      <c r="D19" s="32" t="s">
        <v>19</v>
      </c>
      <c r="E19" s="65">
        <f t="shared" si="1"/>
        <v>4103.9</v>
      </c>
      <c r="F19" s="65">
        <f t="shared" si="1"/>
        <v>4017.7</v>
      </c>
      <c r="G19" s="65">
        <f t="shared" si="1"/>
        <v>4004</v>
      </c>
    </row>
    <row r="20" spans="1:7" ht="54" customHeight="1">
      <c r="A20" s="56" t="s">
        <v>106</v>
      </c>
      <c r="B20" s="5">
        <v>9990000</v>
      </c>
      <c r="C20" s="10" t="s">
        <v>136</v>
      </c>
      <c r="D20" s="32" t="s">
        <v>20</v>
      </c>
      <c r="E20" s="65">
        <f>E21+E23+E27</f>
        <v>4103.9</v>
      </c>
      <c r="F20" s="65">
        <f>F21+F23+F27</f>
        <v>4017.7</v>
      </c>
      <c r="G20" s="65">
        <f>G21+G23+G27</f>
        <v>4004</v>
      </c>
    </row>
    <row r="21" spans="1:7" ht="22.5" customHeight="1">
      <c r="A21" s="56" t="s">
        <v>106</v>
      </c>
      <c r="B21" s="5">
        <v>9999410</v>
      </c>
      <c r="C21" s="10" t="s">
        <v>136</v>
      </c>
      <c r="D21" s="32" t="s">
        <v>21</v>
      </c>
      <c r="E21" s="65">
        <f>E22</f>
        <v>1198.9</v>
      </c>
      <c r="F21" s="65">
        <f>F22</f>
        <v>1198.9</v>
      </c>
      <c r="G21" s="65">
        <f>G22</f>
        <v>1198.9</v>
      </c>
    </row>
    <row r="22" spans="1:7" ht="71.25" customHeight="1">
      <c r="A22" s="56" t="s">
        <v>106</v>
      </c>
      <c r="B22" s="42">
        <v>9999410</v>
      </c>
      <c r="C22" s="105" t="s">
        <v>139</v>
      </c>
      <c r="D22" s="75" t="s">
        <v>12</v>
      </c>
      <c r="E22" s="65">
        <f>4!F271</f>
        <v>1198.9</v>
      </c>
      <c r="F22" s="65">
        <f>4!G271</f>
        <v>1198.9</v>
      </c>
      <c r="G22" s="65">
        <f>4!H271</f>
        <v>1198.9</v>
      </c>
    </row>
    <row r="23" spans="1:7" ht="36" customHeight="1">
      <c r="A23" s="56" t="s">
        <v>106</v>
      </c>
      <c r="B23" s="5">
        <v>9999420</v>
      </c>
      <c r="C23" s="10" t="s">
        <v>136</v>
      </c>
      <c r="D23" s="32" t="s">
        <v>22</v>
      </c>
      <c r="E23" s="65">
        <f>E24+E25+E26</f>
        <v>2539.1</v>
      </c>
      <c r="F23" s="65">
        <f>F24+F25+F26</f>
        <v>2452.8999999999996</v>
      </c>
      <c r="G23" s="65">
        <f>G24+G25+G26</f>
        <v>2439.2</v>
      </c>
    </row>
    <row r="24" spans="1:7" ht="67.5" customHeight="1">
      <c r="A24" s="56" t="s">
        <v>106</v>
      </c>
      <c r="B24" s="5">
        <v>9999420</v>
      </c>
      <c r="C24" s="104" t="s">
        <v>139</v>
      </c>
      <c r="D24" s="11" t="s">
        <v>12</v>
      </c>
      <c r="E24" s="65">
        <f>4!F273</f>
        <v>1933</v>
      </c>
      <c r="F24" s="65">
        <f>4!G273</f>
        <v>1933</v>
      </c>
      <c r="G24" s="65">
        <f>4!H273</f>
        <v>1933</v>
      </c>
    </row>
    <row r="25" spans="1:7" ht="33">
      <c r="A25" s="56" t="s">
        <v>106</v>
      </c>
      <c r="B25" s="5">
        <v>9999420</v>
      </c>
      <c r="C25" s="104" t="s">
        <v>140</v>
      </c>
      <c r="D25" s="11" t="s">
        <v>141</v>
      </c>
      <c r="E25" s="65">
        <f>4!F274</f>
        <v>605.4</v>
      </c>
      <c r="F25" s="65">
        <f>4!G274</f>
        <v>519.2</v>
      </c>
      <c r="G25" s="65">
        <f>4!H274</f>
        <v>505.5</v>
      </c>
    </row>
    <row r="26" spans="1:7" ht="18" customHeight="1">
      <c r="A26" s="56" t="s">
        <v>106</v>
      </c>
      <c r="B26" s="5">
        <v>9999420</v>
      </c>
      <c r="C26" s="104" t="s">
        <v>142</v>
      </c>
      <c r="D26" s="11" t="s">
        <v>143</v>
      </c>
      <c r="E26" s="65">
        <f>4!F275</f>
        <v>0.7</v>
      </c>
      <c r="F26" s="65">
        <f>4!G275</f>
        <v>0.7</v>
      </c>
      <c r="G26" s="65">
        <f>4!H275</f>
        <v>0.7</v>
      </c>
    </row>
    <row r="27" spans="1:7" ht="19.5" customHeight="1">
      <c r="A27" s="56" t="s">
        <v>106</v>
      </c>
      <c r="B27" s="5">
        <v>9999430</v>
      </c>
      <c r="C27" s="109" t="s">
        <v>136</v>
      </c>
      <c r="D27" s="32" t="s">
        <v>23</v>
      </c>
      <c r="E27" s="65">
        <f>E28</f>
        <v>365.9</v>
      </c>
      <c r="F27" s="65">
        <f>F28</f>
        <v>365.9</v>
      </c>
      <c r="G27" s="65">
        <f>G28</f>
        <v>365.9</v>
      </c>
    </row>
    <row r="28" spans="1:7" ht="66.75">
      <c r="A28" s="56" t="s">
        <v>106</v>
      </c>
      <c r="B28" s="5">
        <v>9999430</v>
      </c>
      <c r="C28" s="105" t="s">
        <v>139</v>
      </c>
      <c r="D28" s="75" t="s">
        <v>12</v>
      </c>
      <c r="E28" s="65">
        <f>4!F277</f>
        <v>365.9</v>
      </c>
      <c r="F28" s="65">
        <f>4!G277</f>
        <v>365.9</v>
      </c>
      <c r="G28" s="65">
        <f>4!H277</f>
        <v>365.9</v>
      </c>
    </row>
    <row r="29" spans="1:7" ht="55.5" customHeight="1">
      <c r="A29" s="33" t="s">
        <v>107</v>
      </c>
      <c r="B29" s="33"/>
      <c r="C29" s="33"/>
      <c r="D29" s="31" t="s">
        <v>82</v>
      </c>
      <c r="E29" s="65">
        <f aca="true" t="shared" si="2" ref="E29:G30">E30</f>
        <v>36220.3</v>
      </c>
      <c r="F29" s="65">
        <f t="shared" si="2"/>
        <v>33914.4</v>
      </c>
      <c r="G29" s="65">
        <f t="shared" si="2"/>
        <v>33754.600000000006</v>
      </c>
    </row>
    <row r="30" spans="1:7" ht="50.25">
      <c r="A30" s="33" t="s">
        <v>107</v>
      </c>
      <c r="B30" s="56" t="s">
        <v>8</v>
      </c>
      <c r="C30" s="38"/>
      <c r="D30" s="31" t="s">
        <v>399</v>
      </c>
      <c r="E30" s="65">
        <f t="shared" si="2"/>
        <v>36220.3</v>
      </c>
      <c r="F30" s="65">
        <f t="shared" si="2"/>
        <v>33914.4</v>
      </c>
      <c r="G30" s="65">
        <f t="shared" si="2"/>
        <v>33754.600000000006</v>
      </c>
    </row>
    <row r="31" spans="1:7" ht="18.75" customHeight="1">
      <c r="A31" s="33" t="s">
        <v>107</v>
      </c>
      <c r="B31" s="56" t="s">
        <v>10</v>
      </c>
      <c r="C31" s="38"/>
      <c r="D31" s="31" t="s">
        <v>9</v>
      </c>
      <c r="E31" s="65">
        <f>E32+E36+E38</f>
        <v>36220.3</v>
      </c>
      <c r="F31" s="65">
        <f>F32+F36+F38</f>
        <v>33914.4</v>
      </c>
      <c r="G31" s="65">
        <f>G32+G36+G38</f>
        <v>33754.600000000006</v>
      </c>
    </row>
    <row r="32" spans="1:7" ht="66.75">
      <c r="A32" s="33" t="s">
        <v>107</v>
      </c>
      <c r="B32" s="10" t="s">
        <v>383</v>
      </c>
      <c r="C32" s="10"/>
      <c r="D32" s="31" t="s">
        <v>147</v>
      </c>
      <c r="E32" s="65">
        <f>E33+E34+E35</f>
        <v>35493.9</v>
      </c>
      <c r="F32" s="65">
        <f>F33+F34+F35</f>
        <v>33188</v>
      </c>
      <c r="G32" s="65">
        <f>G33+G34+G35</f>
        <v>33028.200000000004</v>
      </c>
    </row>
    <row r="33" spans="1:7" ht="66.75">
      <c r="A33" s="33" t="s">
        <v>107</v>
      </c>
      <c r="B33" s="10" t="s">
        <v>383</v>
      </c>
      <c r="C33" s="104" t="s">
        <v>139</v>
      </c>
      <c r="D33" s="11" t="s">
        <v>12</v>
      </c>
      <c r="E33" s="65">
        <f>4!F23</f>
        <v>30709.1</v>
      </c>
      <c r="F33" s="65">
        <f>4!G23</f>
        <v>30709.1</v>
      </c>
      <c r="G33" s="65">
        <f>4!H23</f>
        <v>30709.1</v>
      </c>
    </row>
    <row r="34" spans="1:7" ht="36" customHeight="1">
      <c r="A34" s="33" t="s">
        <v>107</v>
      </c>
      <c r="B34" s="10" t="s">
        <v>383</v>
      </c>
      <c r="C34" s="104" t="s">
        <v>140</v>
      </c>
      <c r="D34" s="11" t="s">
        <v>141</v>
      </c>
      <c r="E34" s="65">
        <f>4!F24</f>
        <v>4546.5</v>
      </c>
      <c r="F34" s="65">
        <f>4!G24</f>
        <v>2240.6</v>
      </c>
      <c r="G34" s="65">
        <f>4!H24</f>
        <v>2080.8</v>
      </c>
    </row>
    <row r="35" spans="1:7" ht="18" customHeight="1">
      <c r="A35" s="36" t="s">
        <v>107</v>
      </c>
      <c r="B35" s="68" t="s">
        <v>383</v>
      </c>
      <c r="C35" s="105" t="s">
        <v>142</v>
      </c>
      <c r="D35" s="106" t="s">
        <v>143</v>
      </c>
      <c r="E35" s="65">
        <f>4!F25</f>
        <v>238.3</v>
      </c>
      <c r="F35" s="65">
        <f>4!G25</f>
        <v>238.3</v>
      </c>
      <c r="G35" s="65">
        <f>4!H25</f>
        <v>238.3</v>
      </c>
    </row>
    <row r="36" spans="1:7" ht="50.25">
      <c r="A36" s="33" t="s">
        <v>107</v>
      </c>
      <c r="B36" s="10" t="s">
        <v>14</v>
      </c>
      <c r="C36" s="10"/>
      <c r="D36" s="11" t="s">
        <v>148</v>
      </c>
      <c r="E36" s="65">
        <f>E37</f>
        <v>76.4</v>
      </c>
      <c r="F36" s="65">
        <f>F37</f>
        <v>76.4</v>
      </c>
      <c r="G36" s="65">
        <f>G37</f>
        <v>76.4</v>
      </c>
    </row>
    <row r="37" spans="1:7" ht="69" customHeight="1">
      <c r="A37" s="33" t="s">
        <v>107</v>
      </c>
      <c r="B37" s="10" t="s">
        <v>14</v>
      </c>
      <c r="C37" s="107" t="s">
        <v>139</v>
      </c>
      <c r="D37" s="11" t="s">
        <v>12</v>
      </c>
      <c r="E37" s="65">
        <f>4!F27</f>
        <v>76.4</v>
      </c>
      <c r="F37" s="65">
        <f>4!G27</f>
        <v>76.4</v>
      </c>
      <c r="G37" s="65">
        <f>4!H27</f>
        <v>76.4</v>
      </c>
    </row>
    <row r="38" spans="1:7" ht="68.25" customHeight="1">
      <c r="A38" s="33" t="s">
        <v>107</v>
      </c>
      <c r="B38" s="10" t="s">
        <v>15</v>
      </c>
      <c r="C38" s="10"/>
      <c r="D38" s="71" t="s">
        <v>16</v>
      </c>
      <c r="E38" s="65">
        <f>E39+E40</f>
        <v>650</v>
      </c>
      <c r="F38" s="65">
        <f>F39+F40</f>
        <v>650</v>
      </c>
      <c r="G38" s="65">
        <f>G39+G40</f>
        <v>650</v>
      </c>
    </row>
    <row r="39" spans="1:7" ht="66.75">
      <c r="A39" s="33" t="s">
        <v>107</v>
      </c>
      <c r="B39" s="10" t="s">
        <v>15</v>
      </c>
      <c r="C39" s="107" t="s">
        <v>139</v>
      </c>
      <c r="D39" s="11" t="s">
        <v>12</v>
      </c>
      <c r="E39" s="65">
        <f>4!F29</f>
        <v>575.6</v>
      </c>
      <c r="F39" s="65">
        <f>4!G29</f>
        <v>575.6</v>
      </c>
      <c r="G39" s="65">
        <f>4!H29</f>
        <v>575.6</v>
      </c>
    </row>
    <row r="40" spans="1:7" ht="36" customHeight="1">
      <c r="A40" s="33" t="s">
        <v>107</v>
      </c>
      <c r="B40" s="10" t="s">
        <v>15</v>
      </c>
      <c r="C40" s="107" t="s">
        <v>140</v>
      </c>
      <c r="D40" s="11" t="s">
        <v>141</v>
      </c>
      <c r="E40" s="65">
        <f>4!F30</f>
        <v>74.4</v>
      </c>
      <c r="F40" s="65">
        <f>4!G30</f>
        <v>74.4</v>
      </c>
      <c r="G40" s="65">
        <f>4!H30</f>
        <v>74.4</v>
      </c>
    </row>
    <row r="41" spans="1:7" ht="21" customHeight="1">
      <c r="A41" s="33" t="s">
        <v>4</v>
      </c>
      <c r="B41" s="10"/>
      <c r="C41" s="107"/>
      <c r="D41" s="11" t="s">
        <v>5</v>
      </c>
      <c r="E41" s="65">
        <f>E42</f>
        <v>0</v>
      </c>
      <c r="F41" s="65">
        <f aca="true" t="shared" si="3" ref="F41:G44">F42</f>
        <v>43.6</v>
      </c>
      <c r="G41" s="65">
        <f t="shared" si="3"/>
        <v>0</v>
      </c>
    </row>
    <row r="42" spans="1:7" ht="52.5" customHeight="1">
      <c r="A42" s="33" t="s">
        <v>4</v>
      </c>
      <c r="B42" s="56" t="s">
        <v>8</v>
      </c>
      <c r="C42" s="107"/>
      <c r="D42" s="31" t="s">
        <v>399</v>
      </c>
      <c r="E42" s="65">
        <f>E43</f>
        <v>0</v>
      </c>
      <c r="F42" s="65">
        <f t="shared" si="3"/>
        <v>43.6</v>
      </c>
      <c r="G42" s="65">
        <f t="shared" si="3"/>
        <v>0</v>
      </c>
    </row>
    <row r="43" spans="1:7" ht="54" customHeight="1">
      <c r="A43" s="33" t="s">
        <v>4</v>
      </c>
      <c r="B43" s="56" t="s">
        <v>25</v>
      </c>
      <c r="C43" s="107"/>
      <c r="D43" s="11" t="s">
        <v>24</v>
      </c>
      <c r="E43" s="65">
        <f>E44</f>
        <v>0</v>
      </c>
      <c r="F43" s="65">
        <f t="shared" si="3"/>
        <v>43.6</v>
      </c>
      <c r="G43" s="65">
        <f t="shared" si="3"/>
        <v>0</v>
      </c>
    </row>
    <row r="44" spans="1:7" ht="51.75" customHeight="1">
      <c r="A44" s="33" t="s">
        <v>4</v>
      </c>
      <c r="B44" s="10" t="s">
        <v>26</v>
      </c>
      <c r="C44" s="10"/>
      <c r="D44" s="71" t="s">
        <v>27</v>
      </c>
      <c r="E44" s="65">
        <f>E45</f>
        <v>0</v>
      </c>
      <c r="F44" s="65">
        <f t="shared" si="3"/>
        <v>43.6</v>
      </c>
      <c r="G44" s="65">
        <f t="shared" si="3"/>
        <v>0</v>
      </c>
    </row>
    <row r="45" spans="1:7" ht="33">
      <c r="A45" s="33" t="s">
        <v>4</v>
      </c>
      <c r="B45" s="10" t="s">
        <v>26</v>
      </c>
      <c r="C45" s="107" t="s">
        <v>140</v>
      </c>
      <c r="D45" s="11" t="s">
        <v>141</v>
      </c>
      <c r="E45" s="65">
        <f>4!F35</f>
        <v>0</v>
      </c>
      <c r="F45" s="65">
        <f>4!G35</f>
        <v>43.6</v>
      </c>
      <c r="G45" s="65">
        <f>4!H35</f>
        <v>0</v>
      </c>
    </row>
    <row r="46" spans="1:7" ht="44.25" customHeight="1">
      <c r="A46" s="33" t="s">
        <v>108</v>
      </c>
      <c r="B46" s="33"/>
      <c r="C46" s="33"/>
      <c r="D46" s="11" t="s">
        <v>39</v>
      </c>
      <c r="E46" s="65">
        <f>E47</f>
        <v>10295.7</v>
      </c>
      <c r="F46" s="65">
        <f aca="true" t="shared" si="4" ref="F46:G48">F47</f>
        <v>8878.9</v>
      </c>
      <c r="G46" s="65">
        <f t="shared" si="4"/>
        <v>8806.4</v>
      </c>
    </row>
    <row r="47" spans="1:7" ht="50.25">
      <c r="A47" s="33" t="s">
        <v>108</v>
      </c>
      <c r="B47" s="10" t="s">
        <v>29</v>
      </c>
      <c r="C47" s="107"/>
      <c r="D47" s="11" t="s">
        <v>28</v>
      </c>
      <c r="E47" s="65">
        <f>E48</f>
        <v>10295.7</v>
      </c>
      <c r="F47" s="65">
        <f t="shared" si="4"/>
        <v>8878.9</v>
      </c>
      <c r="G47" s="65">
        <f t="shared" si="4"/>
        <v>8806.4</v>
      </c>
    </row>
    <row r="48" spans="1:7" ht="19.5" customHeight="1">
      <c r="A48" s="33" t="s">
        <v>108</v>
      </c>
      <c r="B48" s="56" t="s">
        <v>30</v>
      </c>
      <c r="C48" s="38"/>
      <c r="D48" s="31" t="s">
        <v>9</v>
      </c>
      <c r="E48" s="65">
        <f>E49</f>
        <v>10295.7</v>
      </c>
      <c r="F48" s="65">
        <f t="shared" si="4"/>
        <v>8878.9</v>
      </c>
      <c r="G48" s="65">
        <f t="shared" si="4"/>
        <v>8806.4</v>
      </c>
    </row>
    <row r="49" spans="1:7" ht="69.75" customHeight="1">
      <c r="A49" s="33" t="s">
        <v>108</v>
      </c>
      <c r="B49" s="10" t="s">
        <v>390</v>
      </c>
      <c r="C49" s="10"/>
      <c r="D49" s="31" t="s">
        <v>147</v>
      </c>
      <c r="E49" s="65">
        <f>E50+E51+E52</f>
        <v>10295.7</v>
      </c>
      <c r="F49" s="65">
        <f>F50+F51+F52</f>
        <v>8878.9</v>
      </c>
      <c r="G49" s="65">
        <f>G50+G51+G52</f>
        <v>8806.4</v>
      </c>
    </row>
    <row r="50" spans="1:7" ht="66.75">
      <c r="A50" s="33" t="s">
        <v>108</v>
      </c>
      <c r="B50" s="10" t="s">
        <v>390</v>
      </c>
      <c r="C50" s="104" t="s">
        <v>139</v>
      </c>
      <c r="D50" s="11" t="s">
        <v>12</v>
      </c>
      <c r="E50" s="65">
        <f>4!F195</f>
        <v>7954.6</v>
      </c>
      <c r="F50" s="65">
        <f>4!G195</f>
        <v>7749.4</v>
      </c>
      <c r="G50" s="65">
        <f>4!H195</f>
        <v>7749.4</v>
      </c>
    </row>
    <row r="51" spans="1:7" ht="36" customHeight="1">
      <c r="A51" s="36" t="s">
        <v>108</v>
      </c>
      <c r="B51" s="68" t="s">
        <v>390</v>
      </c>
      <c r="C51" s="104" t="s">
        <v>140</v>
      </c>
      <c r="D51" s="75" t="s">
        <v>141</v>
      </c>
      <c r="E51" s="65">
        <f>4!F196</f>
        <v>2117.1</v>
      </c>
      <c r="F51" s="65">
        <f>4!G196</f>
        <v>905.5</v>
      </c>
      <c r="G51" s="65">
        <f>4!H196</f>
        <v>833</v>
      </c>
    </row>
    <row r="52" spans="1:7" ht="19.5" customHeight="1">
      <c r="A52" s="33" t="s">
        <v>108</v>
      </c>
      <c r="B52" s="68" t="s">
        <v>390</v>
      </c>
      <c r="C52" s="104" t="s">
        <v>142</v>
      </c>
      <c r="D52" s="75" t="s">
        <v>143</v>
      </c>
      <c r="E52" s="65">
        <f>4!F197</f>
        <v>224</v>
      </c>
      <c r="F52" s="65">
        <f>4!G197</f>
        <v>224</v>
      </c>
      <c r="G52" s="65">
        <f>4!H197</f>
        <v>224</v>
      </c>
    </row>
    <row r="53" spans="1:7" ht="21.75" customHeight="1">
      <c r="A53" s="33" t="s">
        <v>409</v>
      </c>
      <c r="B53" s="68"/>
      <c r="C53" s="107"/>
      <c r="D53" s="11" t="s">
        <v>427</v>
      </c>
      <c r="E53" s="65">
        <f aca="true" t="shared" si="5" ref="E53:G54">E54</f>
        <v>1541.5</v>
      </c>
      <c r="F53" s="65">
        <f t="shared" si="5"/>
        <v>1971.5</v>
      </c>
      <c r="G53" s="65">
        <f t="shared" si="5"/>
        <v>0</v>
      </c>
    </row>
    <row r="54" spans="1:7" ht="18.75" customHeight="1">
      <c r="A54" s="33" t="s">
        <v>409</v>
      </c>
      <c r="B54" s="5">
        <v>9900000</v>
      </c>
      <c r="C54" s="108"/>
      <c r="D54" s="32" t="s">
        <v>19</v>
      </c>
      <c r="E54" s="65">
        <f t="shared" si="5"/>
        <v>1541.5</v>
      </c>
      <c r="F54" s="65">
        <f t="shared" si="5"/>
        <v>1971.5</v>
      </c>
      <c r="G54" s="65">
        <f t="shared" si="5"/>
        <v>0</v>
      </c>
    </row>
    <row r="55" spans="1:7" ht="36" customHeight="1">
      <c r="A55" s="33" t="s">
        <v>409</v>
      </c>
      <c r="B55" s="5">
        <v>9950000</v>
      </c>
      <c r="C55" s="108"/>
      <c r="D55" s="32" t="s">
        <v>428</v>
      </c>
      <c r="E55" s="65">
        <f>E56+E58</f>
        <v>1541.5</v>
      </c>
      <c r="F55" s="65">
        <f>F56+F58</f>
        <v>1971.5</v>
      </c>
      <c r="G55" s="65">
        <f>G56+G58</f>
        <v>0</v>
      </c>
    </row>
    <row r="56" spans="1:7" ht="33">
      <c r="A56" s="33" t="s">
        <v>409</v>
      </c>
      <c r="B56" s="5">
        <v>9951001</v>
      </c>
      <c r="C56" s="107"/>
      <c r="D56" s="11" t="s">
        <v>410</v>
      </c>
      <c r="E56" s="65">
        <f>E57</f>
        <v>1541.5</v>
      </c>
      <c r="F56" s="65">
        <f>F57</f>
        <v>0</v>
      </c>
      <c r="G56" s="65">
        <f>G57</f>
        <v>0</v>
      </c>
    </row>
    <row r="57" spans="1:7" ht="19.5" customHeight="1">
      <c r="A57" s="33" t="s">
        <v>409</v>
      </c>
      <c r="B57" s="5">
        <v>9951001</v>
      </c>
      <c r="C57" s="107">
        <v>800</v>
      </c>
      <c r="D57" s="11" t="s">
        <v>143</v>
      </c>
      <c r="E57" s="65">
        <f>4!F225</f>
        <v>1541.5</v>
      </c>
      <c r="F57" s="65">
        <f>4!G225</f>
        <v>0</v>
      </c>
      <c r="G57" s="65">
        <f>4!H225</f>
        <v>0</v>
      </c>
    </row>
    <row r="58" spans="1:7" ht="33">
      <c r="A58" s="33" t="s">
        <v>409</v>
      </c>
      <c r="B58" s="5">
        <v>9951002</v>
      </c>
      <c r="C58" s="107"/>
      <c r="D58" s="11" t="s">
        <v>411</v>
      </c>
      <c r="E58" s="65">
        <f>E59</f>
        <v>0</v>
      </c>
      <c r="F58" s="65">
        <f>F59</f>
        <v>1971.5</v>
      </c>
      <c r="G58" s="65">
        <f>G59</f>
        <v>0</v>
      </c>
    </row>
    <row r="59" spans="1:7" ht="18.75" customHeight="1">
      <c r="A59" s="33" t="s">
        <v>409</v>
      </c>
      <c r="B59" s="5">
        <v>9951002</v>
      </c>
      <c r="C59" s="107">
        <v>800</v>
      </c>
      <c r="D59" s="11" t="s">
        <v>143</v>
      </c>
      <c r="E59" s="65">
        <f>4!F227</f>
        <v>0</v>
      </c>
      <c r="F59" s="65">
        <f>4!G227</f>
        <v>1971.5</v>
      </c>
      <c r="G59" s="65">
        <f>4!H227</f>
        <v>0</v>
      </c>
    </row>
    <row r="60" spans="1:7" ht="18" customHeight="1">
      <c r="A60" s="33" t="s">
        <v>109</v>
      </c>
      <c r="B60" s="34"/>
      <c r="C60" s="34"/>
      <c r="D60" s="11" t="s">
        <v>41</v>
      </c>
      <c r="E60" s="65">
        <f>E61</f>
        <v>1000</v>
      </c>
      <c r="F60" s="65">
        <f aca="true" t="shared" si="6" ref="F60:G62">F61</f>
        <v>454.5</v>
      </c>
      <c r="G60" s="65">
        <f t="shared" si="6"/>
        <v>429.6</v>
      </c>
    </row>
    <row r="61" spans="1:7" ht="21" customHeight="1">
      <c r="A61" s="33" t="s">
        <v>109</v>
      </c>
      <c r="B61" s="5">
        <v>9900000</v>
      </c>
      <c r="C61" s="108"/>
      <c r="D61" s="32" t="s">
        <v>19</v>
      </c>
      <c r="E61" s="65">
        <f>E62</f>
        <v>1000</v>
      </c>
      <c r="F61" s="65">
        <f t="shared" si="6"/>
        <v>454.5</v>
      </c>
      <c r="G61" s="65">
        <f t="shared" si="6"/>
        <v>429.6</v>
      </c>
    </row>
    <row r="62" spans="1:7" ht="33">
      <c r="A62" s="33" t="s">
        <v>109</v>
      </c>
      <c r="B62" s="5">
        <v>9922000</v>
      </c>
      <c r="C62" s="10" t="s">
        <v>136</v>
      </c>
      <c r="D62" s="32" t="s">
        <v>205</v>
      </c>
      <c r="E62" s="65">
        <f>E63</f>
        <v>1000</v>
      </c>
      <c r="F62" s="65">
        <f t="shared" si="6"/>
        <v>454.5</v>
      </c>
      <c r="G62" s="65">
        <f t="shared" si="6"/>
        <v>429.6</v>
      </c>
    </row>
    <row r="63" spans="1:7" ht="18.75" customHeight="1">
      <c r="A63" s="33" t="s">
        <v>109</v>
      </c>
      <c r="B63" s="5">
        <v>9922000</v>
      </c>
      <c r="C63" s="10" t="s">
        <v>142</v>
      </c>
      <c r="D63" s="32" t="s">
        <v>143</v>
      </c>
      <c r="E63" s="65">
        <f>4!F201</f>
        <v>1000</v>
      </c>
      <c r="F63" s="65">
        <f>4!G201</f>
        <v>454.5</v>
      </c>
      <c r="G63" s="65">
        <f>4!H201</f>
        <v>429.6</v>
      </c>
    </row>
    <row r="64" spans="1:7" ht="21" customHeight="1">
      <c r="A64" s="33" t="s">
        <v>126</v>
      </c>
      <c r="B64" s="34"/>
      <c r="C64" s="34"/>
      <c r="D64" s="11" t="s">
        <v>83</v>
      </c>
      <c r="E64" s="65">
        <f>E65+E87+E101</f>
        <v>18019.6</v>
      </c>
      <c r="F64" s="65">
        <f>F65+F87+F101</f>
        <v>9015.900000000001</v>
      </c>
      <c r="G64" s="65">
        <f>G65+G87+G101</f>
        <v>8963.5</v>
      </c>
    </row>
    <row r="65" spans="1:7" ht="51.75" customHeight="1">
      <c r="A65" s="33" t="s">
        <v>126</v>
      </c>
      <c r="B65" s="56" t="s">
        <v>8</v>
      </c>
      <c r="C65" s="107"/>
      <c r="D65" s="31" t="s">
        <v>399</v>
      </c>
      <c r="E65" s="65">
        <f>E66+E69+E74+E77+E81</f>
        <v>738.4000000000001</v>
      </c>
      <c r="F65" s="65">
        <f>F66+F69+F74+F77+F81</f>
        <v>686.0999999999999</v>
      </c>
      <c r="G65" s="65">
        <f>G66+G69+G74+G77+G81</f>
        <v>633.7</v>
      </c>
    </row>
    <row r="66" spans="1:7" ht="51.75" customHeight="1">
      <c r="A66" s="33" t="s">
        <v>126</v>
      </c>
      <c r="B66" s="56" t="s">
        <v>25</v>
      </c>
      <c r="C66" s="107"/>
      <c r="D66" s="11" t="s">
        <v>24</v>
      </c>
      <c r="E66" s="65">
        <f aca="true" t="shared" si="7" ref="E66:G67">E67</f>
        <v>180.6</v>
      </c>
      <c r="F66" s="65">
        <f t="shared" si="7"/>
        <v>157</v>
      </c>
      <c r="G66" s="65">
        <f t="shared" si="7"/>
        <v>157</v>
      </c>
    </row>
    <row r="67" spans="1:7" ht="36" customHeight="1">
      <c r="A67" s="33" t="s">
        <v>126</v>
      </c>
      <c r="B67" s="56" t="s">
        <v>288</v>
      </c>
      <c r="C67" s="107"/>
      <c r="D67" s="11" t="s">
        <v>289</v>
      </c>
      <c r="E67" s="65">
        <f t="shared" si="7"/>
        <v>180.6</v>
      </c>
      <c r="F67" s="65">
        <f t="shared" si="7"/>
        <v>157</v>
      </c>
      <c r="G67" s="65">
        <f t="shared" si="7"/>
        <v>157</v>
      </c>
    </row>
    <row r="68" spans="1:7" ht="33.75" customHeight="1">
      <c r="A68" s="33" t="s">
        <v>126</v>
      </c>
      <c r="B68" s="56" t="s">
        <v>288</v>
      </c>
      <c r="C68" s="107" t="s">
        <v>140</v>
      </c>
      <c r="D68" s="11" t="s">
        <v>141</v>
      </c>
      <c r="E68" s="65">
        <f>4!F40</f>
        <v>180.6</v>
      </c>
      <c r="F68" s="65">
        <f>4!G40</f>
        <v>157</v>
      </c>
      <c r="G68" s="65">
        <f>4!H40</f>
        <v>157</v>
      </c>
    </row>
    <row r="69" spans="1:7" ht="84" customHeight="1">
      <c r="A69" s="33" t="s">
        <v>126</v>
      </c>
      <c r="B69" s="56" t="s">
        <v>290</v>
      </c>
      <c r="C69" s="107"/>
      <c r="D69" s="11" t="s">
        <v>291</v>
      </c>
      <c r="E69" s="65">
        <f>E70+E72</f>
        <v>75</v>
      </c>
      <c r="F69" s="65">
        <f>F70+F72</f>
        <v>68.7</v>
      </c>
      <c r="G69" s="65">
        <f>G70+G72</f>
        <v>44</v>
      </c>
    </row>
    <row r="70" spans="1:7" ht="51" customHeight="1">
      <c r="A70" s="33" t="s">
        <v>126</v>
      </c>
      <c r="B70" s="56" t="s">
        <v>293</v>
      </c>
      <c r="C70" s="107"/>
      <c r="D70" s="11" t="s">
        <v>292</v>
      </c>
      <c r="E70" s="65">
        <f>E71</f>
        <v>50</v>
      </c>
      <c r="F70" s="65">
        <f>F71</f>
        <v>45.5</v>
      </c>
      <c r="G70" s="65">
        <f>G71</f>
        <v>29</v>
      </c>
    </row>
    <row r="71" spans="1:7" ht="21" customHeight="1">
      <c r="A71" s="33" t="s">
        <v>126</v>
      </c>
      <c r="B71" s="56" t="s">
        <v>293</v>
      </c>
      <c r="C71" s="107" t="s">
        <v>142</v>
      </c>
      <c r="D71" s="117" t="s">
        <v>143</v>
      </c>
      <c r="E71" s="65">
        <f>4!F43</f>
        <v>50</v>
      </c>
      <c r="F71" s="65">
        <f>4!G43</f>
        <v>45.5</v>
      </c>
      <c r="G71" s="65">
        <f>4!H43</f>
        <v>29</v>
      </c>
    </row>
    <row r="72" spans="1:7" ht="50.25">
      <c r="A72" s="33" t="s">
        <v>126</v>
      </c>
      <c r="B72" s="56" t="s">
        <v>295</v>
      </c>
      <c r="C72" s="107"/>
      <c r="D72" s="11" t="s">
        <v>294</v>
      </c>
      <c r="E72" s="65">
        <f>E73</f>
        <v>25</v>
      </c>
      <c r="F72" s="65">
        <f>F73</f>
        <v>23.2</v>
      </c>
      <c r="G72" s="65">
        <f>G73</f>
        <v>15</v>
      </c>
    </row>
    <row r="73" spans="1:7" ht="36" customHeight="1">
      <c r="A73" s="33" t="s">
        <v>126</v>
      </c>
      <c r="B73" s="56" t="s">
        <v>295</v>
      </c>
      <c r="C73" s="107" t="s">
        <v>140</v>
      </c>
      <c r="D73" s="11" t="s">
        <v>141</v>
      </c>
      <c r="E73" s="65">
        <f>4!F45</f>
        <v>25</v>
      </c>
      <c r="F73" s="65">
        <f>4!G45</f>
        <v>23.2</v>
      </c>
      <c r="G73" s="65">
        <f>4!H45</f>
        <v>15</v>
      </c>
    </row>
    <row r="74" spans="1:7" ht="36" customHeight="1">
      <c r="A74" s="33" t="s">
        <v>126</v>
      </c>
      <c r="B74" s="56" t="s">
        <v>296</v>
      </c>
      <c r="C74" s="107"/>
      <c r="D74" s="11" t="s">
        <v>297</v>
      </c>
      <c r="E74" s="65">
        <f aca="true" t="shared" si="8" ref="E74:G75">E75</f>
        <v>121</v>
      </c>
      <c r="F74" s="65">
        <f t="shared" si="8"/>
        <v>105</v>
      </c>
      <c r="G74" s="65">
        <f t="shared" si="8"/>
        <v>105</v>
      </c>
    </row>
    <row r="75" spans="1:7" ht="33">
      <c r="A75" s="33" t="s">
        <v>126</v>
      </c>
      <c r="B75" s="56" t="s">
        <v>298</v>
      </c>
      <c r="C75" s="107"/>
      <c r="D75" s="11" t="s">
        <v>299</v>
      </c>
      <c r="E75" s="65">
        <f t="shared" si="8"/>
        <v>121</v>
      </c>
      <c r="F75" s="65">
        <f t="shared" si="8"/>
        <v>105</v>
      </c>
      <c r="G75" s="65">
        <f t="shared" si="8"/>
        <v>105</v>
      </c>
    </row>
    <row r="76" spans="1:7" ht="20.25" customHeight="1">
      <c r="A76" s="33" t="s">
        <v>126</v>
      </c>
      <c r="B76" s="56" t="s">
        <v>298</v>
      </c>
      <c r="C76" s="17" t="s">
        <v>145</v>
      </c>
      <c r="D76" s="11" t="s">
        <v>146</v>
      </c>
      <c r="E76" s="65">
        <f>4!F48</f>
        <v>121</v>
      </c>
      <c r="F76" s="65">
        <f>4!G48</f>
        <v>105</v>
      </c>
      <c r="G76" s="65">
        <f>4!H48</f>
        <v>105</v>
      </c>
    </row>
    <row r="77" spans="1:7" ht="50.25">
      <c r="A77" s="33" t="s">
        <v>126</v>
      </c>
      <c r="B77" s="56" t="s">
        <v>282</v>
      </c>
      <c r="C77" s="107"/>
      <c r="D77" s="11" t="s">
        <v>283</v>
      </c>
      <c r="E77" s="65">
        <f>E78</f>
        <v>66.1</v>
      </c>
      <c r="F77" s="65">
        <f>F78</f>
        <v>59.7</v>
      </c>
      <c r="G77" s="65">
        <f>G78</f>
        <v>32</v>
      </c>
    </row>
    <row r="78" spans="1:7" ht="35.25" customHeight="1">
      <c r="A78" s="33" t="s">
        <v>126</v>
      </c>
      <c r="B78" s="56" t="s">
        <v>287</v>
      </c>
      <c r="C78" s="107"/>
      <c r="D78" s="11" t="s">
        <v>286</v>
      </c>
      <c r="E78" s="65">
        <f>E80+E79</f>
        <v>66.1</v>
      </c>
      <c r="F78" s="65">
        <f>F80+F79</f>
        <v>59.7</v>
      </c>
      <c r="G78" s="65">
        <f>G80+G79</f>
        <v>32</v>
      </c>
    </row>
    <row r="79" spans="1:7" ht="37.5" customHeight="1">
      <c r="A79" s="33" t="s">
        <v>126</v>
      </c>
      <c r="B79" s="56" t="s">
        <v>287</v>
      </c>
      <c r="C79" s="107" t="s">
        <v>140</v>
      </c>
      <c r="D79" s="11" t="s">
        <v>141</v>
      </c>
      <c r="E79" s="65">
        <f>4!F51</f>
        <v>51.1</v>
      </c>
      <c r="F79" s="65">
        <f>4!G51</f>
        <v>44.7</v>
      </c>
      <c r="G79" s="65">
        <f>4!H51</f>
        <v>17</v>
      </c>
    </row>
    <row r="80" spans="1:7" ht="21" customHeight="1">
      <c r="A80" s="33" t="s">
        <v>126</v>
      </c>
      <c r="B80" s="56" t="s">
        <v>287</v>
      </c>
      <c r="C80" s="17" t="s">
        <v>145</v>
      </c>
      <c r="D80" s="11" t="s">
        <v>146</v>
      </c>
      <c r="E80" s="65">
        <f>4!F52</f>
        <v>15</v>
      </c>
      <c r="F80" s="65">
        <f>4!G52</f>
        <v>15</v>
      </c>
      <c r="G80" s="65">
        <f>4!H52</f>
        <v>15</v>
      </c>
    </row>
    <row r="81" spans="1:7" ht="21" customHeight="1">
      <c r="A81" s="33" t="s">
        <v>126</v>
      </c>
      <c r="B81" s="56" t="s">
        <v>10</v>
      </c>
      <c r="C81" s="107"/>
      <c r="D81" s="11" t="s">
        <v>9</v>
      </c>
      <c r="E81" s="65">
        <f>E82+E84</f>
        <v>295.7</v>
      </c>
      <c r="F81" s="65">
        <f>F82+F84</f>
        <v>295.7</v>
      </c>
      <c r="G81" s="65">
        <f>G82+G84</f>
        <v>295.7</v>
      </c>
    </row>
    <row r="82" spans="1:7" ht="51.75" customHeight="1">
      <c r="A82" s="33" t="s">
        <v>126</v>
      </c>
      <c r="B82" s="56" t="s">
        <v>14</v>
      </c>
      <c r="C82" s="107"/>
      <c r="D82" s="11" t="s">
        <v>148</v>
      </c>
      <c r="E82" s="65">
        <f>E83</f>
        <v>31.7</v>
      </c>
      <c r="F82" s="65">
        <f>F83</f>
        <v>31.7</v>
      </c>
      <c r="G82" s="65">
        <f>G83</f>
        <v>31.7</v>
      </c>
    </row>
    <row r="83" spans="1:7" ht="70.5" customHeight="1">
      <c r="A83" s="33" t="s">
        <v>126</v>
      </c>
      <c r="B83" s="56" t="s">
        <v>14</v>
      </c>
      <c r="C83" s="107" t="s">
        <v>139</v>
      </c>
      <c r="D83" s="11" t="s">
        <v>12</v>
      </c>
      <c r="E83" s="65">
        <f>4!F55</f>
        <v>31.7</v>
      </c>
      <c r="F83" s="65">
        <f>4!G55</f>
        <v>31.7</v>
      </c>
      <c r="G83" s="65">
        <f>4!H55</f>
        <v>31.7</v>
      </c>
    </row>
    <row r="84" spans="1:7" ht="87" customHeight="1">
      <c r="A84" s="33" t="s">
        <v>126</v>
      </c>
      <c r="B84" s="56" t="s">
        <v>374</v>
      </c>
      <c r="C84" s="107"/>
      <c r="D84" s="11" t="s">
        <v>375</v>
      </c>
      <c r="E84" s="65">
        <f>E85+E86</f>
        <v>264</v>
      </c>
      <c r="F84" s="65">
        <f>F85+F86</f>
        <v>264</v>
      </c>
      <c r="G84" s="65">
        <f>G85+G86</f>
        <v>264</v>
      </c>
    </row>
    <row r="85" spans="1:7" ht="72" customHeight="1">
      <c r="A85" s="33" t="s">
        <v>126</v>
      </c>
      <c r="B85" s="56" t="s">
        <v>374</v>
      </c>
      <c r="C85" s="107" t="s">
        <v>139</v>
      </c>
      <c r="D85" s="11" t="s">
        <v>12</v>
      </c>
      <c r="E85" s="65">
        <f>4!F57</f>
        <v>240.1</v>
      </c>
      <c r="F85" s="65">
        <f>4!G57</f>
        <v>240.1</v>
      </c>
      <c r="G85" s="65">
        <f>4!H57</f>
        <v>240.1</v>
      </c>
    </row>
    <row r="86" spans="1:7" ht="35.25" customHeight="1">
      <c r="A86" s="33" t="s">
        <v>126</v>
      </c>
      <c r="B86" s="56" t="s">
        <v>374</v>
      </c>
      <c r="C86" s="107" t="s">
        <v>140</v>
      </c>
      <c r="D86" s="11" t="s">
        <v>141</v>
      </c>
      <c r="E86" s="65">
        <f>4!F58</f>
        <v>23.9</v>
      </c>
      <c r="F86" s="65">
        <f>4!G58</f>
        <v>23.9</v>
      </c>
      <c r="G86" s="65">
        <f>4!H58</f>
        <v>23.9</v>
      </c>
    </row>
    <row r="87" spans="1:7" ht="50.25">
      <c r="A87" s="33" t="s">
        <v>126</v>
      </c>
      <c r="B87" s="33" t="s">
        <v>247</v>
      </c>
      <c r="C87" s="33"/>
      <c r="D87" s="31" t="s">
        <v>248</v>
      </c>
      <c r="E87" s="65">
        <f>E88</f>
        <v>15828.099999999999</v>
      </c>
      <c r="F87" s="65">
        <f>F88</f>
        <v>7376.700000000001</v>
      </c>
      <c r="G87" s="65">
        <f>G88</f>
        <v>7376.700000000001</v>
      </c>
    </row>
    <row r="88" spans="1:7" ht="33.75" customHeight="1">
      <c r="A88" s="33" t="s">
        <v>126</v>
      </c>
      <c r="B88" s="33" t="s">
        <v>249</v>
      </c>
      <c r="C88" s="33"/>
      <c r="D88" s="31" t="s">
        <v>250</v>
      </c>
      <c r="E88" s="65">
        <f>E89+E91+E97+E93+E95</f>
        <v>15828.099999999999</v>
      </c>
      <c r="F88" s="65">
        <f>F89+F91+F97+F93+F95</f>
        <v>7376.700000000001</v>
      </c>
      <c r="G88" s="65">
        <f>G89+G91+G97+G93+G95</f>
        <v>7376.700000000001</v>
      </c>
    </row>
    <row r="89" spans="1:7" ht="33">
      <c r="A89" s="33" t="s">
        <v>126</v>
      </c>
      <c r="B89" s="33" t="s">
        <v>251</v>
      </c>
      <c r="C89" s="33"/>
      <c r="D89" s="31" t="s">
        <v>252</v>
      </c>
      <c r="E89" s="65">
        <f>E90</f>
        <v>2360</v>
      </c>
      <c r="F89" s="65">
        <f>F90</f>
        <v>2186.5</v>
      </c>
      <c r="G89" s="65">
        <f>G90</f>
        <v>2186.5</v>
      </c>
    </row>
    <row r="90" spans="1:7" ht="33">
      <c r="A90" s="33" t="s">
        <v>126</v>
      </c>
      <c r="B90" s="33" t="s">
        <v>251</v>
      </c>
      <c r="C90" s="107" t="s">
        <v>140</v>
      </c>
      <c r="D90" s="11" t="s">
        <v>141</v>
      </c>
      <c r="E90" s="65">
        <f>4!F234</f>
        <v>2360</v>
      </c>
      <c r="F90" s="65">
        <f>4!G234</f>
        <v>2186.5</v>
      </c>
      <c r="G90" s="65">
        <f>4!H234</f>
        <v>2186.5</v>
      </c>
    </row>
    <row r="91" spans="1:7" ht="33">
      <c r="A91" s="33" t="s">
        <v>126</v>
      </c>
      <c r="B91" s="33" t="s">
        <v>253</v>
      </c>
      <c r="C91" s="33"/>
      <c r="D91" s="31" t="s">
        <v>254</v>
      </c>
      <c r="E91" s="65">
        <f>E92</f>
        <v>240</v>
      </c>
      <c r="F91" s="65">
        <f>F92</f>
        <v>121</v>
      </c>
      <c r="G91" s="65">
        <f>G92</f>
        <v>121</v>
      </c>
    </row>
    <row r="92" spans="1:7" ht="33">
      <c r="A92" s="33" t="s">
        <v>126</v>
      </c>
      <c r="B92" s="33" t="s">
        <v>253</v>
      </c>
      <c r="C92" s="107" t="s">
        <v>140</v>
      </c>
      <c r="D92" s="11" t="s">
        <v>141</v>
      </c>
      <c r="E92" s="65">
        <f>4!F236</f>
        <v>240</v>
      </c>
      <c r="F92" s="65">
        <f>4!G236</f>
        <v>121</v>
      </c>
      <c r="G92" s="65">
        <f>4!H236</f>
        <v>121</v>
      </c>
    </row>
    <row r="93" spans="1:7" ht="50.25">
      <c r="A93" s="33" t="s">
        <v>126</v>
      </c>
      <c r="B93" s="10" t="s">
        <v>437</v>
      </c>
      <c r="C93" s="10"/>
      <c r="D93" s="32" t="s">
        <v>438</v>
      </c>
      <c r="E93" s="65">
        <f>E94</f>
        <v>1710</v>
      </c>
      <c r="F93" s="65">
        <f>F94</f>
        <v>0</v>
      </c>
      <c r="G93" s="65">
        <f>G94</f>
        <v>0</v>
      </c>
    </row>
    <row r="94" spans="1:7" ht="33">
      <c r="A94" s="33" t="s">
        <v>126</v>
      </c>
      <c r="B94" s="10" t="s">
        <v>437</v>
      </c>
      <c r="C94" s="107" t="s">
        <v>140</v>
      </c>
      <c r="D94" s="11" t="s">
        <v>141</v>
      </c>
      <c r="E94" s="65">
        <f>4!F238</f>
        <v>1710</v>
      </c>
      <c r="F94" s="65">
        <f>4!G238</f>
        <v>0</v>
      </c>
      <c r="G94" s="65">
        <f>4!H238</f>
        <v>0</v>
      </c>
    </row>
    <row r="95" spans="1:7" ht="84">
      <c r="A95" s="33" t="s">
        <v>126</v>
      </c>
      <c r="B95" s="10" t="s">
        <v>486</v>
      </c>
      <c r="C95" s="107"/>
      <c r="D95" s="11" t="s">
        <v>487</v>
      </c>
      <c r="E95" s="65">
        <f>E96</f>
        <v>5989.8</v>
      </c>
      <c r="F95" s="65">
        <f>F96</f>
        <v>0</v>
      </c>
      <c r="G95" s="65">
        <f>G96</f>
        <v>0</v>
      </c>
    </row>
    <row r="96" spans="1:7" ht="33">
      <c r="A96" s="33" t="s">
        <v>126</v>
      </c>
      <c r="B96" s="10" t="s">
        <v>486</v>
      </c>
      <c r="C96" s="107" t="s">
        <v>140</v>
      </c>
      <c r="D96" s="11" t="s">
        <v>141</v>
      </c>
      <c r="E96" s="65">
        <f>4!F240</f>
        <v>5989.8</v>
      </c>
      <c r="F96" s="65">
        <f>4!G240</f>
        <v>0</v>
      </c>
      <c r="G96" s="65">
        <f>4!H240</f>
        <v>0</v>
      </c>
    </row>
    <row r="97" spans="1:7" ht="21" customHeight="1">
      <c r="A97" s="33" t="s">
        <v>126</v>
      </c>
      <c r="B97" s="10" t="s">
        <v>255</v>
      </c>
      <c r="C97" s="10"/>
      <c r="D97" s="32" t="s">
        <v>9</v>
      </c>
      <c r="E97" s="65">
        <f>E98</f>
        <v>5528.3</v>
      </c>
      <c r="F97" s="65">
        <f>F98</f>
        <v>5069.200000000001</v>
      </c>
      <c r="G97" s="65">
        <f>G98</f>
        <v>5069.200000000001</v>
      </c>
    </row>
    <row r="98" spans="1:7" ht="66.75">
      <c r="A98" s="33" t="s">
        <v>126</v>
      </c>
      <c r="B98" s="10" t="s">
        <v>256</v>
      </c>
      <c r="C98" s="10"/>
      <c r="D98" s="32" t="s">
        <v>147</v>
      </c>
      <c r="E98" s="65">
        <f>E99+E100</f>
        <v>5528.3</v>
      </c>
      <c r="F98" s="65">
        <f>F99+F100</f>
        <v>5069.200000000001</v>
      </c>
      <c r="G98" s="65">
        <f>G99+G100</f>
        <v>5069.200000000001</v>
      </c>
    </row>
    <row r="99" spans="1:7" ht="66.75">
      <c r="A99" s="33" t="s">
        <v>126</v>
      </c>
      <c r="B99" s="10" t="s">
        <v>256</v>
      </c>
      <c r="C99" s="107" t="s">
        <v>139</v>
      </c>
      <c r="D99" s="11" t="s">
        <v>12</v>
      </c>
      <c r="E99" s="65">
        <f>4!F243</f>
        <v>5245.7</v>
      </c>
      <c r="F99" s="65">
        <f>4!G243</f>
        <v>4975.1</v>
      </c>
      <c r="G99" s="65">
        <f>4!H243</f>
        <v>4975.1</v>
      </c>
    </row>
    <row r="100" spans="1:7" ht="36" customHeight="1">
      <c r="A100" s="33" t="s">
        <v>126</v>
      </c>
      <c r="B100" s="10" t="s">
        <v>256</v>
      </c>
      <c r="C100" s="107" t="s">
        <v>140</v>
      </c>
      <c r="D100" s="11" t="s">
        <v>141</v>
      </c>
      <c r="E100" s="65">
        <f>4!F244</f>
        <v>282.6</v>
      </c>
      <c r="F100" s="65">
        <f>4!G244</f>
        <v>94.1</v>
      </c>
      <c r="G100" s="65">
        <f>4!H244</f>
        <v>94.1</v>
      </c>
    </row>
    <row r="101" spans="1:7" ht="51" customHeight="1">
      <c r="A101" s="33" t="s">
        <v>126</v>
      </c>
      <c r="B101" s="10" t="s">
        <v>29</v>
      </c>
      <c r="C101" s="107"/>
      <c r="D101" s="110" t="s">
        <v>28</v>
      </c>
      <c r="E101" s="65">
        <f>E102+E105+E108</f>
        <v>1453.1</v>
      </c>
      <c r="F101" s="65">
        <f>F102+F105+F108</f>
        <v>953.1</v>
      </c>
      <c r="G101" s="65">
        <f>G102+G105+G108</f>
        <v>953.1</v>
      </c>
    </row>
    <row r="102" spans="1:7" ht="33">
      <c r="A102" s="33" t="s">
        <v>126</v>
      </c>
      <c r="B102" s="10" t="s">
        <v>363</v>
      </c>
      <c r="C102" s="107"/>
      <c r="D102" s="110" t="s">
        <v>360</v>
      </c>
      <c r="E102" s="65">
        <f aca="true" t="shared" si="9" ref="E102:G103">E103</f>
        <v>917.1</v>
      </c>
      <c r="F102" s="65">
        <f t="shared" si="9"/>
        <v>917.1</v>
      </c>
      <c r="G102" s="65">
        <f t="shared" si="9"/>
        <v>917.1</v>
      </c>
    </row>
    <row r="103" spans="1:7" ht="50.25">
      <c r="A103" s="33" t="s">
        <v>126</v>
      </c>
      <c r="B103" s="10" t="s">
        <v>372</v>
      </c>
      <c r="C103" s="10"/>
      <c r="D103" s="111" t="s">
        <v>373</v>
      </c>
      <c r="E103" s="65">
        <f t="shared" si="9"/>
        <v>917.1</v>
      </c>
      <c r="F103" s="65">
        <f t="shared" si="9"/>
        <v>917.1</v>
      </c>
      <c r="G103" s="65">
        <f t="shared" si="9"/>
        <v>917.1</v>
      </c>
    </row>
    <row r="104" spans="1:7" ht="33.75" customHeight="1">
      <c r="A104" s="33" t="s">
        <v>126</v>
      </c>
      <c r="B104" s="10" t="s">
        <v>372</v>
      </c>
      <c r="C104" s="104" t="s">
        <v>140</v>
      </c>
      <c r="D104" s="110" t="s">
        <v>141</v>
      </c>
      <c r="E104" s="65">
        <f>4!F206</f>
        <v>917.1</v>
      </c>
      <c r="F104" s="65">
        <f>4!G206</f>
        <v>917.1</v>
      </c>
      <c r="G104" s="65">
        <f>4!H206</f>
        <v>917.1</v>
      </c>
    </row>
    <row r="105" spans="1:7" ht="20.25" customHeight="1">
      <c r="A105" s="33" t="s">
        <v>126</v>
      </c>
      <c r="B105" s="10" t="s">
        <v>379</v>
      </c>
      <c r="C105" s="10"/>
      <c r="D105" s="111" t="s">
        <v>202</v>
      </c>
      <c r="E105" s="65">
        <f aca="true" t="shared" si="10" ref="E105:G106">E106</f>
        <v>36</v>
      </c>
      <c r="F105" s="65">
        <f t="shared" si="10"/>
        <v>36</v>
      </c>
      <c r="G105" s="65">
        <f t="shared" si="10"/>
        <v>36</v>
      </c>
    </row>
    <row r="106" spans="1:7" ht="41.25" customHeight="1">
      <c r="A106" s="33" t="s">
        <v>126</v>
      </c>
      <c r="B106" s="10" t="s">
        <v>380</v>
      </c>
      <c r="C106" s="10"/>
      <c r="D106" s="111" t="s">
        <v>203</v>
      </c>
      <c r="E106" s="65">
        <f t="shared" si="10"/>
        <v>36</v>
      </c>
      <c r="F106" s="65">
        <f t="shared" si="10"/>
        <v>36</v>
      </c>
      <c r="G106" s="65">
        <f t="shared" si="10"/>
        <v>36</v>
      </c>
    </row>
    <row r="107" spans="1:7" ht="33">
      <c r="A107" s="33" t="s">
        <v>126</v>
      </c>
      <c r="B107" s="10" t="s">
        <v>380</v>
      </c>
      <c r="C107" s="104" t="s">
        <v>140</v>
      </c>
      <c r="D107" s="110" t="s">
        <v>141</v>
      </c>
      <c r="E107" s="65">
        <f>4!F209</f>
        <v>36</v>
      </c>
      <c r="F107" s="65">
        <f>4!G209</f>
        <v>36</v>
      </c>
      <c r="G107" s="65">
        <f>4!H209</f>
        <v>36</v>
      </c>
    </row>
    <row r="108" spans="1:7" ht="16.5">
      <c r="A108" s="33" t="s">
        <v>126</v>
      </c>
      <c r="B108" s="5">
        <v>9900000</v>
      </c>
      <c r="C108" s="108"/>
      <c r="D108" s="111" t="s">
        <v>19</v>
      </c>
      <c r="E108" s="65">
        <f aca="true" t="shared" si="11" ref="E108:G109">E109</f>
        <v>500</v>
      </c>
      <c r="F108" s="65">
        <f t="shared" si="11"/>
        <v>0</v>
      </c>
      <c r="G108" s="65">
        <f t="shared" si="11"/>
        <v>0</v>
      </c>
    </row>
    <row r="109" spans="1:7" ht="33">
      <c r="A109" s="33" t="s">
        <v>126</v>
      </c>
      <c r="B109" s="5">
        <v>9911000</v>
      </c>
      <c r="C109" s="10" t="s">
        <v>136</v>
      </c>
      <c r="D109" s="111" t="s">
        <v>206</v>
      </c>
      <c r="E109" s="65">
        <f t="shared" si="11"/>
        <v>500</v>
      </c>
      <c r="F109" s="65">
        <f t="shared" si="11"/>
        <v>0</v>
      </c>
      <c r="G109" s="65">
        <f t="shared" si="11"/>
        <v>0</v>
      </c>
    </row>
    <row r="110" spans="1:7" ht="21" customHeight="1">
      <c r="A110" s="33" t="s">
        <v>126</v>
      </c>
      <c r="B110" s="5">
        <v>9911000</v>
      </c>
      <c r="C110" s="10" t="s">
        <v>142</v>
      </c>
      <c r="D110" s="111" t="s">
        <v>143</v>
      </c>
      <c r="E110" s="65">
        <f>4!F212</f>
        <v>500</v>
      </c>
      <c r="F110" s="65">
        <f>4!G212</f>
        <v>0</v>
      </c>
      <c r="G110" s="65">
        <f>4!H212</f>
        <v>0</v>
      </c>
    </row>
    <row r="111" spans="1:7" s="49" customFormat="1" ht="33">
      <c r="A111" s="34" t="s">
        <v>119</v>
      </c>
      <c r="B111" s="34"/>
      <c r="C111" s="34"/>
      <c r="D111" s="35" t="s">
        <v>84</v>
      </c>
      <c r="E111" s="66">
        <f>E112+E120</f>
        <v>8283.9</v>
      </c>
      <c r="F111" s="66">
        <f>F112+F120</f>
        <v>8085.400000000001</v>
      </c>
      <c r="G111" s="66">
        <f>G112+G120</f>
        <v>8176.2</v>
      </c>
    </row>
    <row r="112" spans="1:7" ht="16.5">
      <c r="A112" s="33" t="s">
        <v>149</v>
      </c>
      <c r="B112" s="56"/>
      <c r="C112" s="107"/>
      <c r="D112" s="11" t="s">
        <v>150</v>
      </c>
      <c r="E112" s="65">
        <f aca="true" t="shared" si="12" ref="E112:G113">E113</f>
        <v>1988.6000000000001</v>
      </c>
      <c r="F112" s="65">
        <f t="shared" si="12"/>
        <v>1961.3</v>
      </c>
      <c r="G112" s="65">
        <f t="shared" si="12"/>
        <v>2092.3</v>
      </c>
    </row>
    <row r="113" spans="1:7" ht="50.25">
      <c r="A113" s="33" t="s">
        <v>149</v>
      </c>
      <c r="B113" s="56" t="s">
        <v>8</v>
      </c>
      <c r="C113" s="107"/>
      <c r="D113" s="31" t="s">
        <v>399</v>
      </c>
      <c r="E113" s="65">
        <f t="shared" si="12"/>
        <v>1988.6000000000001</v>
      </c>
      <c r="F113" s="65">
        <f t="shared" si="12"/>
        <v>1961.3</v>
      </c>
      <c r="G113" s="65">
        <f t="shared" si="12"/>
        <v>2092.3</v>
      </c>
    </row>
    <row r="114" spans="1:7" ht="20.25" customHeight="1">
      <c r="A114" s="33" t="s">
        <v>149</v>
      </c>
      <c r="B114" s="56" t="s">
        <v>10</v>
      </c>
      <c r="C114" s="107"/>
      <c r="D114" s="11" t="s">
        <v>9</v>
      </c>
      <c r="E114" s="65">
        <f>E115+E117</f>
        <v>1988.6000000000001</v>
      </c>
      <c r="F114" s="65">
        <f>F115+F117</f>
        <v>1961.3</v>
      </c>
      <c r="G114" s="65">
        <f>G115+G117</f>
        <v>2092.3</v>
      </c>
    </row>
    <row r="115" spans="1:7" ht="53.25" customHeight="1">
      <c r="A115" s="33" t="s">
        <v>149</v>
      </c>
      <c r="B115" s="56" t="s">
        <v>14</v>
      </c>
      <c r="C115" s="107"/>
      <c r="D115" s="11" t="s">
        <v>148</v>
      </c>
      <c r="E115" s="65">
        <f>E116</f>
        <v>619.3</v>
      </c>
      <c r="F115" s="65">
        <f>F116</f>
        <v>619.3</v>
      </c>
      <c r="G115" s="65">
        <f>G116</f>
        <v>619.3</v>
      </c>
    </row>
    <row r="116" spans="1:7" ht="71.25" customHeight="1">
      <c r="A116" s="33" t="s">
        <v>149</v>
      </c>
      <c r="B116" s="56" t="s">
        <v>14</v>
      </c>
      <c r="C116" s="104" t="s">
        <v>139</v>
      </c>
      <c r="D116" s="11" t="s">
        <v>12</v>
      </c>
      <c r="E116" s="65">
        <f>4!F64</f>
        <v>619.3</v>
      </c>
      <c r="F116" s="65">
        <f>4!G64</f>
        <v>619.3</v>
      </c>
      <c r="G116" s="65">
        <f>4!H64</f>
        <v>619.3</v>
      </c>
    </row>
    <row r="117" spans="1:7" ht="121.5" customHeight="1">
      <c r="A117" s="33" t="s">
        <v>149</v>
      </c>
      <c r="B117" s="56" t="s">
        <v>431</v>
      </c>
      <c r="C117" s="107"/>
      <c r="D117" s="11" t="s">
        <v>432</v>
      </c>
      <c r="E117" s="65">
        <f>E118+E119</f>
        <v>1369.3000000000002</v>
      </c>
      <c r="F117" s="65">
        <f>F118+F119</f>
        <v>1342</v>
      </c>
      <c r="G117" s="65">
        <f>G118+G119</f>
        <v>1473</v>
      </c>
    </row>
    <row r="118" spans="1:7" ht="71.25" customHeight="1">
      <c r="A118" s="33" t="s">
        <v>149</v>
      </c>
      <c r="B118" s="56" t="s">
        <v>431</v>
      </c>
      <c r="C118" s="104" t="s">
        <v>139</v>
      </c>
      <c r="D118" s="11" t="s">
        <v>12</v>
      </c>
      <c r="E118" s="65">
        <f>4!F66</f>
        <v>1141.9</v>
      </c>
      <c r="F118" s="65">
        <f>4!G66</f>
        <v>1141.9</v>
      </c>
      <c r="G118" s="65">
        <f>4!H66</f>
        <v>1141.9</v>
      </c>
    </row>
    <row r="119" spans="1:7" ht="36" customHeight="1">
      <c r="A119" s="36" t="s">
        <v>149</v>
      </c>
      <c r="B119" s="56" t="s">
        <v>431</v>
      </c>
      <c r="C119" s="105" t="s">
        <v>140</v>
      </c>
      <c r="D119" s="75" t="s">
        <v>141</v>
      </c>
      <c r="E119" s="65">
        <f>4!F67</f>
        <v>227.4</v>
      </c>
      <c r="F119" s="65">
        <f>4!G67</f>
        <v>200.1</v>
      </c>
      <c r="G119" s="65">
        <f>4!H67</f>
        <v>331.1</v>
      </c>
    </row>
    <row r="120" spans="1:7" ht="35.25" customHeight="1">
      <c r="A120" s="33" t="s">
        <v>110</v>
      </c>
      <c r="B120" s="56"/>
      <c r="C120" s="107"/>
      <c r="D120" s="11" t="s">
        <v>53</v>
      </c>
      <c r="E120" s="65">
        <f>E121</f>
        <v>6295.3</v>
      </c>
      <c r="F120" s="65">
        <f aca="true" t="shared" si="13" ref="F120:G123">F121</f>
        <v>6124.1</v>
      </c>
      <c r="G120" s="65">
        <f t="shared" si="13"/>
        <v>6083.9</v>
      </c>
    </row>
    <row r="121" spans="1:7" ht="51" customHeight="1">
      <c r="A121" s="33" t="s">
        <v>110</v>
      </c>
      <c r="B121" s="56" t="s">
        <v>8</v>
      </c>
      <c r="C121" s="107"/>
      <c r="D121" s="31" t="s">
        <v>399</v>
      </c>
      <c r="E121" s="65">
        <f>E122</f>
        <v>6295.3</v>
      </c>
      <c r="F121" s="65">
        <f t="shared" si="13"/>
        <v>6124.1</v>
      </c>
      <c r="G121" s="65">
        <f t="shared" si="13"/>
        <v>6083.9</v>
      </c>
    </row>
    <row r="122" spans="1:7" ht="33">
      <c r="A122" s="33" t="s">
        <v>110</v>
      </c>
      <c r="B122" s="56" t="s">
        <v>300</v>
      </c>
      <c r="C122" s="107"/>
      <c r="D122" s="11" t="s">
        <v>301</v>
      </c>
      <c r="E122" s="65">
        <f>E123</f>
        <v>6295.3</v>
      </c>
      <c r="F122" s="65">
        <f t="shared" si="13"/>
        <v>6124.1</v>
      </c>
      <c r="G122" s="65">
        <f t="shared" si="13"/>
        <v>6083.9</v>
      </c>
    </row>
    <row r="123" spans="1:7" ht="36" customHeight="1">
      <c r="A123" s="33" t="s">
        <v>110</v>
      </c>
      <c r="B123" s="56" t="s">
        <v>303</v>
      </c>
      <c r="C123" s="107"/>
      <c r="D123" s="11" t="s">
        <v>302</v>
      </c>
      <c r="E123" s="65">
        <f>E124</f>
        <v>6295.3</v>
      </c>
      <c r="F123" s="65">
        <f t="shared" si="13"/>
        <v>6124.1</v>
      </c>
      <c r="G123" s="65">
        <f t="shared" si="13"/>
        <v>6083.9</v>
      </c>
    </row>
    <row r="124" spans="1:7" ht="33">
      <c r="A124" s="33" t="s">
        <v>110</v>
      </c>
      <c r="B124" s="56" t="s">
        <v>303</v>
      </c>
      <c r="C124" s="17">
        <v>600</v>
      </c>
      <c r="D124" s="11" t="s">
        <v>173</v>
      </c>
      <c r="E124" s="65">
        <f>4!F72</f>
        <v>6295.3</v>
      </c>
      <c r="F124" s="65">
        <f>4!G72</f>
        <v>6124.1</v>
      </c>
      <c r="G124" s="65">
        <f>4!H72</f>
        <v>6083.9</v>
      </c>
    </row>
    <row r="125" spans="1:7" s="49" customFormat="1" ht="18.75" customHeight="1">
      <c r="A125" s="34" t="s">
        <v>120</v>
      </c>
      <c r="B125" s="34"/>
      <c r="C125" s="34"/>
      <c r="D125" s="35" t="s">
        <v>85</v>
      </c>
      <c r="E125" s="66">
        <f>E126+E131+E147</f>
        <v>20539.7</v>
      </c>
      <c r="F125" s="66">
        <f>F126+F131+F147</f>
        <v>8671.4</v>
      </c>
      <c r="G125" s="66">
        <f>G126+G131+G147</f>
        <v>8671.4</v>
      </c>
    </row>
    <row r="126" spans="1:7" ht="21.75" customHeight="1">
      <c r="A126" s="33" t="s">
        <v>345</v>
      </c>
      <c r="B126" s="56"/>
      <c r="C126" s="17"/>
      <c r="D126" s="39" t="s">
        <v>346</v>
      </c>
      <c r="E126" s="65">
        <f>E127</f>
        <v>467.4</v>
      </c>
      <c r="F126" s="65">
        <f aca="true" t="shared" si="14" ref="F126:G129">F127</f>
        <v>266.3</v>
      </c>
      <c r="G126" s="65">
        <f t="shared" si="14"/>
        <v>266.3</v>
      </c>
    </row>
    <row r="127" spans="1:7" ht="50.25">
      <c r="A127" s="33" t="s">
        <v>345</v>
      </c>
      <c r="B127" s="56" t="s">
        <v>327</v>
      </c>
      <c r="C127" s="17"/>
      <c r="D127" s="11" t="s">
        <v>326</v>
      </c>
      <c r="E127" s="65">
        <f>E128</f>
        <v>467.4</v>
      </c>
      <c r="F127" s="65">
        <f t="shared" si="14"/>
        <v>266.3</v>
      </c>
      <c r="G127" s="65">
        <f t="shared" si="14"/>
        <v>266.3</v>
      </c>
    </row>
    <row r="128" spans="1:7" ht="36.75" customHeight="1">
      <c r="A128" s="33" t="s">
        <v>345</v>
      </c>
      <c r="B128" s="56" t="s">
        <v>331</v>
      </c>
      <c r="C128" s="17"/>
      <c r="D128" s="11" t="s">
        <v>332</v>
      </c>
      <c r="E128" s="65">
        <f>E129</f>
        <v>467.4</v>
      </c>
      <c r="F128" s="65">
        <f t="shared" si="14"/>
        <v>266.3</v>
      </c>
      <c r="G128" s="65">
        <f t="shared" si="14"/>
        <v>266.3</v>
      </c>
    </row>
    <row r="129" spans="1:7" ht="86.25" customHeight="1">
      <c r="A129" s="33" t="s">
        <v>345</v>
      </c>
      <c r="B129" s="56" t="s">
        <v>347</v>
      </c>
      <c r="C129" s="17"/>
      <c r="D129" s="11" t="s">
        <v>348</v>
      </c>
      <c r="E129" s="65">
        <f>E130</f>
        <v>467.4</v>
      </c>
      <c r="F129" s="65">
        <f t="shared" si="14"/>
        <v>266.3</v>
      </c>
      <c r="G129" s="65">
        <f t="shared" si="14"/>
        <v>266.3</v>
      </c>
    </row>
    <row r="130" spans="1:7" ht="33">
      <c r="A130" s="33" t="s">
        <v>345</v>
      </c>
      <c r="B130" s="56" t="s">
        <v>347</v>
      </c>
      <c r="C130" s="104" t="s">
        <v>140</v>
      </c>
      <c r="D130" s="11" t="s">
        <v>141</v>
      </c>
      <c r="E130" s="65">
        <f>4!F78</f>
        <v>467.4</v>
      </c>
      <c r="F130" s="65">
        <f>4!G78</f>
        <v>266.3</v>
      </c>
      <c r="G130" s="65">
        <f>4!H78</f>
        <v>266.3</v>
      </c>
    </row>
    <row r="131" spans="1:7" ht="21.75" customHeight="1">
      <c r="A131" s="33" t="s">
        <v>36</v>
      </c>
      <c r="B131" s="56"/>
      <c r="C131" s="17"/>
      <c r="D131" s="27" t="s">
        <v>37</v>
      </c>
      <c r="E131" s="65">
        <f>E132</f>
        <v>19531.7</v>
      </c>
      <c r="F131" s="65">
        <f>F132</f>
        <v>7941.9</v>
      </c>
      <c r="G131" s="65">
        <f>G132</f>
        <v>7941.9</v>
      </c>
    </row>
    <row r="132" spans="1:7" ht="55.5" customHeight="1">
      <c r="A132" s="33" t="s">
        <v>36</v>
      </c>
      <c r="B132" s="56" t="s">
        <v>304</v>
      </c>
      <c r="C132" s="17"/>
      <c r="D132" s="11" t="s">
        <v>305</v>
      </c>
      <c r="E132" s="65">
        <f>E133+E140</f>
        <v>19531.7</v>
      </c>
      <c r="F132" s="65">
        <f>F133+F140</f>
        <v>7941.9</v>
      </c>
      <c r="G132" s="65">
        <f>G133+G140</f>
        <v>7941.9</v>
      </c>
    </row>
    <row r="133" spans="1:7" ht="52.5" customHeight="1">
      <c r="A133" s="33" t="s">
        <v>36</v>
      </c>
      <c r="B133" s="56" t="s">
        <v>306</v>
      </c>
      <c r="C133" s="17"/>
      <c r="D133" s="11" t="s">
        <v>307</v>
      </c>
      <c r="E133" s="65">
        <f>E134+E136+E138</f>
        <v>18443.2</v>
      </c>
      <c r="F133" s="65">
        <f>F134+F136+F138</f>
        <v>7941.9</v>
      </c>
      <c r="G133" s="65">
        <f>G134+G136+G138</f>
        <v>7941.9</v>
      </c>
    </row>
    <row r="134" spans="1:7" ht="53.25" customHeight="1">
      <c r="A134" s="33" t="s">
        <v>36</v>
      </c>
      <c r="B134" s="56" t="s">
        <v>308</v>
      </c>
      <c r="C134" s="17"/>
      <c r="D134" s="11" t="s">
        <v>309</v>
      </c>
      <c r="E134" s="65">
        <f>E135</f>
        <v>7556.700000000001</v>
      </c>
      <c r="F134" s="65">
        <f>F135</f>
        <v>7941.9</v>
      </c>
      <c r="G134" s="65">
        <f>G135</f>
        <v>7941.9</v>
      </c>
    </row>
    <row r="135" spans="1:7" ht="35.25" customHeight="1">
      <c r="A135" s="33" t="s">
        <v>36</v>
      </c>
      <c r="B135" s="56" t="s">
        <v>308</v>
      </c>
      <c r="C135" s="104" t="s">
        <v>140</v>
      </c>
      <c r="D135" s="11" t="s">
        <v>141</v>
      </c>
      <c r="E135" s="65">
        <f>4!F83</f>
        <v>7556.700000000001</v>
      </c>
      <c r="F135" s="65">
        <f>4!G83</f>
        <v>7941.9</v>
      </c>
      <c r="G135" s="65">
        <f>4!H83</f>
        <v>7941.9</v>
      </c>
    </row>
    <row r="136" spans="1:7" ht="51" customHeight="1">
      <c r="A136" s="33" t="s">
        <v>36</v>
      </c>
      <c r="B136" s="56" t="s">
        <v>424</v>
      </c>
      <c r="C136" s="107"/>
      <c r="D136" s="11" t="s">
        <v>425</v>
      </c>
      <c r="E136" s="65">
        <f>E137</f>
        <v>2950</v>
      </c>
      <c r="F136" s="65">
        <f>F137</f>
        <v>0</v>
      </c>
      <c r="G136" s="65">
        <f>G137</f>
        <v>0</v>
      </c>
    </row>
    <row r="137" spans="1:7" ht="33">
      <c r="A137" s="33" t="s">
        <v>36</v>
      </c>
      <c r="B137" s="56" t="s">
        <v>424</v>
      </c>
      <c r="C137" s="107" t="s">
        <v>140</v>
      </c>
      <c r="D137" s="11" t="s">
        <v>141</v>
      </c>
      <c r="E137" s="65">
        <f>4!F85</f>
        <v>2950</v>
      </c>
      <c r="F137" s="65">
        <f>4!G85</f>
        <v>0</v>
      </c>
      <c r="G137" s="65">
        <f>4!H85</f>
        <v>0</v>
      </c>
    </row>
    <row r="138" spans="1:7" ht="33">
      <c r="A138" s="33" t="s">
        <v>36</v>
      </c>
      <c r="B138" s="56" t="s">
        <v>422</v>
      </c>
      <c r="C138" s="107"/>
      <c r="D138" s="11" t="s">
        <v>423</v>
      </c>
      <c r="E138" s="65">
        <f>E139</f>
        <v>7936.5</v>
      </c>
      <c r="F138" s="65">
        <f>F139</f>
        <v>0</v>
      </c>
      <c r="G138" s="65">
        <f>G139</f>
        <v>0</v>
      </c>
    </row>
    <row r="139" spans="1:7" ht="33">
      <c r="A139" s="33" t="s">
        <v>36</v>
      </c>
      <c r="B139" s="56" t="s">
        <v>422</v>
      </c>
      <c r="C139" s="107" t="s">
        <v>140</v>
      </c>
      <c r="D139" s="11" t="s">
        <v>141</v>
      </c>
      <c r="E139" s="65">
        <f>4!F87</f>
        <v>7936.5</v>
      </c>
      <c r="F139" s="65">
        <f>4!G87</f>
        <v>0</v>
      </c>
      <c r="G139" s="65">
        <f>4!H87</f>
        <v>0</v>
      </c>
    </row>
    <row r="140" spans="1:7" ht="50.25">
      <c r="A140" s="33" t="s">
        <v>36</v>
      </c>
      <c r="B140" s="56" t="s">
        <v>480</v>
      </c>
      <c r="C140" s="107"/>
      <c r="D140" s="11" t="s">
        <v>481</v>
      </c>
      <c r="E140" s="65">
        <f>E141+E143+E145</f>
        <v>1088.5</v>
      </c>
      <c r="F140" s="65">
        <f>F141+F143+F145</f>
        <v>0</v>
      </c>
      <c r="G140" s="65">
        <f>G141+G143+G145</f>
        <v>0</v>
      </c>
    </row>
    <row r="141" spans="1:7" ht="33">
      <c r="A141" s="33" t="s">
        <v>36</v>
      </c>
      <c r="B141" s="13" t="s">
        <v>482</v>
      </c>
      <c r="C141" s="107"/>
      <c r="D141" s="11" t="s">
        <v>483</v>
      </c>
      <c r="E141" s="65">
        <f>E142</f>
        <v>666.5</v>
      </c>
      <c r="F141" s="65">
        <f>F142</f>
        <v>0</v>
      </c>
      <c r="G141" s="65">
        <f>G142</f>
        <v>0</v>
      </c>
    </row>
    <row r="142" spans="1:7" ht="33">
      <c r="A142" s="33" t="s">
        <v>36</v>
      </c>
      <c r="B142" s="13" t="s">
        <v>482</v>
      </c>
      <c r="C142" s="107" t="s">
        <v>140</v>
      </c>
      <c r="D142" s="11" t="s">
        <v>141</v>
      </c>
      <c r="E142" s="65">
        <f>4!F90</f>
        <v>666.5</v>
      </c>
      <c r="F142" s="65">
        <f>4!G90</f>
        <v>0</v>
      </c>
      <c r="G142" s="65">
        <f>4!H90</f>
        <v>0</v>
      </c>
    </row>
    <row r="143" spans="1:7" ht="33">
      <c r="A143" s="33" t="s">
        <v>36</v>
      </c>
      <c r="B143" s="13" t="s">
        <v>484</v>
      </c>
      <c r="C143" s="107"/>
      <c r="D143" s="11" t="s">
        <v>485</v>
      </c>
      <c r="E143" s="65">
        <f>E144</f>
        <v>270</v>
      </c>
      <c r="F143" s="65">
        <f>F144</f>
        <v>0</v>
      </c>
      <c r="G143" s="65">
        <f>G144</f>
        <v>0</v>
      </c>
    </row>
    <row r="144" spans="1:7" ht="33">
      <c r="A144" s="33" t="s">
        <v>36</v>
      </c>
      <c r="B144" s="13" t="s">
        <v>484</v>
      </c>
      <c r="C144" s="107" t="s">
        <v>140</v>
      </c>
      <c r="D144" s="11" t="s">
        <v>141</v>
      </c>
      <c r="E144" s="65">
        <f>4!F92</f>
        <v>270</v>
      </c>
      <c r="F144" s="65">
        <f>4!G92</f>
        <v>0</v>
      </c>
      <c r="G144" s="65">
        <f>4!H92</f>
        <v>0</v>
      </c>
    </row>
    <row r="145" spans="1:7" ht="33">
      <c r="A145" s="33" t="s">
        <v>36</v>
      </c>
      <c r="B145" s="13" t="s">
        <v>691</v>
      </c>
      <c r="C145" s="107"/>
      <c r="D145" s="11" t="s">
        <v>692</v>
      </c>
      <c r="E145" s="65">
        <f>E146</f>
        <v>152</v>
      </c>
      <c r="F145" s="65">
        <f>F146</f>
        <v>0</v>
      </c>
      <c r="G145" s="65">
        <f>G146</f>
        <v>0</v>
      </c>
    </row>
    <row r="146" spans="1:7" ht="33">
      <c r="A146" s="33" t="s">
        <v>36</v>
      </c>
      <c r="B146" s="13" t="s">
        <v>691</v>
      </c>
      <c r="C146" s="107" t="s">
        <v>140</v>
      </c>
      <c r="D146" s="11" t="s">
        <v>141</v>
      </c>
      <c r="E146" s="65">
        <f>4!F94</f>
        <v>152</v>
      </c>
      <c r="F146" s="65">
        <f>4!G94</f>
        <v>0</v>
      </c>
      <c r="G146" s="65">
        <f>4!H94</f>
        <v>0</v>
      </c>
    </row>
    <row r="147" spans="1:7" ht="21" customHeight="1">
      <c r="A147" s="33" t="s">
        <v>111</v>
      </c>
      <c r="B147" s="56"/>
      <c r="C147" s="17"/>
      <c r="D147" s="11" t="s">
        <v>86</v>
      </c>
      <c r="E147" s="65">
        <f>E148+E159</f>
        <v>540.6</v>
      </c>
      <c r="F147" s="65">
        <f>F148+F159</f>
        <v>463.2</v>
      </c>
      <c r="G147" s="65">
        <f>G148+G159</f>
        <v>463.2</v>
      </c>
    </row>
    <row r="148" spans="1:7" ht="54" customHeight="1">
      <c r="A148" s="33" t="s">
        <v>111</v>
      </c>
      <c r="B148" s="56" t="s">
        <v>310</v>
      </c>
      <c r="C148" s="17"/>
      <c r="D148" s="11" t="s">
        <v>311</v>
      </c>
      <c r="E148" s="65">
        <f>E149+E154</f>
        <v>233.10000000000002</v>
      </c>
      <c r="F148" s="65">
        <f>F149+F154</f>
        <v>171.7</v>
      </c>
      <c r="G148" s="65">
        <f>G149+G154</f>
        <v>171.7</v>
      </c>
    </row>
    <row r="149" spans="1:7" ht="33">
      <c r="A149" s="33" t="s">
        <v>111</v>
      </c>
      <c r="B149" s="56" t="s">
        <v>313</v>
      </c>
      <c r="C149" s="17"/>
      <c r="D149" s="11" t="s">
        <v>312</v>
      </c>
      <c r="E149" s="65">
        <f>E150+E152</f>
        <v>73.7</v>
      </c>
      <c r="F149" s="65">
        <f>F150+F152</f>
        <v>64</v>
      </c>
      <c r="G149" s="65">
        <f>G150+G152</f>
        <v>64</v>
      </c>
    </row>
    <row r="150" spans="1:7" ht="42" customHeight="1">
      <c r="A150" s="33" t="s">
        <v>111</v>
      </c>
      <c r="B150" s="10" t="s">
        <v>315</v>
      </c>
      <c r="C150" s="10"/>
      <c r="D150" s="71" t="s">
        <v>314</v>
      </c>
      <c r="E150" s="65">
        <f>E151</f>
        <v>20</v>
      </c>
      <c r="F150" s="65">
        <f>F151</f>
        <v>17.5</v>
      </c>
      <c r="G150" s="65">
        <f>G151</f>
        <v>17.5</v>
      </c>
    </row>
    <row r="151" spans="1:7" ht="33">
      <c r="A151" s="33" t="s">
        <v>111</v>
      </c>
      <c r="B151" s="10" t="s">
        <v>315</v>
      </c>
      <c r="C151" s="104" t="s">
        <v>140</v>
      </c>
      <c r="D151" s="11" t="s">
        <v>141</v>
      </c>
      <c r="E151" s="65">
        <f>4!F99</f>
        <v>20</v>
      </c>
      <c r="F151" s="65">
        <f>4!G99</f>
        <v>17.5</v>
      </c>
      <c r="G151" s="65">
        <f>4!H99</f>
        <v>17.5</v>
      </c>
    </row>
    <row r="152" spans="1:7" ht="103.5" customHeight="1">
      <c r="A152" s="33" t="s">
        <v>111</v>
      </c>
      <c r="B152" s="10" t="s">
        <v>418</v>
      </c>
      <c r="C152" s="10"/>
      <c r="D152" s="71" t="s">
        <v>419</v>
      </c>
      <c r="E152" s="65">
        <f>E153</f>
        <v>53.7</v>
      </c>
      <c r="F152" s="65">
        <f>F153</f>
        <v>46.5</v>
      </c>
      <c r="G152" s="65">
        <f>G153</f>
        <v>46.5</v>
      </c>
    </row>
    <row r="153" spans="1:7" ht="35.25" customHeight="1">
      <c r="A153" s="33" t="s">
        <v>111</v>
      </c>
      <c r="B153" s="68" t="s">
        <v>418</v>
      </c>
      <c r="C153" s="105" t="s">
        <v>140</v>
      </c>
      <c r="D153" s="75" t="s">
        <v>141</v>
      </c>
      <c r="E153" s="65">
        <f>4!F101</f>
        <v>53.7</v>
      </c>
      <c r="F153" s="65">
        <f>4!G101</f>
        <v>46.5</v>
      </c>
      <c r="G153" s="65">
        <f>4!H101</f>
        <v>46.5</v>
      </c>
    </row>
    <row r="154" spans="1:7" ht="33">
      <c r="A154" s="33" t="s">
        <v>111</v>
      </c>
      <c r="B154" s="10" t="s">
        <v>316</v>
      </c>
      <c r="C154" s="10"/>
      <c r="D154" s="71" t="s">
        <v>317</v>
      </c>
      <c r="E154" s="65">
        <f>E155+E157</f>
        <v>159.4</v>
      </c>
      <c r="F154" s="65">
        <f>F155+F157</f>
        <v>107.7</v>
      </c>
      <c r="G154" s="65">
        <f>G155+G157</f>
        <v>107.7</v>
      </c>
    </row>
    <row r="155" spans="1:7" ht="36.75" customHeight="1">
      <c r="A155" s="33" t="s">
        <v>111</v>
      </c>
      <c r="B155" s="10" t="s">
        <v>318</v>
      </c>
      <c r="C155" s="10"/>
      <c r="D155" s="71" t="s">
        <v>319</v>
      </c>
      <c r="E155" s="65">
        <f>E156</f>
        <v>5</v>
      </c>
      <c r="F155" s="65">
        <f>F156</f>
        <v>5.2</v>
      </c>
      <c r="G155" s="65">
        <f>G156</f>
        <v>5.2</v>
      </c>
    </row>
    <row r="156" spans="1:7" ht="33">
      <c r="A156" s="33" t="s">
        <v>111</v>
      </c>
      <c r="B156" s="10" t="s">
        <v>318</v>
      </c>
      <c r="C156" s="104" t="s">
        <v>140</v>
      </c>
      <c r="D156" s="11" t="s">
        <v>141</v>
      </c>
      <c r="E156" s="65">
        <f>4!F104</f>
        <v>5</v>
      </c>
      <c r="F156" s="65">
        <f>4!G104</f>
        <v>5.2</v>
      </c>
      <c r="G156" s="65">
        <f>4!H104</f>
        <v>5.2</v>
      </c>
    </row>
    <row r="157" spans="1:7" ht="35.25" customHeight="1">
      <c r="A157" s="33" t="s">
        <v>111</v>
      </c>
      <c r="B157" s="10" t="s">
        <v>321</v>
      </c>
      <c r="C157" s="10"/>
      <c r="D157" s="71" t="s">
        <v>320</v>
      </c>
      <c r="E157" s="65">
        <f>E158</f>
        <v>154.4</v>
      </c>
      <c r="F157" s="65">
        <f>F158</f>
        <v>102.5</v>
      </c>
      <c r="G157" s="65">
        <f>G158</f>
        <v>102.5</v>
      </c>
    </row>
    <row r="158" spans="1:7" ht="36" customHeight="1">
      <c r="A158" s="33" t="s">
        <v>111</v>
      </c>
      <c r="B158" s="10" t="s">
        <v>321</v>
      </c>
      <c r="C158" s="107" t="s">
        <v>142</v>
      </c>
      <c r="D158" s="117" t="s">
        <v>143</v>
      </c>
      <c r="E158" s="65">
        <f>4!F106</f>
        <v>154.4</v>
      </c>
      <c r="F158" s="65">
        <f>4!G106</f>
        <v>102.5</v>
      </c>
      <c r="G158" s="65">
        <f>4!H106</f>
        <v>102.5</v>
      </c>
    </row>
    <row r="159" spans="1:7" ht="50.25">
      <c r="A159" s="33" t="s">
        <v>111</v>
      </c>
      <c r="B159" s="10" t="s">
        <v>247</v>
      </c>
      <c r="C159" s="104"/>
      <c r="D159" s="11" t="s">
        <v>248</v>
      </c>
      <c r="E159" s="65">
        <f>E160</f>
        <v>307.5</v>
      </c>
      <c r="F159" s="65">
        <f aca="true" t="shared" si="15" ref="F159:G161">F160</f>
        <v>291.5</v>
      </c>
      <c r="G159" s="65">
        <f t="shared" si="15"/>
        <v>291.5</v>
      </c>
    </row>
    <row r="160" spans="1:7" ht="54" customHeight="1">
      <c r="A160" s="33" t="s">
        <v>111</v>
      </c>
      <c r="B160" s="10" t="s">
        <v>249</v>
      </c>
      <c r="C160" s="104"/>
      <c r="D160" s="11" t="s">
        <v>250</v>
      </c>
      <c r="E160" s="65">
        <f>E161</f>
        <v>307.5</v>
      </c>
      <c r="F160" s="65">
        <f t="shared" si="15"/>
        <v>291.5</v>
      </c>
      <c r="G160" s="65">
        <f t="shared" si="15"/>
        <v>291.5</v>
      </c>
    </row>
    <row r="161" spans="1:7" ht="36" customHeight="1">
      <c r="A161" s="33" t="s">
        <v>111</v>
      </c>
      <c r="B161" s="10" t="s">
        <v>258</v>
      </c>
      <c r="C161" s="104"/>
      <c r="D161" s="11" t="s">
        <v>257</v>
      </c>
      <c r="E161" s="65">
        <f>E162</f>
        <v>307.5</v>
      </c>
      <c r="F161" s="65">
        <f t="shared" si="15"/>
        <v>291.5</v>
      </c>
      <c r="G161" s="65">
        <f t="shared" si="15"/>
        <v>291.5</v>
      </c>
    </row>
    <row r="162" spans="1:7" ht="35.25" customHeight="1">
      <c r="A162" s="33" t="s">
        <v>111</v>
      </c>
      <c r="B162" s="68" t="s">
        <v>258</v>
      </c>
      <c r="C162" s="105" t="s">
        <v>140</v>
      </c>
      <c r="D162" s="75" t="s">
        <v>141</v>
      </c>
      <c r="E162" s="65">
        <f>4!F249</f>
        <v>307.5</v>
      </c>
      <c r="F162" s="65">
        <f>4!G249</f>
        <v>291.5</v>
      </c>
      <c r="G162" s="65">
        <f>4!H249</f>
        <v>291.5</v>
      </c>
    </row>
    <row r="163" spans="1:7" s="49" customFormat="1" ht="18.75" customHeight="1">
      <c r="A163" s="34" t="s">
        <v>121</v>
      </c>
      <c r="B163" s="34"/>
      <c r="C163" s="34"/>
      <c r="D163" s="35" t="s">
        <v>87</v>
      </c>
      <c r="E163" s="66">
        <f>E164+E169+E177</f>
        <v>27129.5</v>
      </c>
      <c r="F163" s="66">
        <f>F164+F169+F177</f>
        <v>24325.699999999997</v>
      </c>
      <c r="G163" s="66">
        <f>G164+G169+G177</f>
        <v>24325.6</v>
      </c>
    </row>
    <row r="164" spans="1:7" ht="19.5" customHeight="1">
      <c r="A164" s="33" t="s">
        <v>34</v>
      </c>
      <c r="B164" s="10"/>
      <c r="C164" s="10"/>
      <c r="D164" s="71" t="s">
        <v>35</v>
      </c>
      <c r="E164" s="65">
        <f>E165</f>
        <v>465.5</v>
      </c>
      <c r="F164" s="65">
        <f>F165</f>
        <v>465.5</v>
      </c>
      <c r="G164" s="65">
        <f>G165</f>
        <v>465.5</v>
      </c>
    </row>
    <row r="165" spans="1:7" ht="52.5" customHeight="1">
      <c r="A165" s="33" t="s">
        <v>34</v>
      </c>
      <c r="B165" s="33" t="s">
        <v>247</v>
      </c>
      <c r="C165" s="33"/>
      <c r="D165" s="31" t="s">
        <v>248</v>
      </c>
      <c r="E165" s="65">
        <f>E166</f>
        <v>465.5</v>
      </c>
      <c r="F165" s="65">
        <f aca="true" t="shared" si="16" ref="F165:G167">F166</f>
        <v>465.5</v>
      </c>
      <c r="G165" s="65">
        <f t="shared" si="16"/>
        <v>465.5</v>
      </c>
    </row>
    <row r="166" spans="1:7" ht="54.75" customHeight="1">
      <c r="A166" s="33" t="s">
        <v>34</v>
      </c>
      <c r="B166" s="33" t="s">
        <v>249</v>
      </c>
      <c r="C166" s="33"/>
      <c r="D166" s="31" t="s">
        <v>250</v>
      </c>
      <c r="E166" s="65">
        <f>E167</f>
        <v>465.5</v>
      </c>
      <c r="F166" s="65">
        <f t="shared" si="16"/>
        <v>465.5</v>
      </c>
      <c r="G166" s="65">
        <f t="shared" si="16"/>
        <v>465.5</v>
      </c>
    </row>
    <row r="167" spans="1:7" ht="52.5" customHeight="1">
      <c r="A167" s="33" t="s">
        <v>34</v>
      </c>
      <c r="B167" s="33" t="s">
        <v>434</v>
      </c>
      <c r="C167" s="33"/>
      <c r="D167" s="31" t="s">
        <v>433</v>
      </c>
      <c r="E167" s="65">
        <f>E168</f>
        <v>465.5</v>
      </c>
      <c r="F167" s="65">
        <f t="shared" si="16"/>
        <v>465.5</v>
      </c>
      <c r="G167" s="65">
        <f t="shared" si="16"/>
        <v>465.5</v>
      </c>
    </row>
    <row r="168" spans="1:7" ht="33">
      <c r="A168" s="33" t="s">
        <v>34</v>
      </c>
      <c r="B168" s="33" t="s">
        <v>434</v>
      </c>
      <c r="C168" s="107" t="s">
        <v>140</v>
      </c>
      <c r="D168" s="11" t="s">
        <v>141</v>
      </c>
      <c r="E168" s="65">
        <f>4!F256</f>
        <v>465.5</v>
      </c>
      <c r="F168" s="65">
        <f>4!G256</f>
        <v>465.5</v>
      </c>
      <c r="G168" s="65">
        <f>4!H256</f>
        <v>465.5</v>
      </c>
    </row>
    <row r="169" spans="1:7" ht="21.75" customHeight="1">
      <c r="A169" s="33" t="s">
        <v>112</v>
      </c>
      <c r="B169" s="10"/>
      <c r="C169" s="10"/>
      <c r="D169" s="12" t="s">
        <v>88</v>
      </c>
      <c r="E169" s="65">
        <f>E170</f>
        <v>15840.5</v>
      </c>
      <c r="F169" s="65">
        <f aca="true" t="shared" si="17" ref="F169:G171">F170</f>
        <v>14442.5</v>
      </c>
      <c r="G169" s="65">
        <f t="shared" si="17"/>
        <v>14442.4</v>
      </c>
    </row>
    <row r="170" spans="1:7" ht="50.25">
      <c r="A170" s="33" t="s">
        <v>112</v>
      </c>
      <c r="B170" s="10" t="s">
        <v>327</v>
      </c>
      <c r="C170" s="10"/>
      <c r="D170" s="71" t="s">
        <v>326</v>
      </c>
      <c r="E170" s="65">
        <f>E171+E174</f>
        <v>15840.5</v>
      </c>
      <c r="F170" s="65">
        <f>F171+F174</f>
        <v>14442.5</v>
      </c>
      <c r="G170" s="65">
        <f>G171+G174</f>
        <v>14442.4</v>
      </c>
    </row>
    <row r="171" spans="1:7" ht="50.25">
      <c r="A171" s="33" t="s">
        <v>112</v>
      </c>
      <c r="B171" s="20" t="s">
        <v>328</v>
      </c>
      <c r="C171" s="20"/>
      <c r="D171" s="39" t="s">
        <v>329</v>
      </c>
      <c r="E171" s="65">
        <f>E172</f>
        <v>14442.5</v>
      </c>
      <c r="F171" s="65">
        <f t="shared" si="17"/>
        <v>14442.5</v>
      </c>
      <c r="G171" s="65">
        <f t="shared" si="17"/>
        <v>14442.4</v>
      </c>
    </row>
    <row r="172" spans="1:7" ht="33">
      <c r="A172" s="33" t="s">
        <v>112</v>
      </c>
      <c r="B172" s="20" t="s">
        <v>426</v>
      </c>
      <c r="C172" s="20"/>
      <c r="D172" s="39" t="s">
        <v>330</v>
      </c>
      <c r="E172" s="65">
        <f>E173</f>
        <v>14442.5</v>
      </c>
      <c r="F172" s="65">
        <f>F173</f>
        <v>14442.5</v>
      </c>
      <c r="G172" s="65">
        <f>G173</f>
        <v>14442.4</v>
      </c>
    </row>
    <row r="173" spans="1:7" ht="35.25" customHeight="1">
      <c r="A173" s="33" t="s">
        <v>112</v>
      </c>
      <c r="B173" s="20" t="s">
        <v>426</v>
      </c>
      <c r="C173" s="33" t="s">
        <v>144</v>
      </c>
      <c r="D173" s="11" t="s">
        <v>276</v>
      </c>
      <c r="E173" s="65">
        <f>4!F112</f>
        <v>14442.5</v>
      </c>
      <c r="F173" s="65">
        <f>4!G112</f>
        <v>14442.5</v>
      </c>
      <c r="G173" s="65">
        <f>4!H112</f>
        <v>14442.4</v>
      </c>
    </row>
    <row r="174" spans="1:7" ht="35.25" customHeight="1">
      <c r="A174" s="33" t="s">
        <v>112</v>
      </c>
      <c r="B174" s="20" t="s">
        <v>439</v>
      </c>
      <c r="C174" s="20"/>
      <c r="D174" s="39" t="s">
        <v>440</v>
      </c>
      <c r="E174" s="65">
        <f aca="true" t="shared" si="18" ref="E174:G175">E175</f>
        <v>1398</v>
      </c>
      <c r="F174" s="65">
        <f t="shared" si="18"/>
        <v>0</v>
      </c>
      <c r="G174" s="65">
        <f t="shared" si="18"/>
        <v>0</v>
      </c>
    </row>
    <row r="175" spans="1:7" ht="35.25" customHeight="1">
      <c r="A175" s="33" t="s">
        <v>112</v>
      </c>
      <c r="B175" s="20" t="s">
        <v>441</v>
      </c>
      <c r="C175" s="20"/>
      <c r="D175" s="39" t="s">
        <v>442</v>
      </c>
      <c r="E175" s="65">
        <f t="shared" si="18"/>
        <v>1398</v>
      </c>
      <c r="F175" s="65">
        <f t="shared" si="18"/>
        <v>0</v>
      </c>
      <c r="G175" s="65">
        <f t="shared" si="18"/>
        <v>0</v>
      </c>
    </row>
    <row r="176" spans="1:7" ht="35.25" customHeight="1">
      <c r="A176" s="33" t="s">
        <v>112</v>
      </c>
      <c r="B176" s="20" t="s">
        <v>441</v>
      </c>
      <c r="C176" s="107">
        <v>400</v>
      </c>
      <c r="D176" s="11" t="s">
        <v>276</v>
      </c>
      <c r="E176" s="65">
        <f>4!F115</f>
        <v>1398</v>
      </c>
      <c r="F176" s="65">
        <f>4!G115</f>
        <v>0</v>
      </c>
      <c r="G176" s="65">
        <f>4!H115</f>
        <v>0</v>
      </c>
    </row>
    <row r="177" spans="1:7" ht="19.5" customHeight="1">
      <c r="A177" s="33" t="s">
        <v>113</v>
      </c>
      <c r="B177" s="10"/>
      <c r="C177" s="17"/>
      <c r="D177" s="11" t="s">
        <v>89</v>
      </c>
      <c r="E177" s="65">
        <f aca="true" t="shared" si="19" ref="E177:G178">E178</f>
        <v>10823.5</v>
      </c>
      <c r="F177" s="65">
        <f t="shared" si="19"/>
        <v>9417.699999999999</v>
      </c>
      <c r="G177" s="65">
        <f t="shared" si="19"/>
        <v>9417.699999999999</v>
      </c>
    </row>
    <row r="178" spans="1:7" ht="50.25">
      <c r="A178" s="33" t="s">
        <v>113</v>
      </c>
      <c r="B178" s="10" t="s">
        <v>327</v>
      </c>
      <c r="C178" s="10"/>
      <c r="D178" s="71" t="s">
        <v>326</v>
      </c>
      <c r="E178" s="65">
        <f t="shared" si="19"/>
        <v>10823.5</v>
      </c>
      <c r="F178" s="65">
        <f t="shared" si="19"/>
        <v>9417.699999999999</v>
      </c>
      <c r="G178" s="65">
        <f t="shared" si="19"/>
        <v>9417.699999999999</v>
      </c>
    </row>
    <row r="179" spans="1:7" ht="33">
      <c r="A179" s="33" t="s">
        <v>113</v>
      </c>
      <c r="B179" s="10" t="s">
        <v>331</v>
      </c>
      <c r="C179" s="10"/>
      <c r="D179" s="71" t="s">
        <v>332</v>
      </c>
      <c r="E179" s="65">
        <f>E180+E182+E184+E186+E188+E190</f>
        <v>10823.5</v>
      </c>
      <c r="F179" s="65">
        <f>F180+F182+F184+F186+F188+F190</f>
        <v>9417.699999999999</v>
      </c>
      <c r="G179" s="65">
        <f>G180+G182+G184+G186+G188+G190</f>
        <v>9417.699999999999</v>
      </c>
    </row>
    <row r="180" spans="1:7" ht="19.5" customHeight="1">
      <c r="A180" s="33" t="s">
        <v>113</v>
      </c>
      <c r="B180" s="10" t="s">
        <v>333</v>
      </c>
      <c r="C180" s="10"/>
      <c r="D180" s="71" t="s">
        <v>334</v>
      </c>
      <c r="E180" s="65">
        <f>E181</f>
        <v>7624</v>
      </c>
      <c r="F180" s="65">
        <f>F181</f>
        <v>6633.5</v>
      </c>
      <c r="G180" s="65">
        <f>G181</f>
        <v>6633.5</v>
      </c>
    </row>
    <row r="181" spans="1:7" ht="33">
      <c r="A181" s="33" t="s">
        <v>113</v>
      </c>
      <c r="B181" s="10" t="s">
        <v>333</v>
      </c>
      <c r="C181" s="10" t="s">
        <v>140</v>
      </c>
      <c r="D181" s="71" t="s">
        <v>141</v>
      </c>
      <c r="E181" s="65">
        <f>4!F120</f>
        <v>7624</v>
      </c>
      <c r="F181" s="65">
        <f>4!G120</f>
        <v>6633.5</v>
      </c>
      <c r="G181" s="65">
        <f>4!H120</f>
        <v>6633.5</v>
      </c>
    </row>
    <row r="182" spans="1:7" ht="36.75" customHeight="1">
      <c r="A182" s="33" t="s">
        <v>113</v>
      </c>
      <c r="B182" s="10" t="s">
        <v>335</v>
      </c>
      <c r="C182" s="10"/>
      <c r="D182" s="71" t="s">
        <v>336</v>
      </c>
      <c r="E182" s="65">
        <f>E183</f>
        <v>831.3</v>
      </c>
      <c r="F182" s="65">
        <f>F183</f>
        <v>723.4</v>
      </c>
      <c r="G182" s="65">
        <f>G183</f>
        <v>723.4</v>
      </c>
    </row>
    <row r="183" spans="1:7" ht="33">
      <c r="A183" s="33" t="s">
        <v>113</v>
      </c>
      <c r="B183" s="10" t="s">
        <v>335</v>
      </c>
      <c r="C183" s="10" t="s">
        <v>140</v>
      </c>
      <c r="D183" s="71" t="s">
        <v>141</v>
      </c>
      <c r="E183" s="65">
        <f>4!F122</f>
        <v>831.3</v>
      </c>
      <c r="F183" s="65">
        <f>4!G122</f>
        <v>723.4</v>
      </c>
      <c r="G183" s="65">
        <f>4!H122</f>
        <v>723.4</v>
      </c>
    </row>
    <row r="184" spans="1:7" ht="16.5">
      <c r="A184" s="33" t="s">
        <v>113</v>
      </c>
      <c r="B184" s="10" t="s">
        <v>337</v>
      </c>
      <c r="C184" s="10"/>
      <c r="D184" s="71" t="s">
        <v>338</v>
      </c>
      <c r="E184" s="65">
        <f>E185</f>
        <v>1637.6</v>
      </c>
      <c r="F184" s="65">
        <f>F185</f>
        <v>1425.1</v>
      </c>
      <c r="G184" s="65">
        <f>G185</f>
        <v>1425.1</v>
      </c>
    </row>
    <row r="185" spans="1:7" ht="33">
      <c r="A185" s="33" t="s">
        <v>113</v>
      </c>
      <c r="B185" s="10" t="s">
        <v>337</v>
      </c>
      <c r="C185" s="10" t="s">
        <v>140</v>
      </c>
      <c r="D185" s="71" t="s">
        <v>141</v>
      </c>
      <c r="E185" s="65">
        <f>4!F124</f>
        <v>1637.6</v>
      </c>
      <c r="F185" s="65">
        <f>4!G124</f>
        <v>1425.1</v>
      </c>
      <c r="G185" s="65">
        <f>4!H124</f>
        <v>1425.1</v>
      </c>
    </row>
    <row r="186" spans="1:7" ht="16.5">
      <c r="A186" s="33" t="s">
        <v>113</v>
      </c>
      <c r="B186" s="10" t="s">
        <v>339</v>
      </c>
      <c r="C186" s="10"/>
      <c r="D186" s="71" t="s">
        <v>340</v>
      </c>
      <c r="E186" s="65">
        <f>E187</f>
        <v>167.6</v>
      </c>
      <c r="F186" s="65">
        <f>F187</f>
        <v>145.9</v>
      </c>
      <c r="G186" s="65">
        <f>G187</f>
        <v>145.9</v>
      </c>
    </row>
    <row r="187" spans="1:7" ht="33">
      <c r="A187" s="33" t="s">
        <v>113</v>
      </c>
      <c r="B187" s="10" t="s">
        <v>339</v>
      </c>
      <c r="C187" s="10" t="s">
        <v>140</v>
      </c>
      <c r="D187" s="71" t="s">
        <v>141</v>
      </c>
      <c r="E187" s="65">
        <f>4!F126</f>
        <v>167.6</v>
      </c>
      <c r="F187" s="65">
        <f>4!G126</f>
        <v>145.9</v>
      </c>
      <c r="G187" s="65">
        <f>4!H126</f>
        <v>145.9</v>
      </c>
    </row>
    <row r="188" spans="1:7" ht="33" customHeight="1">
      <c r="A188" s="33" t="s">
        <v>113</v>
      </c>
      <c r="B188" s="10" t="s">
        <v>341</v>
      </c>
      <c r="C188" s="10"/>
      <c r="D188" s="71" t="s">
        <v>342</v>
      </c>
      <c r="E188" s="65">
        <f>E189</f>
        <v>257</v>
      </c>
      <c r="F188" s="65">
        <f>F189</f>
        <v>224</v>
      </c>
      <c r="G188" s="65">
        <f>G189</f>
        <v>224</v>
      </c>
    </row>
    <row r="189" spans="1:7" ht="33">
      <c r="A189" s="33" t="s">
        <v>113</v>
      </c>
      <c r="B189" s="10" t="s">
        <v>341</v>
      </c>
      <c r="C189" s="10" t="s">
        <v>140</v>
      </c>
      <c r="D189" s="71" t="s">
        <v>141</v>
      </c>
      <c r="E189" s="65">
        <f>4!F128</f>
        <v>257</v>
      </c>
      <c r="F189" s="65">
        <f>4!G128</f>
        <v>224</v>
      </c>
      <c r="G189" s="65">
        <f>4!H128</f>
        <v>224</v>
      </c>
    </row>
    <row r="190" spans="1:7" ht="33">
      <c r="A190" s="33" t="s">
        <v>113</v>
      </c>
      <c r="B190" s="10" t="s">
        <v>343</v>
      </c>
      <c r="C190" s="10"/>
      <c r="D190" s="71" t="s">
        <v>344</v>
      </c>
      <c r="E190" s="65">
        <f>E191</f>
        <v>306</v>
      </c>
      <c r="F190" s="65">
        <f>F191</f>
        <v>265.8</v>
      </c>
      <c r="G190" s="65">
        <f>G191</f>
        <v>265.8</v>
      </c>
    </row>
    <row r="191" spans="1:7" ht="33">
      <c r="A191" s="33" t="s">
        <v>113</v>
      </c>
      <c r="B191" s="10" t="s">
        <v>343</v>
      </c>
      <c r="C191" s="10" t="s">
        <v>140</v>
      </c>
      <c r="D191" s="71" t="s">
        <v>141</v>
      </c>
      <c r="E191" s="65">
        <f>4!F129</f>
        <v>306</v>
      </c>
      <c r="F191" s="65">
        <f>4!G129</f>
        <v>265.8</v>
      </c>
      <c r="G191" s="65">
        <f>4!H129</f>
        <v>265.8</v>
      </c>
    </row>
    <row r="192" spans="1:7" s="49" customFormat="1" ht="16.5">
      <c r="A192" s="34" t="s">
        <v>99</v>
      </c>
      <c r="B192" s="34"/>
      <c r="C192" s="34"/>
      <c r="D192" s="35" t="s">
        <v>90</v>
      </c>
      <c r="E192" s="66">
        <f>E193+E208+E237+E257</f>
        <v>439008</v>
      </c>
      <c r="F192" s="66">
        <f>F193+F208+F237+F257</f>
        <v>420529.70000000007</v>
      </c>
      <c r="G192" s="66">
        <f>G193+G208+G237+G257</f>
        <v>414053.4</v>
      </c>
    </row>
    <row r="193" spans="1:7" ht="24" customHeight="1">
      <c r="A193" s="56" t="s">
        <v>114</v>
      </c>
      <c r="B193" s="56"/>
      <c r="C193" s="38"/>
      <c r="D193" s="110" t="s">
        <v>44</v>
      </c>
      <c r="E193" s="65">
        <f aca="true" t="shared" si="20" ref="E193:G194">E194</f>
        <v>158578.90000000002</v>
      </c>
      <c r="F193" s="65">
        <f t="shared" si="20"/>
        <v>142164.4</v>
      </c>
      <c r="G193" s="65">
        <f t="shared" si="20"/>
        <v>141289.3</v>
      </c>
    </row>
    <row r="194" spans="1:7" ht="50.25">
      <c r="A194" s="56" t="s">
        <v>114</v>
      </c>
      <c r="B194" s="56" t="s">
        <v>167</v>
      </c>
      <c r="C194" s="38"/>
      <c r="D194" s="110" t="s">
        <v>165</v>
      </c>
      <c r="E194" s="65">
        <f t="shared" si="20"/>
        <v>158578.90000000002</v>
      </c>
      <c r="F194" s="65">
        <f t="shared" si="20"/>
        <v>142164.4</v>
      </c>
      <c r="G194" s="65">
        <f t="shared" si="20"/>
        <v>141289.3</v>
      </c>
    </row>
    <row r="195" spans="1:7" ht="36" customHeight="1">
      <c r="A195" s="56" t="s">
        <v>114</v>
      </c>
      <c r="B195" s="56" t="s">
        <v>168</v>
      </c>
      <c r="C195" s="38"/>
      <c r="D195" s="110" t="s">
        <v>166</v>
      </c>
      <c r="E195" s="65">
        <f>E196+E198+E200+E202+E206+E204</f>
        <v>158578.90000000002</v>
      </c>
      <c r="F195" s="65">
        <f>F196+F198+F200+F202+F206+F204</f>
        <v>142164.4</v>
      </c>
      <c r="G195" s="65">
        <f>G196+G198+G200+G202+G206+G204</f>
        <v>141289.3</v>
      </c>
    </row>
    <row r="196" spans="1:7" ht="50.25">
      <c r="A196" s="56" t="s">
        <v>114</v>
      </c>
      <c r="B196" s="10" t="s">
        <v>169</v>
      </c>
      <c r="C196" s="10"/>
      <c r="D196" s="112" t="s">
        <v>170</v>
      </c>
      <c r="E196" s="65">
        <f>E197</f>
        <v>66634.7</v>
      </c>
      <c r="F196" s="65">
        <f>F197</f>
        <v>52047.1</v>
      </c>
      <c r="G196" s="65">
        <f>G197</f>
        <v>53354.3</v>
      </c>
    </row>
    <row r="197" spans="1:7" ht="33">
      <c r="A197" s="56" t="s">
        <v>114</v>
      </c>
      <c r="B197" s="10" t="s">
        <v>169</v>
      </c>
      <c r="C197" s="17">
        <v>600</v>
      </c>
      <c r="D197" s="110" t="s">
        <v>173</v>
      </c>
      <c r="E197" s="65">
        <f>4!F335</f>
        <v>66634.7</v>
      </c>
      <c r="F197" s="65">
        <f>4!G335</f>
        <v>52047.1</v>
      </c>
      <c r="G197" s="65">
        <f>4!H335</f>
        <v>53354.3</v>
      </c>
    </row>
    <row r="198" spans="1:7" ht="33">
      <c r="A198" s="56" t="s">
        <v>114</v>
      </c>
      <c r="B198" s="10" t="s">
        <v>391</v>
      </c>
      <c r="C198" s="10"/>
      <c r="D198" s="112" t="s">
        <v>174</v>
      </c>
      <c r="E198" s="65">
        <f>E199</f>
        <v>3240.7</v>
      </c>
      <c r="F198" s="65">
        <f>F199</f>
        <v>1798.8</v>
      </c>
      <c r="G198" s="65">
        <f>G199</f>
        <v>0</v>
      </c>
    </row>
    <row r="199" spans="1:7" ht="33">
      <c r="A199" s="56" t="s">
        <v>114</v>
      </c>
      <c r="B199" s="10" t="s">
        <v>391</v>
      </c>
      <c r="C199" s="17">
        <v>600</v>
      </c>
      <c r="D199" s="110" t="s">
        <v>173</v>
      </c>
      <c r="E199" s="65">
        <f>4!F337</f>
        <v>3240.7</v>
      </c>
      <c r="F199" s="65">
        <f>4!G337</f>
        <v>1798.8</v>
      </c>
      <c r="G199" s="65">
        <f>4!H337</f>
        <v>0</v>
      </c>
    </row>
    <row r="200" spans="1:7" ht="33">
      <c r="A200" s="56" t="s">
        <v>114</v>
      </c>
      <c r="B200" s="10" t="s">
        <v>392</v>
      </c>
      <c r="C200" s="10"/>
      <c r="D200" s="112" t="s">
        <v>175</v>
      </c>
      <c r="E200" s="65">
        <f>E201</f>
        <v>235.8</v>
      </c>
      <c r="F200" s="65">
        <f>F201</f>
        <v>0</v>
      </c>
      <c r="G200" s="65">
        <f>G201</f>
        <v>0</v>
      </c>
    </row>
    <row r="201" spans="1:7" ht="33">
      <c r="A201" s="13" t="s">
        <v>114</v>
      </c>
      <c r="B201" s="10" t="s">
        <v>392</v>
      </c>
      <c r="C201" s="17">
        <v>600</v>
      </c>
      <c r="D201" s="110" t="s">
        <v>173</v>
      </c>
      <c r="E201" s="65">
        <f>4!F339</f>
        <v>235.8</v>
      </c>
      <c r="F201" s="65">
        <f>4!G339</f>
        <v>0</v>
      </c>
      <c r="G201" s="65">
        <f>4!H339</f>
        <v>0</v>
      </c>
    </row>
    <row r="202" spans="1:7" ht="52.5" customHeight="1">
      <c r="A202" s="13" t="s">
        <v>114</v>
      </c>
      <c r="B202" s="10" t="s">
        <v>393</v>
      </c>
      <c r="C202" s="10"/>
      <c r="D202" s="112" t="s">
        <v>185</v>
      </c>
      <c r="E202" s="65">
        <f>E203</f>
        <v>0</v>
      </c>
      <c r="F202" s="65">
        <f>F203</f>
        <v>383.5</v>
      </c>
      <c r="G202" s="65">
        <f>G203</f>
        <v>0</v>
      </c>
    </row>
    <row r="203" spans="1:7" ht="33.75" customHeight="1">
      <c r="A203" s="13" t="s">
        <v>114</v>
      </c>
      <c r="B203" s="10" t="s">
        <v>393</v>
      </c>
      <c r="C203" s="17">
        <v>600</v>
      </c>
      <c r="D203" s="110" t="s">
        <v>173</v>
      </c>
      <c r="E203" s="65">
        <f>4!F341</f>
        <v>0</v>
      </c>
      <c r="F203" s="65">
        <f>4!G341</f>
        <v>383.5</v>
      </c>
      <c r="G203" s="65">
        <f>4!H341</f>
        <v>0</v>
      </c>
    </row>
    <row r="204" spans="1:7" ht="33.75" customHeight="1">
      <c r="A204" s="13" t="s">
        <v>114</v>
      </c>
      <c r="B204" s="10" t="s">
        <v>494</v>
      </c>
      <c r="C204" s="10"/>
      <c r="D204" s="11" t="s">
        <v>495</v>
      </c>
      <c r="E204" s="65">
        <f>E205</f>
        <v>532.7</v>
      </c>
      <c r="F204" s="65">
        <f>F205</f>
        <v>0</v>
      </c>
      <c r="G204" s="65">
        <f>G205</f>
        <v>0</v>
      </c>
    </row>
    <row r="205" spans="1:7" ht="33.75" customHeight="1">
      <c r="A205" s="13" t="s">
        <v>114</v>
      </c>
      <c r="B205" s="10" t="s">
        <v>494</v>
      </c>
      <c r="C205" s="17">
        <v>600</v>
      </c>
      <c r="D205" s="11" t="s">
        <v>173</v>
      </c>
      <c r="E205" s="65">
        <f>4!F343</f>
        <v>532.7</v>
      </c>
      <c r="F205" s="65">
        <f>4!G343</f>
        <v>0</v>
      </c>
      <c r="G205" s="65">
        <f>4!H343</f>
        <v>0</v>
      </c>
    </row>
    <row r="206" spans="1:7" ht="54.75" customHeight="1">
      <c r="A206" s="13" t="s">
        <v>114</v>
      </c>
      <c r="B206" s="10" t="s">
        <v>171</v>
      </c>
      <c r="C206" s="10"/>
      <c r="D206" s="110" t="s">
        <v>172</v>
      </c>
      <c r="E206" s="65">
        <f>E207</f>
        <v>87935</v>
      </c>
      <c r="F206" s="65">
        <f>F207</f>
        <v>87935</v>
      </c>
      <c r="G206" s="65">
        <f>G207</f>
        <v>87935</v>
      </c>
    </row>
    <row r="207" spans="1:7" ht="33">
      <c r="A207" s="56" t="s">
        <v>114</v>
      </c>
      <c r="B207" s="10" t="s">
        <v>171</v>
      </c>
      <c r="C207" s="17">
        <v>600</v>
      </c>
      <c r="D207" s="110" t="s">
        <v>173</v>
      </c>
      <c r="E207" s="65">
        <f>4!F345</f>
        <v>87935</v>
      </c>
      <c r="F207" s="65">
        <f>4!G345</f>
        <v>87935</v>
      </c>
      <c r="G207" s="65">
        <f>4!H345</f>
        <v>87935</v>
      </c>
    </row>
    <row r="208" spans="1:7" ht="16.5">
      <c r="A208" s="56" t="s">
        <v>115</v>
      </c>
      <c r="B208" s="56"/>
      <c r="C208" s="38"/>
      <c r="D208" s="113" t="s">
        <v>45</v>
      </c>
      <c r="E208" s="65">
        <f>E209+E227+E233</f>
        <v>259377.40000000002</v>
      </c>
      <c r="F208" s="65">
        <f>F209+F227+F233</f>
        <v>259319.40000000002</v>
      </c>
      <c r="G208" s="65">
        <f>G209+G227+G233</f>
        <v>254003.30000000002</v>
      </c>
    </row>
    <row r="209" spans="1:7" ht="52.5" customHeight="1">
      <c r="A209" s="56" t="s">
        <v>115</v>
      </c>
      <c r="B209" s="56" t="s">
        <v>167</v>
      </c>
      <c r="C209" s="38"/>
      <c r="D209" s="110" t="s">
        <v>165</v>
      </c>
      <c r="E209" s="65">
        <f>E210</f>
        <v>228049.7</v>
      </c>
      <c r="F209" s="65">
        <f>F210</f>
        <v>227652</v>
      </c>
      <c r="G209" s="65">
        <f>G210</f>
        <v>222315.5</v>
      </c>
    </row>
    <row r="210" spans="1:7" ht="33">
      <c r="A210" s="13" t="s">
        <v>115</v>
      </c>
      <c r="B210" s="56" t="s">
        <v>168</v>
      </c>
      <c r="C210" s="38"/>
      <c r="D210" s="110" t="s">
        <v>166</v>
      </c>
      <c r="E210" s="65">
        <f>E211+E213+E215+E217+E219+E221+E223+E225</f>
        <v>228049.7</v>
      </c>
      <c r="F210" s="65">
        <f>F211+F213+F215+F217+F219+F221+F223+F225</f>
        <v>227652</v>
      </c>
      <c r="G210" s="65">
        <f>G211+G213+G215+G217+G219+G221+G223+G225</f>
        <v>222315.5</v>
      </c>
    </row>
    <row r="211" spans="1:7" ht="56.25" customHeight="1">
      <c r="A211" s="13" t="s">
        <v>115</v>
      </c>
      <c r="B211" s="10" t="s">
        <v>176</v>
      </c>
      <c r="C211" s="10"/>
      <c r="D211" s="112" t="s">
        <v>177</v>
      </c>
      <c r="E211" s="65">
        <f>E212</f>
        <v>36674</v>
      </c>
      <c r="F211" s="65">
        <f>F212</f>
        <v>35728.6</v>
      </c>
      <c r="G211" s="65">
        <f>G212</f>
        <v>35728.6</v>
      </c>
    </row>
    <row r="212" spans="1:7" ht="36" customHeight="1">
      <c r="A212" s="13" t="s">
        <v>115</v>
      </c>
      <c r="B212" s="10" t="s">
        <v>176</v>
      </c>
      <c r="C212" s="17">
        <v>600</v>
      </c>
      <c r="D212" s="110" t="s">
        <v>173</v>
      </c>
      <c r="E212" s="65">
        <f>4!F350</f>
        <v>36674</v>
      </c>
      <c r="F212" s="65">
        <f>4!G350</f>
        <v>35728.6</v>
      </c>
      <c r="G212" s="65">
        <f>4!H350</f>
        <v>35728.6</v>
      </c>
    </row>
    <row r="213" spans="1:7" ht="33">
      <c r="A213" s="13" t="s">
        <v>115</v>
      </c>
      <c r="B213" s="10" t="s">
        <v>178</v>
      </c>
      <c r="C213" s="10"/>
      <c r="D213" s="112" t="s">
        <v>179</v>
      </c>
      <c r="E213" s="65">
        <f>E214</f>
        <v>4043.1</v>
      </c>
      <c r="F213" s="65">
        <f>F214</f>
        <v>4870.2</v>
      </c>
      <c r="G213" s="65">
        <f>G214</f>
        <v>5177.5</v>
      </c>
    </row>
    <row r="214" spans="1:7" ht="33">
      <c r="A214" s="13" t="s">
        <v>115</v>
      </c>
      <c r="B214" s="10" t="s">
        <v>178</v>
      </c>
      <c r="C214" s="17">
        <v>600</v>
      </c>
      <c r="D214" s="110" t="s">
        <v>173</v>
      </c>
      <c r="E214" s="65">
        <f>4!F352</f>
        <v>4043.1</v>
      </c>
      <c r="F214" s="65">
        <f>4!G352</f>
        <v>4870.2</v>
      </c>
      <c r="G214" s="65">
        <f>4!H352</f>
        <v>5177.5</v>
      </c>
    </row>
    <row r="215" spans="1:7" ht="50.25">
      <c r="A215" s="13" t="s">
        <v>115</v>
      </c>
      <c r="B215" s="10" t="s">
        <v>180</v>
      </c>
      <c r="C215" s="10"/>
      <c r="D215" s="112" t="s">
        <v>181</v>
      </c>
      <c r="E215" s="65">
        <f>E216</f>
        <v>7856.6</v>
      </c>
      <c r="F215" s="65">
        <f>F216</f>
        <v>8911.7</v>
      </c>
      <c r="G215" s="65">
        <f>G216</f>
        <v>9510.4</v>
      </c>
    </row>
    <row r="216" spans="1:7" ht="33">
      <c r="A216" s="13" t="s">
        <v>115</v>
      </c>
      <c r="B216" s="10" t="s">
        <v>180</v>
      </c>
      <c r="C216" s="17">
        <v>600</v>
      </c>
      <c r="D216" s="110" t="s">
        <v>173</v>
      </c>
      <c r="E216" s="65">
        <f>4!F354</f>
        <v>7856.6</v>
      </c>
      <c r="F216" s="65">
        <f>4!G354</f>
        <v>8911.7</v>
      </c>
      <c r="G216" s="65">
        <f>4!H354</f>
        <v>9510.4</v>
      </c>
    </row>
    <row r="217" spans="1:7" ht="33">
      <c r="A217" s="13" t="s">
        <v>115</v>
      </c>
      <c r="B217" s="10" t="s">
        <v>394</v>
      </c>
      <c r="C217" s="10"/>
      <c r="D217" s="112" t="s">
        <v>182</v>
      </c>
      <c r="E217" s="65">
        <f>E218</f>
        <v>2030.3</v>
      </c>
      <c r="F217" s="65">
        <f>F218</f>
        <v>312.6</v>
      </c>
      <c r="G217" s="65">
        <f>G218</f>
        <v>0</v>
      </c>
    </row>
    <row r="218" spans="1:7" ht="33">
      <c r="A218" s="13" t="s">
        <v>115</v>
      </c>
      <c r="B218" s="10" t="s">
        <v>394</v>
      </c>
      <c r="C218" s="17">
        <v>600</v>
      </c>
      <c r="D218" s="110" t="s">
        <v>173</v>
      </c>
      <c r="E218" s="65">
        <f>4!F356</f>
        <v>2030.3</v>
      </c>
      <c r="F218" s="65">
        <f>4!G356</f>
        <v>312.6</v>
      </c>
      <c r="G218" s="65">
        <f>4!H356</f>
        <v>0</v>
      </c>
    </row>
    <row r="219" spans="1:7" ht="33">
      <c r="A219" s="13" t="s">
        <v>115</v>
      </c>
      <c r="B219" s="10" t="s">
        <v>183</v>
      </c>
      <c r="C219" s="10"/>
      <c r="D219" s="112" t="s">
        <v>184</v>
      </c>
      <c r="E219" s="65">
        <f>E220</f>
        <v>464.5</v>
      </c>
      <c r="F219" s="65">
        <f>F220</f>
        <v>0</v>
      </c>
      <c r="G219" s="65">
        <f>G220</f>
        <v>0</v>
      </c>
    </row>
    <row r="220" spans="1:7" ht="33">
      <c r="A220" s="13" t="s">
        <v>115</v>
      </c>
      <c r="B220" s="10" t="s">
        <v>395</v>
      </c>
      <c r="C220" s="17">
        <v>600</v>
      </c>
      <c r="D220" s="110" t="s">
        <v>173</v>
      </c>
      <c r="E220" s="65">
        <f>4!F358</f>
        <v>464.5</v>
      </c>
      <c r="F220" s="65">
        <f>4!G358</f>
        <v>0</v>
      </c>
      <c r="G220" s="65">
        <f>4!H358</f>
        <v>0</v>
      </c>
    </row>
    <row r="221" spans="1:7" ht="33">
      <c r="A221" s="13" t="s">
        <v>115</v>
      </c>
      <c r="B221" s="10" t="s">
        <v>396</v>
      </c>
      <c r="C221" s="10"/>
      <c r="D221" s="112" t="s">
        <v>186</v>
      </c>
      <c r="E221" s="65">
        <f>E222</f>
        <v>122.4</v>
      </c>
      <c r="F221" s="65">
        <f>F222</f>
        <v>5929.9</v>
      </c>
      <c r="G221" s="65">
        <f>G222</f>
        <v>0</v>
      </c>
    </row>
    <row r="222" spans="1:7" ht="33">
      <c r="A222" s="13" t="s">
        <v>115</v>
      </c>
      <c r="B222" s="10" t="s">
        <v>396</v>
      </c>
      <c r="C222" s="17">
        <v>600</v>
      </c>
      <c r="D222" s="112" t="s">
        <v>173</v>
      </c>
      <c r="E222" s="65">
        <f>4!F360</f>
        <v>122.4</v>
      </c>
      <c r="F222" s="65">
        <f>4!G360</f>
        <v>5929.9</v>
      </c>
      <c r="G222" s="65">
        <f>4!H360</f>
        <v>0</v>
      </c>
    </row>
    <row r="223" spans="1:7" ht="50.25">
      <c r="A223" s="13" t="s">
        <v>115</v>
      </c>
      <c r="B223" s="10" t="s">
        <v>187</v>
      </c>
      <c r="C223" s="10"/>
      <c r="D223" s="114" t="s">
        <v>188</v>
      </c>
      <c r="E223" s="65">
        <f>E224</f>
        <v>4959.8</v>
      </c>
      <c r="F223" s="65">
        <f>F224</f>
        <v>0</v>
      </c>
      <c r="G223" s="65">
        <f>G224</f>
        <v>0</v>
      </c>
    </row>
    <row r="224" spans="1:7" ht="33">
      <c r="A224" s="13" t="s">
        <v>115</v>
      </c>
      <c r="B224" s="10" t="s">
        <v>187</v>
      </c>
      <c r="C224" s="17">
        <v>600</v>
      </c>
      <c r="D224" s="112" t="s">
        <v>173</v>
      </c>
      <c r="E224" s="65">
        <f>4!F362</f>
        <v>4959.8</v>
      </c>
      <c r="F224" s="65">
        <f>4!G362</f>
        <v>0</v>
      </c>
      <c r="G224" s="65">
        <f>4!H362</f>
        <v>0</v>
      </c>
    </row>
    <row r="225" spans="1:7" ht="100.5">
      <c r="A225" s="13" t="s">
        <v>115</v>
      </c>
      <c r="B225" s="10" t="s">
        <v>200</v>
      </c>
      <c r="C225" s="10"/>
      <c r="D225" s="112" t="s">
        <v>201</v>
      </c>
      <c r="E225" s="65">
        <f>E226</f>
        <v>171899</v>
      </c>
      <c r="F225" s="65">
        <f>F226</f>
        <v>171899</v>
      </c>
      <c r="G225" s="65">
        <f>G226</f>
        <v>171899</v>
      </c>
    </row>
    <row r="226" spans="1:7" ht="33">
      <c r="A226" s="56" t="s">
        <v>115</v>
      </c>
      <c r="B226" s="10" t="s">
        <v>200</v>
      </c>
      <c r="C226" s="17">
        <v>600</v>
      </c>
      <c r="D226" s="112" t="s">
        <v>173</v>
      </c>
      <c r="E226" s="65">
        <f>4!F364</f>
        <v>171899</v>
      </c>
      <c r="F226" s="65">
        <f>4!G364</f>
        <v>171899</v>
      </c>
      <c r="G226" s="65">
        <f>4!H364</f>
        <v>171899</v>
      </c>
    </row>
    <row r="227" spans="1:7" ht="42" customHeight="1">
      <c r="A227" s="33" t="s">
        <v>115</v>
      </c>
      <c r="B227" s="10" t="s">
        <v>264</v>
      </c>
      <c r="C227" s="10"/>
      <c r="D227" s="71" t="s">
        <v>265</v>
      </c>
      <c r="E227" s="65">
        <f>E228</f>
        <v>17525.1</v>
      </c>
      <c r="F227" s="65">
        <f aca="true" t="shared" si="21" ref="F227:G229">F228</f>
        <v>17979.7</v>
      </c>
      <c r="G227" s="65">
        <f t="shared" si="21"/>
        <v>18234.1</v>
      </c>
    </row>
    <row r="228" spans="1:7" ht="33">
      <c r="A228" s="33" t="s">
        <v>115</v>
      </c>
      <c r="B228" s="10" t="s">
        <v>266</v>
      </c>
      <c r="C228" s="10"/>
      <c r="D228" s="71" t="s">
        <v>267</v>
      </c>
      <c r="E228" s="65">
        <f>E229+E231</f>
        <v>17525.1</v>
      </c>
      <c r="F228" s="65">
        <f>F229+F231</f>
        <v>17979.7</v>
      </c>
      <c r="G228" s="65">
        <f>G229+G231</f>
        <v>18234.1</v>
      </c>
    </row>
    <row r="229" spans="1:7" ht="33">
      <c r="A229" s="33" t="s">
        <v>115</v>
      </c>
      <c r="B229" s="10" t="s">
        <v>349</v>
      </c>
      <c r="C229" s="10"/>
      <c r="D229" s="71" t="s">
        <v>350</v>
      </c>
      <c r="E229" s="65">
        <f>E230</f>
        <v>17477.6</v>
      </c>
      <c r="F229" s="65">
        <f t="shared" si="21"/>
        <v>17979.7</v>
      </c>
      <c r="G229" s="65">
        <f t="shared" si="21"/>
        <v>18234.1</v>
      </c>
    </row>
    <row r="230" spans="1:7" ht="33">
      <c r="A230" s="33" t="s">
        <v>115</v>
      </c>
      <c r="B230" s="10" t="s">
        <v>349</v>
      </c>
      <c r="C230" s="17">
        <v>600</v>
      </c>
      <c r="D230" s="11" t="s">
        <v>173</v>
      </c>
      <c r="E230" s="65">
        <f>4!F136</f>
        <v>17477.6</v>
      </c>
      <c r="F230" s="65">
        <f>4!G136</f>
        <v>17979.7</v>
      </c>
      <c r="G230" s="65">
        <f>4!H136</f>
        <v>18234.1</v>
      </c>
    </row>
    <row r="231" spans="1:7" ht="33">
      <c r="A231" s="33" t="s">
        <v>115</v>
      </c>
      <c r="B231" s="10" t="s">
        <v>420</v>
      </c>
      <c r="C231" s="17"/>
      <c r="D231" s="11" t="s">
        <v>421</v>
      </c>
      <c r="E231" s="65">
        <f>E232</f>
        <v>47.5</v>
      </c>
      <c r="F231" s="65">
        <f>F232</f>
        <v>0</v>
      </c>
      <c r="G231" s="65">
        <f>G232</f>
        <v>0</v>
      </c>
    </row>
    <row r="232" spans="1:7" ht="33">
      <c r="A232" s="33" t="s">
        <v>115</v>
      </c>
      <c r="B232" s="10" t="s">
        <v>420</v>
      </c>
      <c r="C232" s="17">
        <v>600</v>
      </c>
      <c r="D232" s="11" t="s">
        <v>173</v>
      </c>
      <c r="E232" s="65">
        <f>4!F138</f>
        <v>47.5</v>
      </c>
      <c r="F232" s="65">
        <f>4!G138</f>
        <v>0</v>
      </c>
      <c r="G232" s="65">
        <f>4!H138</f>
        <v>0</v>
      </c>
    </row>
    <row r="233" spans="1:7" ht="50.25">
      <c r="A233" s="56" t="s">
        <v>115</v>
      </c>
      <c r="B233" s="56" t="s">
        <v>231</v>
      </c>
      <c r="C233" s="38"/>
      <c r="D233" s="11" t="s">
        <v>230</v>
      </c>
      <c r="E233" s="65">
        <f>E234</f>
        <v>13802.599999999999</v>
      </c>
      <c r="F233" s="65">
        <f aca="true" t="shared" si="22" ref="F233:G235">F234</f>
        <v>13687.7</v>
      </c>
      <c r="G233" s="65">
        <f t="shared" si="22"/>
        <v>13453.7</v>
      </c>
    </row>
    <row r="234" spans="1:7" ht="33">
      <c r="A234" s="56" t="s">
        <v>115</v>
      </c>
      <c r="B234" s="56" t="s">
        <v>233</v>
      </c>
      <c r="C234" s="38"/>
      <c r="D234" s="11" t="s">
        <v>232</v>
      </c>
      <c r="E234" s="65">
        <f>E235</f>
        <v>13802.599999999999</v>
      </c>
      <c r="F234" s="65">
        <f t="shared" si="22"/>
        <v>13687.7</v>
      </c>
      <c r="G234" s="65">
        <f t="shared" si="22"/>
        <v>13453.7</v>
      </c>
    </row>
    <row r="235" spans="1:7" ht="50.25">
      <c r="A235" s="56" t="s">
        <v>115</v>
      </c>
      <c r="B235" s="56" t="s">
        <v>235</v>
      </c>
      <c r="C235" s="38"/>
      <c r="D235" s="11" t="s">
        <v>234</v>
      </c>
      <c r="E235" s="65">
        <f>E236</f>
        <v>13802.599999999999</v>
      </c>
      <c r="F235" s="65">
        <f t="shared" si="22"/>
        <v>13687.7</v>
      </c>
      <c r="G235" s="65">
        <f t="shared" si="22"/>
        <v>13453.7</v>
      </c>
    </row>
    <row r="236" spans="1:7" ht="33">
      <c r="A236" s="56" t="s">
        <v>115</v>
      </c>
      <c r="B236" s="56" t="s">
        <v>235</v>
      </c>
      <c r="C236" s="17">
        <v>600</v>
      </c>
      <c r="D236" s="11" t="s">
        <v>173</v>
      </c>
      <c r="E236" s="65">
        <f>4!F284</f>
        <v>13802.599999999999</v>
      </c>
      <c r="F236" s="65">
        <f>4!G284</f>
        <v>13687.7</v>
      </c>
      <c r="G236" s="65">
        <f>4!H284</f>
        <v>13453.7</v>
      </c>
    </row>
    <row r="237" spans="1:7" ht="16.5">
      <c r="A237" s="56" t="s">
        <v>100</v>
      </c>
      <c r="B237" s="56"/>
      <c r="C237" s="38"/>
      <c r="D237" s="11" t="s">
        <v>91</v>
      </c>
      <c r="E237" s="65">
        <f>E238</f>
        <v>5160.1</v>
      </c>
      <c r="F237" s="65">
        <f>F238</f>
        <v>4695.500000000001</v>
      </c>
      <c r="G237" s="65">
        <f>G238</f>
        <v>4479.900000000001</v>
      </c>
    </row>
    <row r="238" spans="1:7" ht="50.25">
      <c r="A238" s="56" t="s">
        <v>100</v>
      </c>
      <c r="B238" s="56" t="s">
        <v>167</v>
      </c>
      <c r="C238" s="38"/>
      <c r="D238" s="11" t="s">
        <v>165</v>
      </c>
      <c r="E238" s="65">
        <f>E242+E239</f>
        <v>5160.1</v>
      </c>
      <c r="F238" s="65">
        <f>F242+F239</f>
        <v>4695.500000000001</v>
      </c>
      <c r="G238" s="65">
        <f>G242+G239</f>
        <v>4479.900000000001</v>
      </c>
    </row>
    <row r="239" spans="1:7" ht="33">
      <c r="A239" s="56" t="s">
        <v>100</v>
      </c>
      <c r="B239" s="56" t="s">
        <v>168</v>
      </c>
      <c r="C239" s="38"/>
      <c r="D239" s="11" t="s">
        <v>166</v>
      </c>
      <c r="E239" s="65">
        <f aca="true" t="shared" si="23" ref="E239:G240">E240</f>
        <v>157.5</v>
      </c>
      <c r="F239" s="65">
        <f t="shared" si="23"/>
        <v>0</v>
      </c>
      <c r="G239" s="65">
        <f t="shared" si="23"/>
        <v>0</v>
      </c>
    </row>
    <row r="240" spans="1:7" ht="33">
      <c r="A240" s="56" t="s">
        <v>100</v>
      </c>
      <c r="B240" s="56" t="s">
        <v>443</v>
      </c>
      <c r="C240" s="17"/>
      <c r="D240" s="71" t="s">
        <v>444</v>
      </c>
      <c r="E240" s="65">
        <f t="shared" si="23"/>
        <v>157.5</v>
      </c>
      <c r="F240" s="65">
        <f t="shared" si="23"/>
        <v>0</v>
      </c>
      <c r="G240" s="65">
        <f t="shared" si="23"/>
        <v>0</v>
      </c>
    </row>
    <row r="241" spans="1:7" ht="16.5">
      <c r="A241" s="56" t="s">
        <v>100</v>
      </c>
      <c r="B241" s="56" t="s">
        <v>443</v>
      </c>
      <c r="C241" s="17" t="s">
        <v>145</v>
      </c>
      <c r="D241" s="11" t="s">
        <v>146</v>
      </c>
      <c r="E241" s="65">
        <f>4!F369</f>
        <v>157.5</v>
      </c>
      <c r="F241" s="65">
        <f>4!G369</f>
        <v>0</v>
      </c>
      <c r="G241" s="65">
        <f>4!H369</f>
        <v>0</v>
      </c>
    </row>
    <row r="242" spans="1:7" ht="50.25">
      <c r="A242" s="56" t="s">
        <v>100</v>
      </c>
      <c r="B242" s="56" t="s">
        <v>214</v>
      </c>
      <c r="C242" s="38"/>
      <c r="D242" s="11" t="s">
        <v>215</v>
      </c>
      <c r="E242" s="65">
        <f>E243+E245+E247+E249+E251+E253+E255</f>
        <v>5002.6</v>
      </c>
      <c r="F242" s="65">
        <f>F243+F245+F247+F249+F251+F253+F255</f>
        <v>4695.500000000001</v>
      </c>
      <c r="G242" s="65">
        <f>G243+G245+G247+G249+G251+G253+G255</f>
        <v>4479.900000000001</v>
      </c>
    </row>
    <row r="243" spans="1:7" ht="18" customHeight="1">
      <c r="A243" s="56" t="s">
        <v>100</v>
      </c>
      <c r="B243" s="10" t="s">
        <v>216</v>
      </c>
      <c r="C243" s="10"/>
      <c r="D243" s="71" t="s">
        <v>217</v>
      </c>
      <c r="E243" s="65">
        <f>E244</f>
        <v>39.6</v>
      </c>
      <c r="F243" s="65">
        <f>F244</f>
        <v>39.6</v>
      </c>
      <c r="G243" s="65">
        <f>G244</f>
        <v>39.6</v>
      </c>
    </row>
    <row r="244" spans="1:7" ht="20.25" customHeight="1">
      <c r="A244" s="56" t="s">
        <v>100</v>
      </c>
      <c r="B244" s="10" t="s">
        <v>216</v>
      </c>
      <c r="C244" s="17" t="s">
        <v>145</v>
      </c>
      <c r="D244" s="11" t="s">
        <v>146</v>
      </c>
      <c r="E244" s="65">
        <f>4!F289</f>
        <v>39.6</v>
      </c>
      <c r="F244" s="65">
        <f>4!G289</f>
        <v>39.6</v>
      </c>
      <c r="G244" s="65">
        <f>4!H289</f>
        <v>39.6</v>
      </c>
    </row>
    <row r="245" spans="1:7" ht="33">
      <c r="A245" s="56" t="s">
        <v>100</v>
      </c>
      <c r="B245" s="10" t="s">
        <v>218</v>
      </c>
      <c r="C245" s="10"/>
      <c r="D245" s="71" t="s">
        <v>219</v>
      </c>
      <c r="E245" s="65">
        <f>E246</f>
        <v>13</v>
      </c>
      <c r="F245" s="65">
        <f>F246</f>
        <v>13</v>
      </c>
      <c r="G245" s="65">
        <f>G246</f>
        <v>13</v>
      </c>
    </row>
    <row r="246" spans="1:7" ht="21" customHeight="1">
      <c r="A246" s="56" t="s">
        <v>100</v>
      </c>
      <c r="B246" s="10" t="s">
        <v>218</v>
      </c>
      <c r="C246" s="104" t="s">
        <v>140</v>
      </c>
      <c r="D246" s="11" t="s">
        <v>141</v>
      </c>
      <c r="E246" s="65">
        <f>4!F290</f>
        <v>13</v>
      </c>
      <c r="F246" s="65">
        <f>4!G290</f>
        <v>13</v>
      </c>
      <c r="G246" s="65">
        <f>4!H290</f>
        <v>13</v>
      </c>
    </row>
    <row r="247" spans="1:7" ht="23.25" customHeight="1">
      <c r="A247" s="56" t="s">
        <v>100</v>
      </c>
      <c r="B247" s="10" t="s">
        <v>220</v>
      </c>
      <c r="C247" s="10"/>
      <c r="D247" s="71" t="s">
        <v>221</v>
      </c>
      <c r="E247" s="65">
        <f>E248</f>
        <v>27.4</v>
      </c>
      <c r="F247" s="65">
        <f>F248</f>
        <v>21</v>
      </c>
      <c r="G247" s="65">
        <f>G248</f>
        <v>21</v>
      </c>
    </row>
    <row r="248" spans="1:7" ht="33">
      <c r="A248" s="56" t="s">
        <v>100</v>
      </c>
      <c r="B248" s="10" t="s">
        <v>220</v>
      </c>
      <c r="C248" s="104" t="s">
        <v>140</v>
      </c>
      <c r="D248" s="11" t="s">
        <v>141</v>
      </c>
      <c r="E248" s="65">
        <f>4!F293</f>
        <v>27.4</v>
      </c>
      <c r="F248" s="65">
        <f>4!G293</f>
        <v>21</v>
      </c>
      <c r="G248" s="65">
        <f>4!H293</f>
        <v>21</v>
      </c>
    </row>
    <row r="249" spans="1:7" ht="21.75" customHeight="1">
      <c r="A249" s="56" t="s">
        <v>100</v>
      </c>
      <c r="B249" s="10" t="s">
        <v>226</v>
      </c>
      <c r="C249" s="10"/>
      <c r="D249" s="71" t="s">
        <v>222</v>
      </c>
      <c r="E249" s="65">
        <f>E250</f>
        <v>4603.6</v>
      </c>
      <c r="F249" s="65">
        <f>F250</f>
        <v>4348.3</v>
      </c>
      <c r="G249" s="65">
        <f>G250</f>
        <v>4132.6</v>
      </c>
    </row>
    <row r="250" spans="1:7" ht="33">
      <c r="A250" s="56" t="s">
        <v>100</v>
      </c>
      <c r="B250" s="10" t="s">
        <v>226</v>
      </c>
      <c r="C250" s="17">
        <v>600</v>
      </c>
      <c r="D250" s="11" t="s">
        <v>173</v>
      </c>
      <c r="E250" s="65">
        <f>4!F295</f>
        <v>4603.6</v>
      </c>
      <c r="F250" s="65">
        <f>4!G295</f>
        <v>4348.3</v>
      </c>
      <c r="G250" s="65">
        <f>4!H295</f>
        <v>4132.6</v>
      </c>
    </row>
    <row r="251" spans="1:7" ht="33">
      <c r="A251" s="56" t="s">
        <v>100</v>
      </c>
      <c r="B251" s="10" t="s">
        <v>227</v>
      </c>
      <c r="C251" s="10"/>
      <c r="D251" s="71" t="s">
        <v>223</v>
      </c>
      <c r="E251" s="65">
        <f>E252</f>
        <v>166</v>
      </c>
      <c r="F251" s="65">
        <f>F252</f>
        <v>134.6</v>
      </c>
      <c r="G251" s="65">
        <f>G252</f>
        <v>134.7</v>
      </c>
    </row>
    <row r="252" spans="1:7" ht="33">
      <c r="A252" s="56" t="s">
        <v>100</v>
      </c>
      <c r="B252" s="10" t="s">
        <v>227</v>
      </c>
      <c r="C252" s="17">
        <v>600</v>
      </c>
      <c r="D252" s="11" t="s">
        <v>173</v>
      </c>
      <c r="E252" s="65">
        <f>4!F297</f>
        <v>166</v>
      </c>
      <c r="F252" s="65">
        <f>4!G297</f>
        <v>134.6</v>
      </c>
      <c r="G252" s="65">
        <f>4!H297</f>
        <v>134.7</v>
      </c>
    </row>
    <row r="253" spans="1:7" ht="18" customHeight="1">
      <c r="A253" s="56" t="s">
        <v>100</v>
      </c>
      <c r="B253" s="10" t="s">
        <v>228</v>
      </c>
      <c r="C253" s="10"/>
      <c r="D253" s="71" t="s">
        <v>224</v>
      </c>
      <c r="E253" s="65">
        <f>E254</f>
        <v>46</v>
      </c>
      <c r="F253" s="65">
        <f>F254</f>
        <v>46</v>
      </c>
      <c r="G253" s="65">
        <f>G254</f>
        <v>46</v>
      </c>
    </row>
    <row r="254" spans="1:7" ht="33">
      <c r="A254" s="56" t="s">
        <v>100</v>
      </c>
      <c r="B254" s="10" t="s">
        <v>228</v>
      </c>
      <c r="C254" s="17">
        <v>600</v>
      </c>
      <c r="D254" s="11" t="s">
        <v>173</v>
      </c>
      <c r="E254" s="65">
        <f>4!F299</f>
        <v>46</v>
      </c>
      <c r="F254" s="65">
        <f>4!G299</f>
        <v>46</v>
      </c>
      <c r="G254" s="65">
        <f>4!H299</f>
        <v>46</v>
      </c>
    </row>
    <row r="255" spans="1:7" ht="50.25">
      <c r="A255" s="56" t="s">
        <v>100</v>
      </c>
      <c r="B255" s="10" t="s">
        <v>229</v>
      </c>
      <c r="C255" s="10"/>
      <c r="D255" s="71" t="s">
        <v>225</v>
      </c>
      <c r="E255" s="65">
        <f>E256</f>
        <v>107</v>
      </c>
      <c r="F255" s="65">
        <f>F256</f>
        <v>93</v>
      </c>
      <c r="G255" s="65">
        <f>G256</f>
        <v>93</v>
      </c>
    </row>
    <row r="256" spans="1:7" ht="33">
      <c r="A256" s="56" t="s">
        <v>100</v>
      </c>
      <c r="B256" s="10" t="s">
        <v>229</v>
      </c>
      <c r="C256" s="17">
        <v>600</v>
      </c>
      <c r="D256" s="11" t="s">
        <v>173</v>
      </c>
      <c r="E256" s="65">
        <f>4!F301</f>
        <v>107</v>
      </c>
      <c r="F256" s="65">
        <f>4!G301</f>
        <v>93</v>
      </c>
      <c r="G256" s="65">
        <f>4!H301</f>
        <v>93</v>
      </c>
    </row>
    <row r="257" spans="1:7" ht="21" customHeight="1">
      <c r="A257" s="56" t="s">
        <v>116</v>
      </c>
      <c r="B257" s="56"/>
      <c r="C257" s="38"/>
      <c r="D257" s="110" t="s">
        <v>48</v>
      </c>
      <c r="E257" s="65">
        <f aca="true" t="shared" si="24" ref="E257:G258">E258</f>
        <v>15891.599999999999</v>
      </c>
      <c r="F257" s="65">
        <f t="shared" si="24"/>
        <v>14350.399999999998</v>
      </c>
      <c r="G257" s="65">
        <f t="shared" si="24"/>
        <v>14280.900000000001</v>
      </c>
    </row>
    <row r="258" spans="1:7" ht="50.25">
      <c r="A258" s="56" t="s">
        <v>116</v>
      </c>
      <c r="B258" s="56" t="s">
        <v>167</v>
      </c>
      <c r="C258" s="38"/>
      <c r="D258" s="110" t="s">
        <v>165</v>
      </c>
      <c r="E258" s="65">
        <f t="shared" si="24"/>
        <v>15891.599999999999</v>
      </c>
      <c r="F258" s="65">
        <f t="shared" si="24"/>
        <v>14350.399999999998</v>
      </c>
      <c r="G258" s="65">
        <f t="shared" si="24"/>
        <v>14280.900000000001</v>
      </c>
    </row>
    <row r="259" spans="1:7" ht="16.5">
      <c r="A259" s="56" t="s">
        <v>116</v>
      </c>
      <c r="B259" s="10" t="s">
        <v>189</v>
      </c>
      <c r="C259" s="10"/>
      <c r="D259" s="112" t="s">
        <v>9</v>
      </c>
      <c r="E259" s="65">
        <f>E260+E262+E266</f>
        <v>15891.599999999999</v>
      </c>
      <c r="F259" s="65">
        <f>F260+F262+F266</f>
        <v>14350.399999999998</v>
      </c>
      <c r="G259" s="65">
        <f>G260+G262+G266</f>
        <v>14280.900000000001</v>
      </c>
    </row>
    <row r="260" spans="1:7" ht="66.75">
      <c r="A260" s="56" t="s">
        <v>116</v>
      </c>
      <c r="B260" s="10" t="s">
        <v>190</v>
      </c>
      <c r="C260" s="10"/>
      <c r="D260" s="114" t="s">
        <v>147</v>
      </c>
      <c r="E260" s="65">
        <f>E261</f>
        <v>1930.3</v>
      </c>
      <c r="F260" s="65">
        <f>F261</f>
        <v>1930.3</v>
      </c>
      <c r="G260" s="65">
        <f>G261</f>
        <v>1930.3</v>
      </c>
    </row>
    <row r="261" spans="1:7" ht="66.75">
      <c r="A261" s="56" t="s">
        <v>116</v>
      </c>
      <c r="B261" s="10" t="s">
        <v>190</v>
      </c>
      <c r="C261" s="104" t="s">
        <v>139</v>
      </c>
      <c r="D261" s="110" t="s">
        <v>12</v>
      </c>
      <c r="E261" s="65">
        <f>4!F374</f>
        <v>1930.3</v>
      </c>
      <c r="F261" s="65">
        <f>4!G374</f>
        <v>1930.3</v>
      </c>
      <c r="G261" s="65">
        <f>4!H374</f>
        <v>1930.3</v>
      </c>
    </row>
    <row r="262" spans="1:7" ht="50.25">
      <c r="A262" s="56" t="s">
        <v>116</v>
      </c>
      <c r="B262" s="10" t="s">
        <v>192</v>
      </c>
      <c r="C262" s="10"/>
      <c r="D262" s="114" t="s">
        <v>191</v>
      </c>
      <c r="E262" s="65">
        <f>E263+E264+E265</f>
        <v>8864.1</v>
      </c>
      <c r="F262" s="65">
        <f>F263+F264+F265</f>
        <v>7322.9</v>
      </c>
      <c r="G262" s="65">
        <f>G263+G264+G265</f>
        <v>7253.400000000001</v>
      </c>
    </row>
    <row r="263" spans="1:7" ht="66.75">
      <c r="A263" s="56" t="s">
        <v>116</v>
      </c>
      <c r="B263" s="10" t="s">
        <v>192</v>
      </c>
      <c r="C263" s="104" t="s">
        <v>139</v>
      </c>
      <c r="D263" s="110" t="s">
        <v>12</v>
      </c>
      <c r="E263" s="65">
        <f>4!F376</f>
        <v>6517.2</v>
      </c>
      <c r="F263" s="65">
        <f>4!G376</f>
        <v>6517.2</v>
      </c>
      <c r="G263" s="65">
        <f>4!H376</f>
        <v>6517.2</v>
      </c>
    </row>
    <row r="264" spans="1:7" ht="33">
      <c r="A264" s="56" t="s">
        <v>116</v>
      </c>
      <c r="B264" s="10" t="s">
        <v>192</v>
      </c>
      <c r="C264" s="105" t="s">
        <v>140</v>
      </c>
      <c r="D264" s="115" t="s">
        <v>141</v>
      </c>
      <c r="E264" s="65">
        <f>4!F377</f>
        <v>2125</v>
      </c>
      <c r="F264" s="65">
        <f>4!G377</f>
        <v>753</v>
      </c>
      <c r="G264" s="65">
        <f>4!H377</f>
        <v>729.6</v>
      </c>
    </row>
    <row r="265" spans="1:7" ht="21" customHeight="1">
      <c r="A265" s="56" t="s">
        <v>116</v>
      </c>
      <c r="B265" s="10" t="s">
        <v>192</v>
      </c>
      <c r="C265" s="105" t="s">
        <v>142</v>
      </c>
      <c r="D265" s="116" t="s">
        <v>143</v>
      </c>
      <c r="E265" s="65">
        <f>4!F378</f>
        <v>221.9</v>
      </c>
      <c r="F265" s="65">
        <f>4!G378</f>
        <v>52.7</v>
      </c>
      <c r="G265" s="65">
        <f>4!H378</f>
        <v>6.6</v>
      </c>
    </row>
    <row r="266" spans="1:7" ht="50.25">
      <c r="A266" s="56" t="s">
        <v>116</v>
      </c>
      <c r="B266" s="10" t="s">
        <v>194</v>
      </c>
      <c r="C266" s="10"/>
      <c r="D266" s="114" t="s">
        <v>193</v>
      </c>
      <c r="E266" s="65">
        <f>E267+E268</f>
        <v>5097.2</v>
      </c>
      <c r="F266" s="65">
        <f>F267+F268</f>
        <v>5097.2</v>
      </c>
      <c r="G266" s="65">
        <f>G267+G268</f>
        <v>5097.2</v>
      </c>
    </row>
    <row r="267" spans="1:7" ht="66.75">
      <c r="A267" s="56" t="s">
        <v>116</v>
      </c>
      <c r="B267" s="10" t="s">
        <v>194</v>
      </c>
      <c r="C267" s="107" t="s">
        <v>139</v>
      </c>
      <c r="D267" s="110" t="s">
        <v>12</v>
      </c>
      <c r="E267" s="65">
        <f>4!F380</f>
        <v>4111.7</v>
      </c>
      <c r="F267" s="65">
        <f>4!G380</f>
        <v>4111.7</v>
      </c>
      <c r="G267" s="65">
        <f>4!H380</f>
        <v>4111.7</v>
      </c>
    </row>
    <row r="268" spans="1:7" ht="33">
      <c r="A268" s="56" t="s">
        <v>116</v>
      </c>
      <c r="B268" s="10" t="s">
        <v>194</v>
      </c>
      <c r="C268" s="107" t="s">
        <v>140</v>
      </c>
      <c r="D268" s="110" t="s">
        <v>141</v>
      </c>
      <c r="E268" s="65">
        <f>4!F381</f>
        <v>985.5</v>
      </c>
      <c r="F268" s="65">
        <f>4!G381</f>
        <v>985.5</v>
      </c>
      <c r="G268" s="65">
        <f>4!H381</f>
        <v>985.5</v>
      </c>
    </row>
    <row r="269" spans="1:7" s="49" customFormat="1" ht="16.5">
      <c r="A269" s="34" t="s">
        <v>103</v>
      </c>
      <c r="B269" s="34"/>
      <c r="C269" s="34"/>
      <c r="D269" s="35" t="s">
        <v>159</v>
      </c>
      <c r="E269" s="66">
        <f aca="true" t="shared" si="25" ref="E269:G270">E270</f>
        <v>32153.7</v>
      </c>
      <c r="F269" s="66">
        <f t="shared" si="25"/>
        <v>30238.4</v>
      </c>
      <c r="G269" s="66">
        <f t="shared" si="25"/>
        <v>29357.6</v>
      </c>
    </row>
    <row r="270" spans="1:7" ht="16.5">
      <c r="A270" s="33" t="s">
        <v>104</v>
      </c>
      <c r="B270" s="10"/>
      <c r="C270" s="107"/>
      <c r="D270" s="11" t="s">
        <v>49</v>
      </c>
      <c r="E270" s="65">
        <f t="shared" si="25"/>
        <v>32153.7</v>
      </c>
      <c r="F270" s="65">
        <f t="shared" si="25"/>
        <v>30238.4</v>
      </c>
      <c r="G270" s="65">
        <f t="shared" si="25"/>
        <v>29357.6</v>
      </c>
    </row>
    <row r="271" spans="1:7" ht="36" customHeight="1">
      <c r="A271" s="33" t="s">
        <v>104</v>
      </c>
      <c r="B271" s="10" t="s">
        <v>264</v>
      </c>
      <c r="C271" s="10"/>
      <c r="D271" s="71" t="s">
        <v>265</v>
      </c>
      <c r="E271" s="65">
        <f>E272+E285</f>
        <v>32153.7</v>
      </c>
      <c r="F271" s="65">
        <f>F272+F285</f>
        <v>30238.4</v>
      </c>
      <c r="G271" s="65">
        <f>G272+G285</f>
        <v>29357.6</v>
      </c>
    </row>
    <row r="272" spans="1:7" ht="34.5" customHeight="1">
      <c r="A272" s="33" t="s">
        <v>104</v>
      </c>
      <c r="B272" s="10" t="s">
        <v>266</v>
      </c>
      <c r="C272" s="10"/>
      <c r="D272" s="71" t="s">
        <v>267</v>
      </c>
      <c r="E272" s="65">
        <f>E275+E277+E279+E281+E273</f>
        <v>30553.7</v>
      </c>
      <c r="F272" s="65">
        <f>F275+F277+F279+F281+F273</f>
        <v>30238.4</v>
      </c>
      <c r="G272" s="65">
        <f>G275+G277+G279+G281+G273</f>
        <v>29357.6</v>
      </c>
    </row>
    <row r="273" spans="1:7" ht="34.5" customHeight="1">
      <c r="A273" s="33" t="s">
        <v>104</v>
      </c>
      <c r="B273" s="10" t="s">
        <v>496</v>
      </c>
      <c r="C273" s="10"/>
      <c r="D273" s="71" t="s">
        <v>497</v>
      </c>
      <c r="E273" s="65">
        <f>E274</f>
        <v>3151.2</v>
      </c>
      <c r="F273" s="65">
        <f>F274</f>
        <v>0</v>
      </c>
      <c r="G273" s="65">
        <f>G274</f>
        <v>0</v>
      </c>
    </row>
    <row r="274" spans="1:7" ht="34.5" customHeight="1">
      <c r="A274" s="33" t="s">
        <v>104</v>
      </c>
      <c r="B274" s="10" t="s">
        <v>496</v>
      </c>
      <c r="C274" s="17">
        <v>600</v>
      </c>
      <c r="D274" s="11" t="s">
        <v>173</v>
      </c>
      <c r="E274" s="65">
        <f>4!F144</f>
        <v>3151.2</v>
      </c>
      <c r="F274" s="65">
        <f>4!G144</f>
        <v>0</v>
      </c>
      <c r="G274" s="65">
        <f>4!H144</f>
        <v>0</v>
      </c>
    </row>
    <row r="275" spans="1:7" ht="35.25" customHeight="1">
      <c r="A275" s="33" t="s">
        <v>104</v>
      </c>
      <c r="B275" s="10" t="s">
        <v>268</v>
      </c>
      <c r="C275" s="10"/>
      <c r="D275" s="71" t="s">
        <v>269</v>
      </c>
      <c r="E275" s="65">
        <f>E276</f>
        <v>188</v>
      </c>
      <c r="F275" s="65">
        <f>F276</f>
        <v>150</v>
      </c>
      <c r="G275" s="65">
        <f>G276</f>
        <v>150</v>
      </c>
    </row>
    <row r="276" spans="1:7" ht="38.25" customHeight="1">
      <c r="A276" s="33" t="s">
        <v>104</v>
      </c>
      <c r="B276" s="10" t="s">
        <v>268</v>
      </c>
      <c r="C276" s="104" t="s">
        <v>140</v>
      </c>
      <c r="D276" s="11" t="s">
        <v>141</v>
      </c>
      <c r="E276" s="65">
        <f>4!F146</f>
        <v>188</v>
      </c>
      <c r="F276" s="65">
        <f>4!G146</f>
        <v>150</v>
      </c>
      <c r="G276" s="65">
        <f>4!H146</f>
        <v>150</v>
      </c>
    </row>
    <row r="277" spans="1:7" ht="33">
      <c r="A277" s="33" t="s">
        <v>104</v>
      </c>
      <c r="B277" s="10" t="s">
        <v>271</v>
      </c>
      <c r="C277" s="10"/>
      <c r="D277" s="71" t="s">
        <v>270</v>
      </c>
      <c r="E277" s="65">
        <f>E278</f>
        <v>15439.599999999999</v>
      </c>
      <c r="F277" s="65">
        <f>F278</f>
        <v>16662.8</v>
      </c>
      <c r="G277" s="65">
        <f>G278</f>
        <v>15899.1</v>
      </c>
    </row>
    <row r="278" spans="1:7" ht="33">
      <c r="A278" s="33" t="s">
        <v>104</v>
      </c>
      <c r="B278" s="10" t="s">
        <v>271</v>
      </c>
      <c r="C278" s="17">
        <v>600</v>
      </c>
      <c r="D278" s="11" t="s">
        <v>173</v>
      </c>
      <c r="E278" s="65">
        <f>4!F148</f>
        <v>15439.599999999999</v>
      </c>
      <c r="F278" s="65">
        <f>4!G148</f>
        <v>16662.8</v>
      </c>
      <c r="G278" s="65">
        <f>4!H148</f>
        <v>15899.1</v>
      </c>
    </row>
    <row r="279" spans="1:7" ht="50.25">
      <c r="A279" s="33" t="s">
        <v>104</v>
      </c>
      <c r="B279" s="10" t="s">
        <v>273</v>
      </c>
      <c r="C279" s="10"/>
      <c r="D279" s="71" t="s">
        <v>272</v>
      </c>
      <c r="E279" s="65">
        <f>E280</f>
        <v>36</v>
      </c>
      <c r="F279" s="65">
        <f>F280</f>
        <v>31</v>
      </c>
      <c r="G279" s="65">
        <f>G280</f>
        <v>31</v>
      </c>
    </row>
    <row r="280" spans="1:7" ht="33">
      <c r="A280" s="33" t="s">
        <v>104</v>
      </c>
      <c r="B280" s="10" t="s">
        <v>273</v>
      </c>
      <c r="C280" s="17">
        <v>600</v>
      </c>
      <c r="D280" s="11" t="s">
        <v>173</v>
      </c>
      <c r="E280" s="65">
        <f>4!F150</f>
        <v>36</v>
      </c>
      <c r="F280" s="65">
        <f>4!G150</f>
        <v>31</v>
      </c>
      <c r="G280" s="65">
        <f>4!H150</f>
        <v>31</v>
      </c>
    </row>
    <row r="281" spans="1:7" ht="21" customHeight="1">
      <c r="A281" s="33" t="s">
        <v>104</v>
      </c>
      <c r="B281" s="10" t="s">
        <v>274</v>
      </c>
      <c r="C281" s="10"/>
      <c r="D281" s="71" t="s">
        <v>275</v>
      </c>
      <c r="E281" s="65">
        <f>E282+E283+E284</f>
        <v>11738.900000000001</v>
      </c>
      <c r="F281" s="65">
        <f>F282+F283+F284</f>
        <v>13394.6</v>
      </c>
      <c r="G281" s="65">
        <f>G282+G283+G284</f>
        <v>13277.5</v>
      </c>
    </row>
    <row r="282" spans="1:7" ht="66.75">
      <c r="A282" s="33" t="s">
        <v>104</v>
      </c>
      <c r="B282" s="10" t="s">
        <v>274</v>
      </c>
      <c r="C282" s="10" t="s">
        <v>139</v>
      </c>
      <c r="D282" s="11" t="s">
        <v>12</v>
      </c>
      <c r="E282" s="65">
        <f>4!F152</f>
        <v>10390.7</v>
      </c>
      <c r="F282" s="65">
        <f>4!G152</f>
        <v>12484.5</v>
      </c>
      <c r="G282" s="65">
        <f>4!H152</f>
        <v>13277.5</v>
      </c>
    </row>
    <row r="283" spans="1:7" ht="33">
      <c r="A283" s="33" t="s">
        <v>104</v>
      </c>
      <c r="B283" s="10" t="s">
        <v>274</v>
      </c>
      <c r="C283" s="10" t="s">
        <v>140</v>
      </c>
      <c r="D283" s="11" t="s">
        <v>141</v>
      </c>
      <c r="E283" s="65">
        <f>4!F153</f>
        <v>1211.7</v>
      </c>
      <c r="F283" s="65">
        <f>4!G153</f>
        <v>773.6</v>
      </c>
      <c r="G283" s="65">
        <f>4!H153</f>
        <v>0</v>
      </c>
    </row>
    <row r="284" spans="1:7" ht="22.5" customHeight="1">
      <c r="A284" s="33" t="s">
        <v>104</v>
      </c>
      <c r="B284" s="10" t="s">
        <v>274</v>
      </c>
      <c r="C284" s="10" t="s">
        <v>142</v>
      </c>
      <c r="D284" s="11" t="s">
        <v>143</v>
      </c>
      <c r="E284" s="65">
        <f>4!F154</f>
        <v>136.5</v>
      </c>
      <c r="F284" s="65">
        <f>4!G154</f>
        <v>136.5</v>
      </c>
      <c r="G284" s="65">
        <f>4!H154</f>
        <v>0</v>
      </c>
    </row>
    <row r="285" spans="1:7" ht="33">
      <c r="A285" s="33" t="s">
        <v>104</v>
      </c>
      <c r="B285" s="10" t="s">
        <v>488</v>
      </c>
      <c r="C285" s="107"/>
      <c r="D285" s="11" t="s">
        <v>489</v>
      </c>
      <c r="E285" s="65">
        <f aca="true" t="shared" si="26" ref="E285:G286">E286</f>
        <v>1600</v>
      </c>
      <c r="F285" s="65">
        <f t="shared" si="26"/>
        <v>0</v>
      </c>
      <c r="G285" s="65">
        <f t="shared" si="26"/>
        <v>0</v>
      </c>
    </row>
    <row r="286" spans="1:7" ht="16.5">
      <c r="A286" s="33" t="s">
        <v>104</v>
      </c>
      <c r="B286" s="10" t="s">
        <v>490</v>
      </c>
      <c r="C286" s="107"/>
      <c r="D286" s="11" t="s">
        <v>491</v>
      </c>
      <c r="E286" s="65">
        <f t="shared" si="26"/>
        <v>1600</v>
      </c>
      <c r="F286" s="65">
        <f t="shared" si="26"/>
        <v>0</v>
      </c>
      <c r="G286" s="65">
        <f t="shared" si="26"/>
        <v>0</v>
      </c>
    </row>
    <row r="287" spans="1:7" ht="33">
      <c r="A287" s="33" t="s">
        <v>104</v>
      </c>
      <c r="B287" s="10" t="s">
        <v>490</v>
      </c>
      <c r="C287" s="33" t="s">
        <v>144</v>
      </c>
      <c r="D287" s="11" t="s">
        <v>276</v>
      </c>
      <c r="E287" s="65">
        <f>4!F157</f>
        <v>1600</v>
      </c>
      <c r="F287" s="65">
        <f>4!G157</f>
        <v>0</v>
      </c>
      <c r="G287" s="65">
        <f>4!H157</f>
        <v>0</v>
      </c>
    </row>
    <row r="288" spans="1:7" s="49" customFormat="1" ht="16.5">
      <c r="A288" s="34" t="s">
        <v>101</v>
      </c>
      <c r="B288" s="34"/>
      <c r="C288" s="34"/>
      <c r="D288" s="35" t="s">
        <v>93</v>
      </c>
      <c r="E288" s="66">
        <f>E289+E295+E316</f>
        <v>28600.9</v>
      </c>
      <c r="F288" s="66">
        <f>F289+F295+F316</f>
        <v>12093.599999999999</v>
      </c>
      <c r="G288" s="66">
        <f>G289+G295+G316</f>
        <v>15299.599999999999</v>
      </c>
    </row>
    <row r="289" spans="1:7" ht="16.5">
      <c r="A289" s="17">
        <v>1001</v>
      </c>
      <c r="B289" s="56"/>
      <c r="C289" s="38"/>
      <c r="D289" s="11" t="s">
        <v>94</v>
      </c>
      <c r="E289" s="65">
        <f>E290</f>
        <v>2101.5</v>
      </c>
      <c r="F289" s="65">
        <f aca="true" t="shared" si="27" ref="F289:G291">F290</f>
        <v>2101.5</v>
      </c>
      <c r="G289" s="65">
        <f t="shared" si="27"/>
        <v>2101.5</v>
      </c>
    </row>
    <row r="290" spans="1:7" ht="50.25">
      <c r="A290" s="56" t="s">
        <v>117</v>
      </c>
      <c r="B290" s="10" t="s">
        <v>8</v>
      </c>
      <c r="C290" s="33"/>
      <c r="D290" s="31" t="s">
        <v>399</v>
      </c>
      <c r="E290" s="65">
        <f>E291</f>
        <v>2101.5</v>
      </c>
      <c r="F290" s="65">
        <f t="shared" si="27"/>
        <v>2101.5</v>
      </c>
      <c r="G290" s="65">
        <f t="shared" si="27"/>
        <v>2101.5</v>
      </c>
    </row>
    <row r="291" spans="1:7" ht="19.5" customHeight="1">
      <c r="A291" s="56" t="s">
        <v>117</v>
      </c>
      <c r="B291" s="10" t="s">
        <v>277</v>
      </c>
      <c r="C291" s="33"/>
      <c r="D291" s="11" t="s">
        <v>278</v>
      </c>
      <c r="E291" s="65">
        <f>E292</f>
        <v>2101.5</v>
      </c>
      <c r="F291" s="65">
        <f t="shared" si="27"/>
        <v>2101.5</v>
      </c>
      <c r="G291" s="65">
        <f t="shared" si="27"/>
        <v>2101.5</v>
      </c>
    </row>
    <row r="292" spans="1:7" ht="50.25">
      <c r="A292" s="56" t="s">
        <v>117</v>
      </c>
      <c r="B292" s="10" t="s">
        <v>279</v>
      </c>
      <c r="C292" s="33"/>
      <c r="D292" s="11" t="s">
        <v>138</v>
      </c>
      <c r="E292" s="65">
        <f>E294+E293</f>
        <v>2101.5</v>
      </c>
      <c r="F292" s="65">
        <f>F294+F293</f>
        <v>2101.5</v>
      </c>
      <c r="G292" s="65">
        <f>G294+G293</f>
        <v>2101.5</v>
      </c>
    </row>
    <row r="293" spans="1:7" ht="33">
      <c r="A293" s="56" t="s">
        <v>117</v>
      </c>
      <c r="B293" s="10" t="s">
        <v>279</v>
      </c>
      <c r="C293" s="10" t="s">
        <v>140</v>
      </c>
      <c r="D293" s="11" t="s">
        <v>141</v>
      </c>
      <c r="E293" s="65">
        <f>4!F163</f>
        <v>61.2</v>
      </c>
      <c r="F293" s="65">
        <f>4!G163</f>
        <v>61.2</v>
      </c>
      <c r="G293" s="65">
        <f>4!H163</f>
        <v>61.2</v>
      </c>
    </row>
    <row r="294" spans="1:7" ht="18" customHeight="1">
      <c r="A294" s="56" t="s">
        <v>117</v>
      </c>
      <c r="B294" s="10" t="s">
        <v>279</v>
      </c>
      <c r="C294" s="17" t="s">
        <v>145</v>
      </c>
      <c r="D294" s="11" t="s">
        <v>146</v>
      </c>
      <c r="E294" s="65">
        <f>4!F164</f>
        <v>2040.3</v>
      </c>
      <c r="F294" s="65">
        <f>4!G164</f>
        <v>2040.3</v>
      </c>
      <c r="G294" s="65">
        <f>4!H164</f>
        <v>2040.3</v>
      </c>
    </row>
    <row r="295" spans="1:7" ht="21" customHeight="1">
      <c r="A295" s="56" t="s">
        <v>102</v>
      </c>
      <c r="B295" s="56"/>
      <c r="C295" s="38"/>
      <c r="D295" s="11" t="s">
        <v>96</v>
      </c>
      <c r="E295" s="65">
        <f>E296+E300+E306</f>
        <v>3980.6</v>
      </c>
      <c r="F295" s="65">
        <f>F296+F300+F306</f>
        <v>2694.3999999999996</v>
      </c>
      <c r="G295" s="65">
        <f>G296+G300+G306</f>
        <v>2638.8</v>
      </c>
    </row>
    <row r="296" spans="1:7" ht="50.25">
      <c r="A296" s="56" t="s">
        <v>102</v>
      </c>
      <c r="B296" s="56" t="s">
        <v>167</v>
      </c>
      <c r="C296" s="38"/>
      <c r="D296" s="11" t="s">
        <v>165</v>
      </c>
      <c r="E296" s="65">
        <f>E297</f>
        <v>271.1</v>
      </c>
      <c r="F296" s="65">
        <f aca="true" t="shared" si="28" ref="F296:G298">F297</f>
        <v>55.6</v>
      </c>
      <c r="G296" s="65">
        <f t="shared" si="28"/>
        <v>0</v>
      </c>
    </row>
    <row r="297" spans="1:7" ht="33">
      <c r="A297" s="56" t="s">
        <v>102</v>
      </c>
      <c r="B297" s="56" t="s">
        <v>168</v>
      </c>
      <c r="C297" s="38"/>
      <c r="D297" s="11" t="s">
        <v>166</v>
      </c>
      <c r="E297" s="65">
        <f>E298</f>
        <v>271.1</v>
      </c>
      <c r="F297" s="65">
        <f t="shared" si="28"/>
        <v>55.6</v>
      </c>
      <c r="G297" s="65">
        <f t="shared" si="28"/>
        <v>0</v>
      </c>
    </row>
    <row r="298" spans="1:7" ht="84">
      <c r="A298" s="80" t="s">
        <v>102</v>
      </c>
      <c r="B298" s="10" t="s">
        <v>397</v>
      </c>
      <c r="C298" s="10"/>
      <c r="D298" s="71" t="s">
        <v>195</v>
      </c>
      <c r="E298" s="65">
        <f>E299</f>
        <v>271.1</v>
      </c>
      <c r="F298" s="65">
        <f t="shared" si="28"/>
        <v>55.6</v>
      </c>
      <c r="G298" s="65">
        <f t="shared" si="28"/>
        <v>0</v>
      </c>
    </row>
    <row r="299" spans="1:7" ht="16.5">
      <c r="A299" s="17">
        <v>1003</v>
      </c>
      <c r="B299" s="68" t="s">
        <v>397</v>
      </c>
      <c r="C299" s="38" t="s">
        <v>145</v>
      </c>
      <c r="D299" s="11" t="s">
        <v>146</v>
      </c>
      <c r="E299" s="65">
        <f>4!F387</f>
        <v>271.1</v>
      </c>
      <c r="F299" s="65">
        <f>4!G387</f>
        <v>55.6</v>
      </c>
      <c r="G299" s="65">
        <f>4!H387</f>
        <v>0</v>
      </c>
    </row>
    <row r="300" spans="1:7" ht="54" customHeight="1">
      <c r="A300" s="56" t="s">
        <v>102</v>
      </c>
      <c r="B300" s="10" t="s">
        <v>260</v>
      </c>
      <c r="C300" s="17"/>
      <c r="D300" s="11" t="s">
        <v>259</v>
      </c>
      <c r="E300" s="65">
        <f>E301</f>
        <v>2765.9</v>
      </c>
      <c r="F300" s="65">
        <f aca="true" t="shared" si="29" ref="F300:G302">F301</f>
        <v>1798.2</v>
      </c>
      <c r="G300" s="65">
        <f t="shared" si="29"/>
        <v>1798.2</v>
      </c>
    </row>
    <row r="301" spans="1:7" ht="21.75" customHeight="1">
      <c r="A301" s="56" t="s">
        <v>102</v>
      </c>
      <c r="B301" s="10" t="s">
        <v>323</v>
      </c>
      <c r="C301" s="17"/>
      <c r="D301" s="11" t="s">
        <v>322</v>
      </c>
      <c r="E301" s="65">
        <f>E302+E304</f>
        <v>2765.9</v>
      </c>
      <c r="F301" s="65">
        <f>F302+F304</f>
        <v>1798.2</v>
      </c>
      <c r="G301" s="65">
        <f>G302+G304</f>
        <v>1798.2</v>
      </c>
    </row>
    <row r="302" spans="1:7" ht="33">
      <c r="A302" s="56" t="s">
        <v>102</v>
      </c>
      <c r="B302" s="10" t="s">
        <v>324</v>
      </c>
      <c r="C302" s="17"/>
      <c r="D302" s="11" t="s">
        <v>325</v>
      </c>
      <c r="E302" s="65">
        <f>E303</f>
        <v>2663.6</v>
      </c>
      <c r="F302" s="65">
        <f t="shared" si="29"/>
        <v>1798.2</v>
      </c>
      <c r="G302" s="65">
        <f t="shared" si="29"/>
        <v>1798.2</v>
      </c>
    </row>
    <row r="303" spans="1:7" ht="24" customHeight="1">
      <c r="A303" s="56" t="s">
        <v>102</v>
      </c>
      <c r="B303" s="10" t="s">
        <v>324</v>
      </c>
      <c r="C303" s="17" t="s">
        <v>145</v>
      </c>
      <c r="D303" s="11" t="s">
        <v>146</v>
      </c>
      <c r="E303" s="65">
        <f>4!F307</f>
        <v>2663.6</v>
      </c>
      <c r="F303" s="65">
        <f>4!G307</f>
        <v>1798.2</v>
      </c>
      <c r="G303" s="65">
        <f>4!H307</f>
        <v>1798.2</v>
      </c>
    </row>
    <row r="304" spans="1:7" ht="50.25">
      <c r="A304" s="56" t="s">
        <v>102</v>
      </c>
      <c r="B304" s="10" t="s">
        <v>693</v>
      </c>
      <c r="C304" s="17"/>
      <c r="D304" s="11" t="s">
        <v>694</v>
      </c>
      <c r="E304" s="65">
        <f>E305</f>
        <v>102.3</v>
      </c>
      <c r="F304" s="65">
        <f>F305</f>
        <v>0</v>
      </c>
      <c r="G304" s="65">
        <f>G305</f>
        <v>0</v>
      </c>
    </row>
    <row r="305" spans="1:7" ht="16.5">
      <c r="A305" s="56" t="s">
        <v>102</v>
      </c>
      <c r="B305" s="10" t="s">
        <v>693</v>
      </c>
      <c r="C305" s="17" t="s">
        <v>145</v>
      </c>
      <c r="D305" s="11" t="s">
        <v>146</v>
      </c>
      <c r="E305" s="65">
        <f>4!F309</f>
        <v>102.3</v>
      </c>
      <c r="F305" s="65">
        <f>4!G309</f>
        <v>0</v>
      </c>
      <c r="G305" s="65">
        <f>4!H309</f>
        <v>0</v>
      </c>
    </row>
    <row r="306" spans="1:7" ht="50.25">
      <c r="A306" s="56" t="s">
        <v>102</v>
      </c>
      <c r="B306" s="10" t="s">
        <v>8</v>
      </c>
      <c r="C306" s="33"/>
      <c r="D306" s="31" t="s">
        <v>399</v>
      </c>
      <c r="E306" s="65">
        <f>E307+E310</f>
        <v>943.6</v>
      </c>
      <c r="F306" s="65">
        <f>F307+F310</f>
        <v>840.5999999999999</v>
      </c>
      <c r="G306" s="65">
        <f>G307+G310</f>
        <v>840.5999999999999</v>
      </c>
    </row>
    <row r="307" spans="1:7" ht="50.25">
      <c r="A307" s="56" t="s">
        <v>102</v>
      </c>
      <c r="B307" s="56" t="s">
        <v>282</v>
      </c>
      <c r="C307" s="38"/>
      <c r="D307" s="11" t="s">
        <v>283</v>
      </c>
      <c r="E307" s="65">
        <f aca="true" t="shared" si="30" ref="E307:G308">E308</f>
        <v>315.1</v>
      </c>
      <c r="F307" s="65">
        <f t="shared" si="30"/>
        <v>251.7</v>
      </c>
      <c r="G307" s="65">
        <f t="shared" si="30"/>
        <v>251.7</v>
      </c>
    </row>
    <row r="308" spans="1:7" ht="33">
      <c r="A308" s="56" t="s">
        <v>102</v>
      </c>
      <c r="B308" s="56" t="s">
        <v>284</v>
      </c>
      <c r="C308" s="38"/>
      <c r="D308" s="11" t="s">
        <v>285</v>
      </c>
      <c r="E308" s="65">
        <f t="shared" si="30"/>
        <v>315.1</v>
      </c>
      <c r="F308" s="65">
        <f t="shared" si="30"/>
        <v>251.7</v>
      </c>
      <c r="G308" s="65">
        <f t="shared" si="30"/>
        <v>251.7</v>
      </c>
    </row>
    <row r="309" spans="1:7" ht="33">
      <c r="A309" s="56" t="s">
        <v>102</v>
      </c>
      <c r="B309" s="56" t="s">
        <v>284</v>
      </c>
      <c r="C309" s="17">
        <v>600</v>
      </c>
      <c r="D309" s="11" t="s">
        <v>173</v>
      </c>
      <c r="E309" s="65">
        <f>4!F169</f>
        <v>315.1</v>
      </c>
      <c r="F309" s="65">
        <f>4!G169</f>
        <v>251.7</v>
      </c>
      <c r="G309" s="65">
        <f>4!H169</f>
        <v>251.7</v>
      </c>
    </row>
    <row r="310" spans="1:7" ht="22.5" customHeight="1">
      <c r="A310" s="56" t="s">
        <v>102</v>
      </c>
      <c r="B310" s="56" t="s">
        <v>277</v>
      </c>
      <c r="C310" s="38"/>
      <c r="D310" s="11" t="s">
        <v>278</v>
      </c>
      <c r="E310" s="65">
        <f>E311+E313</f>
        <v>628.5</v>
      </c>
      <c r="F310" s="65">
        <f>F311+F313</f>
        <v>588.9</v>
      </c>
      <c r="G310" s="65">
        <f>G311+G313</f>
        <v>588.9</v>
      </c>
    </row>
    <row r="311" spans="1:7" ht="33">
      <c r="A311" s="56" t="s">
        <v>102</v>
      </c>
      <c r="B311" s="56" t="s">
        <v>459</v>
      </c>
      <c r="C311" s="38"/>
      <c r="D311" s="11" t="s">
        <v>460</v>
      </c>
      <c r="E311" s="65">
        <f>E312</f>
        <v>509</v>
      </c>
      <c r="F311" s="65">
        <f>F312</f>
        <v>469.4</v>
      </c>
      <c r="G311" s="65">
        <f>G312</f>
        <v>469.4</v>
      </c>
    </row>
    <row r="312" spans="1:7" ht="24.75" customHeight="1">
      <c r="A312" s="56" t="s">
        <v>102</v>
      </c>
      <c r="B312" s="56" t="s">
        <v>459</v>
      </c>
      <c r="C312" s="38" t="s">
        <v>145</v>
      </c>
      <c r="D312" s="11" t="s">
        <v>146</v>
      </c>
      <c r="E312" s="65">
        <f>4!F172</f>
        <v>509</v>
      </c>
      <c r="F312" s="65">
        <f>4!G172</f>
        <v>469.4</v>
      </c>
      <c r="G312" s="65">
        <f>4!H172</f>
        <v>469.4</v>
      </c>
    </row>
    <row r="313" spans="1:7" ht="33">
      <c r="A313" s="33" t="s">
        <v>102</v>
      </c>
      <c r="B313" s="56" t="s">
        <v>280</v>
      </c>
      <c r="C313" s="38"/>
      <c r="D313" s="11" t="s">
        <v>281</v>
      </c>
      <c r="E313" s="65">
        <f>E315+E314</f>
        <v>119.5</v>
      </c>
      <c r="F313" s="65">
        <f>F315+F314</f>
        <v>119.5</v>
      </c>
      <c r="G313" s="65">
        <f>G315+G314</f>
        <v>119.5</v>
      </c>
    </row>
    <row r="314" spans="1:7" ht="33">
      <c r="A314" s="33" t="s">
        <v>102</v>
      </c>
      <c r="B314" s="33" t="s">
        <v>280</v>
      </c>
      <c r="C314" s="10" t="s">
        <v>140</v>
      </c>
      <c r="D314" s="11" t="s">
        <v>141</v>
      </c>
      <c r="E314" s="65">
        <f>4!F174</f>
        <v>3.5</v>
      </c>
      <c r="F314" s="65">
        <f>4!G174</f>
        <v>3.5</v>
      </c>
      <c r="G314" s="65">
        <f>4!H174</f>
        <v>3.5</v>
      </c>
    </row>
    <row r="315" spans="1:7" ht="24.75" customHeight="1">
      <c r="A315" s="33" t="s">
        <v>102</v>
      </c>
      <c r="B315" s="56" t="s">
        <v>280</v>
      </c>
      <c r="C315" s="38" t="s">
        <v>145</v>
      </c>
      <c r="D315" s="11" t="s">
        <v>146</v>
      </c>
      <c r="E315" s="65">
        <f>4!F175</f>
        <v>116</v>
      </c>
      <c r="F315" s="65">
        <f>4!G175</f>
        <v>116</v>
      </c>
      <c r="G315" s="65">
        <f>4!H175</f>
        <v>116</v>
      </c>
    </row>
    <row r="316" spans="1:7" ht="16.5">
      <c r="A316" s="33" t="s">
        <v>196</v>
      </c>
      <c r="B316" s="10"/>
      <c r="C316" s="107"/>
      <c r="D316" s="11" t="s">
        <v>197</v>
      </c>
      <c r="E316" s="65">
        <f>E317+E322</f>
        <v>22518.8</v>
      </c>
      <c r="F316" s="65">
        <f>F317+F322</f>
        <v>7297.7</v>
      </c>
      <c r="G316" s="65">
        <f>G317+G322</f>
        <v>10559.3</v>
      </c>
    </row>
    <row r="317" spans="1:7" ht="51.75" customHeight="1">
      <c r="A317" s="17">
        <v>1004</v>
      </c>
      <c r="B317" s="56" t="s">
        <v>167</v>
      </c>
      <c r="C317" s="38"/>
      <c r="D317" s="11" t="s">
        <v>165</v>
      </c>
      <c r="E317" s="65">
        <f aca="true" t="shared" si="31" ref="E317:G318">E318</f>
        <v>6210.5</v>
      </c>
      <c r="F317" s="65">
        <f t="shared" si="31"/>
        <v>6210.5</v>
      </c>
      <c r="G317" s="65">
        <f t="shared" si="31"/>
        <v>6210.5</v>
      </c>
    </row>
    <row r="318" spans="1:7" ht="33">
      <c r="A318" s="17">
        <v>1004</v>
      </c>
      <c r="B318" s="56" t="s">
        <v>168</v>
      </c>
      <c r="C318" s="38"/>
      <c r="D318" s="11" t="s">
        <v>166</v>
      </c>
      <c r="E318" s="65">
        <f t="shared" si="31"/>
        <v>6210.5</v>
      </c>
      <c r="F318" s="65">
        <f t="shared" si="31"/>
        <v>6210.5</v>
      </c>
      <c r="G318" s="65">
        <f t="shared" si="31"/>
        <v>6210.5</v>
      </c>
    </row>
    <row r="319" spans="1:7" ht="66.75">
      <c r="A319" s="17">
        <v>1004</v>
      </c>
      <c r="B319" s="10" t="s">
        <v>198</v>
      </c>
      <c r="C319" s="10"/>
      <c r="D319" s="71" t="s">
        <v>199</v>
      </c>
      <c r="E319" s="65">
        <f>E321+E320</f>
        <v>6210.5</v>
      </c>
      <c r="F319" s="65">
        <f>F321+F320</f>
        <v>6210.5</v>
      </c>
      <c r="G319" s="65">
        <f>G321+G320</f>
        <v>6210.5</v>
      </c>
    </row>
    <row r="320" spans="1:7" ht="33">
      <c r="A320" s="17">
        <v>1004</v>
      </c>
      <c r="B320" s="10" t="s">
        <v>198</v>
      </c>
      <c r="C320" s="107" t="s">
        <v>140</v>
      </c>
      <c r="D320" s="11" t="s">
        <v>141</v>
      </c>
      <c r="E320" s="65">
        <f>4!F392</f>
        <v>180.9</v>
      </c>
      <c r="F320" s="65">
        <f>4!G392</f>
        <v>180.9</v>
      </c>
      <c r="G320" s="65">
        <f>4!H392</f>
        <v>180.9</v>
      </c>
    </row>
    <row r="321" spans="1:7" ht="16.5">
      <c r="A321" s="56" t="s">
        <v>196</v>
      </c>
      <c r="B321" s="10" t="s">
        <v>198</v>
      </c>
      <c r="C321" s="38" t="s">
        <v>145</v>
      </c>
      <c r="D321" s="11" t="s">
        <v>146</v>
      </c>
      <c r="E321" s="65">
        <f>4!F393</f>
        <v>6029.6</v>
      </c>
      <c r="F321" s="65">
        <f>4!G393</f>
        <v>6029.6</v>
      </c>
      <c r="G321" s="65">
        <f>4!H393</f>
        <v>6029.6</v>
      </c>
    </row>
    <row r="322" spans="1:7" ht="69.75" customHeight="1">
      <c r="A322" s="33" t="s">
        <v>196</v>
      </c>
      <c r="B322" s="10" t="s">
        <v>260</v>
      </c>
      <c r="C322" s="107"/>
      <c r="D322" s="11" t="s">
        <v>259</v>
      </c>
      <c r="E322" s="65">
        <f>E323</f>
        <v>16308.3</v>
      </c>
      <c r="F322" s="65">
        <f>F323</f>
        <v>1087.2</v>
      </c>
      <c r="G322" s="65">
        <f>G323</f>
        <v>4348.8</v>
      </c>
    </row>
    <row r="323" spans="1:7" ht="50.25">
      <c r="A323" s="33" t="s">
        <v>196</v>
      </c>
      <c r="B323" s="10" t="s">
        <v>261</v>
      </c>
      <c r="C323" s="10"/>
      <c r="D323" s="71" t="s">
        <v>454</v>
      </c>
      <c r="E323" s="65">
        <f>E324+E326</f>
        <v>16308.3</v>
      </c>
      <c r="F323" s="65">
        <f>F324+F326</f>
        <v>1087.2</v>
      </c>
      <c r="G323" s="65">
        <f>G324+G326</f>
        <v>4348.8</v>
      </c>
    </row>
    <row r="324" spans="1:7" ht="57.75" customHeight="1">
      <c r="A324" s="33" t="s">
        <v>196</v>
      </c>
      <c r="B324" s="10" t="s">
        <v>263</v>
      </c>
      <c r="C324" s="10"/>
      <c r="D324" s="71" t="s">
        <v>262</v>
      </c>
      <c r="E324" s="65">
        <f>E325</f>
        <v>1087.2</v>
      </c>
      <c r="F324" s="65">
        <f>F325</f>
        <v>0</v>
      </c>
      <c r="G324" s="65">
        <f>G325</f>
        <v>2174.4</v>
      </c>
    </row>
    <row r="325" spans="1:7" ht="20.25" customHeight="1">
      <c r="A325" s="33" t="s">
        <v>196</v>
      </c>
      <c r="B325" s="10" t="s">
        <v>263</v>
      </c>
      <c r="C325" s="17" t="s">
        <v>145</v>
      </c>
      <c r="D325" s="11" t="s">
        <v>146</v>
      </c>
      <c r="E325" s="65">
        <f>4!F262</f>
        <v>1087.2</v>
      </c>
      <c r="F325" s="65">
        <f>4!G262</f>
        <v>0</v>
      </c>
      <c r="G325" s="65">
        <f>4!H262</f>
        <v>2174.4</v>
      </c>
    </row>
    <row r="326" spans="1:7" ht="66.75">
      <c r="A326" s="33" t="s">
        <v>196</v>
      </c>
      <c r="B326" s="10" t="s">
        <v>367</v>
      </c>
      <c r="C326" s="17"/>
      <c r="D326" s="71" t="s">
        <v>2</v>
      </c>
      <c r="E326" s="65">
        <f>E327</f>
        <v>15221.099999999999</v>
      </c>
      <c r="F326" s="65">
        <f>F327</f>
        <v>1087.2</v>
      </c>
      <c r="G326" s="65">
        <f>G327</f>
        <v>2174.4</v>
      </c>
    </row>
    <row r="327" spans="1:7" ht="21.75" customHeight="1">
      <c r="A327" s="33" t="s">
        <v>196</v>
      </c>
      <c r="B327" s="10" t="s">
        <v>367</v>
      </c>
      <c r="C327" s="17" t="s">
        <v>145</v>
      </c>
      <c r="D327" s="11" t="s">
        <v>146</v>
      </c>
      <c r="E327" s="65">
        <f>4!F264</f>
        <v>15221.099999999999</v>
      </c>
      <c r="F327" s="65">
        <f>4!G264</f>
        <v>1087.2</v>
      </c>
      <c r="G327" s="65">
        <f>4!H264</f>
        <v>2174.4</v>
      </c>
    </row>
    <row r="328" spans="1:7" s="49" customFormat="1" ht="16.5">
      <c r="A328" s="34" t="s">
        <v>127</v>
      </c>
      <c r="B328" s="34"/>
      <c r="C328" s="34"/>
      <c r="D328" s="35" t="s">
        <v>92</v>
      </c>
      <c r="E328" s="66">
        <f>E329+E340</f>
        <v>12814.7</v>
      </c>
      <c r="F328" s="66">
        <f>F329+F340</f>
        <v>10818.5</v>
      </c>
      <c r="G328" s="66">
        <f>G329+G340</f>
        <v>10529.4</v>
      </c>
    </row>
    <row r="329" spans="1:7" ht="16.5">
      <c r="A329" s="56" t="s">
        <v>236</v>
      </c>
      <c r="B329" s="56"/>
      <c r="C329" s="38"/>
      <c r="D329" s="27" t="s">
        <v>128</v>
      </c>
      <c r="E329" s="65">
        <f aca="true" t="shared" si="32" ref="E329:G330">E330</f>
        <v>10570.300000000001</v>
      </c>
      <c r="F329" s="65">
        <f t="shared" si="32"/>
        <v>8602</v>
      </c>
      <c r="G329" s="65">
        <f t="shared" si="32"/>
        <v>8312.9</v>
      </c>
    </row>
    <row r="330" spans="1:7" ht="50.25">
      <c r="A330" s="56" t="s">
        <v>236</v>
      </c>
      <c r="B330" s="56" t="s">
        <v>231</v>
      </c>
      <c r="C330" s="38"/>
      <c r="D330" s="11" t="s">
        <v>230</v>
      </c>
      <c r="E330" s="65">
        <f t="shared" si="32"/>
        <v>10570.300000000001</v>
      </c>
      <c r="F330" s="65">
        <f t="shared" si="32"/>
        <v>8602</v>
      </c>
      <c r="G330" s="65">
        <f t="shared" si="32"/>
        <v>8312.9</v>
      </c>
    </row>
    <row r="331" spans="1:7" ht="33">
      <c r="A331" s="56" t="s">
        <v>236</v>
      </c>
      <c r="B331" s="56" t="s">
        <v>233</v>
      </c>
      <c r="C331" s="38"/>
      <c r="D331" s="11" t="s">
        <v>232</v>
      </c>
      <c r="E331" s="65">
        <f>E332+E336+E338</f>
        <v>10570.300000000001</v>
      </c>
      <c r="F331" s="65">
        <f>F332+F336+F338</f>
        <v>8602</v>
      </c>
      <c r="G331" s="65">
        <f>G332+G336+G338</f>
        <v>8312.9</v>
      </c>
    </row>
    <row r="332" spans="1:7" ht="33">
      <c r="A332" s="56" t="s">
        <v>236</v>
      </c>
      <c r="B332" s="56" t="s">
        <v>240</v>
      </c>
      <c r="C332" s="38"/>
      <c r="D332" s="11" t="s">
        <v>237</v>
      </c>
      <c r="E332" s="65">
        <f>E334+E333+E335</f>
        <v>1190.7</v>
      </c>
      <c r="F332" s="65">
        <f>F334+F333+F335</f>
        <v>694.5</v>
      </c>
      <c r="G332" s="65">
        <f>G334+G333+G335</f>
        <v>694.5</v>
      </c>
    </row>
    <row r="333" spans="1:7" ht="66.75">
      <c r="A333" s="56" t="s">
        <v>236</v>
      </c>
      <c r="B333" s="56" t="s">
        <v>240</v>
      </c>
      <c r="C333" s="107" t="s">
        <v>139</v>
      </c>
      <c r="D333" s="11" t="s">
        <v>12</v>
      </c>
      <c r="E333" s="65">
        <f>4!F315</f>
        <v>544.5</v>
      </c>
      <c r="F333" s="65">
        <f>4!G315</f>
        <v>335.8</v>
      </c>
      <c r="G333" s="65">
        <f>4!H315</f>
        <v>335.8</v>
      </c>
    </row>
    <row r="334" spans="1:7" ht="33">
      <c r="A334" s="56" t="s">
        <v>236</v>
      </c>
      <c r="B334" s="56" t="s">
        <v>240</v>
      </c>
      <c r="C334" s="104" t="s">
        <v>140</v>
      </c>
      <c r="D334" s="11" t="s">
        <v>141</v>
      </c>
      <c r="E334" s="65">
        <f>4!F316</f>
        <v>552.7</v>
      </c>
      <c r="F334" s="65">
        <f>4!G316</f>
        <v>293.2</v>
      </c>
      <c r="G334" s="65">
        <f>4!H316</f>
        <v>293.2</v>
      </c>
    </row>
    <row r="335" spans="1:7" ht="18" customHeight="1">
      <c r="A335" s="56" t="s">
        <v>236</v>
      </c>
      <c r="B335" s="56" t="s">
        <v>240</v>
      </c>
      <c r="C335" s="107" t="s">
        <v>142</v>
      </c>
      <c r="D335" s="11" t="s">
        <v>143</v>
      </c>
      <c r="E335" s="65">
        <f>4!F317</f>
        <v>93.5</v>
      </c>
      <c r="F335" s="65">
        <f>4!G317</f>
        <v>65.5</v>
      </c>
      <c r="G335" s="65">
        <f>4!H317</f>
        <v>65.5</v>
      </c>
    </row>
    <row r="336" spans="1:7" ht="50.25">
      <c r="A336" s="56" t="s">
        <v>236</v>
      </c>
      <c r="B336" s="56" t="s">
        <v>241</v>
      </c>
      <c r="C336" s="38"/>
      <c r="D336" s="11" t="s">
        <v>238</v>
      </c>
      <c r="E336" s="65">
        <f>E337</f>
        <v>9100.7</v>
      </c>
      <c r="F336" s="65">
        <f>F337</f>
        <v>7655.6</v>
      </c>
      <c r="G336" s="65">
        <f>G337</f>
        <v>7366.5</v>
      </c>
    </row>
    <row r="337" spans="1:7" ht="33">
      <c r="A337" s="56" t="s">
        <v>236</v>
      </c>
      <c r="B337" s="56" t="s">
        <v>241</v>
      </c>
      <c r="C337" s="17">
        <v>600</v>
      </c>
      <c r="D337" s="11" t="s">
        <v>173</v>
      </c>
      <c r="E337" s="65">
        <f>4!F319</f>
        <v>9100.7</v>
      </c>
      <c r="F337" s="65">
        <f>4!G319</f>
        <v>7655.6</v>
      </c>
      <c r="G337" s="65">
        <f>4!H319</f>
        <v>7366.5</v>
      </c>
    </row>
    <row r="338" spans="1:7" ht="50.25">
      <c r="A338" s="56" t="s">
        <v>236</v>
      </c>
      <c r="B338" s="56" t="s">
        <v>242</v>
      </c>
      <c r="C338" s="38"/>
      <c r="D338" s="11" t="s">
        <v>239</v>
      </c>
      <c r="E338" s="65">
        <f>E339</f>
        <v>278.9</v>
      </c>
      <c r="F338" s="65">
        <f>F339</f>
        <v>251.9</v>
      </c>
      <c r="G338" s="65">
        <f>G339</f>
        <v>251.9</v>
      </c>
    </row>
    <row r="339" spans="1:7" ht="33">
      <c r="A339" s="56" t="s">
        <v>236</v>
      </c>
      <c r="B339" s="56" t="s">
        <v>242</v>
      </c>
      <c r="C339" s="17">
        <v>600</v>
      </c>
      <c r="D339" s="11" t="s">
        <v>173</v>
      </c>
      <c r="E339" s="65">
        <f>4!F321</f>
        <v>278.9</v>
      </c>
      <c r="F339" s="65">
        <f>4!G321</f>
        <v>251.9</v>
      </c>
      <c r="G339" s="65">
        <f>4!H321</f>
        <v>251.9</v>
      </c>
    </row>
    <row r="340" spans="1:7" ht="22.5" customHeight="1">
      <c r="A340" s="56" t="s">
        <v>243</v>
      </c>
      <c r="B340" s="56"/>
      <c r="C340" s="38"/>
      <c r="D340" s="39" t="s">
        <v>6</v>
      </c>
      <c r="E340" s="65">
        <f aca="true" t="shared" si="33" ref="E340:G342">E341</f>
        <v>2244.4</v>
      </c>
      <c r="F340" s="65">
        <f t="shared" si="33"/>
        <v>2216.5</v>
      </c>
      <c r="G340" s="65">
        <f t="shared" si="33"/>
        <v>2216.5</v>
      </c>
    </row>
    <row r="341" spans="1:7" ht="50.25">
      <c r="A341" s="56" t="s">
        <v>243</v>
      </c>
      <c r="B341" s="56" t="s">
        <v>231</v>
      </c>
      <c r="C341" s="38"/>
      <c r="D341" s="11" t="s">
        <v>230</v>
      </c>
      <c r="E341" s="65">
        <f t="shared" si="33"/>
        <v>2244.4</v>
      </c>
      <c r="F341" s="65">
        <f t="shared" si="33"/>
        <v>2216.5</v>
      </c>
      <c r="G341" s="65">
        <f t="shared" si="33"/>
        <v>2216.5</v>
      </c>
    </row>
    <row r="342" spans="1:7" ht="16.5">
      <c r="A342" s="56" t="s">
        <v>243</v>
      </c>
      <c r="B342" s="10" t="s">
        <v>244</v>
      </c>
      <c r="C342" s="10"/>
      <c r="D342" s="71" t="s">
        <v>9</v>
      </c>
      <c r="E342" s="65">
        <f t="shared" si="33"/>
        <v>2244.4</v>
      </c>
      <c r="F342" s="65">
        <f t="shared" si="33"/>
        <v>2216.5</v>
      </c>
      <c r="G342" s="65">
        <f t="shared" si="33"/>
        <v>2216.5</v>
      </c>
    </row>
    <row r="343" spans="1:7" ht="66.75">
      <c r="A343" s="56" t="s">
        <v>243</v>
      </c>
      <c r="B343" s="56" t="s">
        <v>245</v>
      </c>
      <c r="C343" s="38"/>
      <c r="D343" s="11" t="s">
        <v>147</v>
      </c>
      <c r="E343" s="65">
        <f>E344+E345+E346</f>
        <v>2244.4</v>
      </c>
      <c r="F343" s="65">
        <f>F344+F345+F346</f>
        <v>2216.5</v>
      </c>
      <c r="G343" s="65">
        <f>G344+G345+G346</f>
        <v>2216.5</v>
      </c>
    </row>
    <row r="344" spans="1:7" ht="66.75">
      <c r="A344" s="56" t="s">
        <v>243</v>
      </c>
      <c r="B344" s="56" t="s">
        <v>245</v>
      </c>
      <c r="C344" s="104" t="s">
        <v>139</v>
      </c>
      <c r="D344" s="11" t="s">
        <v>12</v>
      </c>
      <c r="E344" s="65">
        <f>4!F326</f>
        <v>2023.6</v>
      </c>
      <c r="F344" s="65">
        <f>4!G326</f>
        <v>2023.6</v>
      </c>
      <c r="G344" s="65">
        <f>4!H326</f>
        <v>2023.6</v>
      </c>
    </row>
    <row r="345" spans="1:7" ht="33">
      <c r="A345" s="33" t="s">
        <v>243</v>
      </c>
      <c r="B345" s="80" t="s">
        <v>245</v>
      </c>
      <c r="C345" s="105" t="s">
        <v>140</v>
      </c>
      <c r="D345" s="75" t="s">
        <v>141</v>
      </c>
      <c r="E345" s="65">
        <f>4!F327</f>
        <v>220.5</v>
      </c>
      <c r="F345" s="65">
        <f>4!G327</f>
        <v>192.6</v>
      </c>
      <c r="G345" s="65">
        <f>4!H327</f>
        <v>192.6</v>
      </c>
    </row>
    <row r="346" spans="1:7" ht="21.75" customHeight="1">
      <c r="A346" s="33" t="s">
        <v>243</v>
      </c>
      <c r="B346" s="56" t="s">
        <v>245</v>
      </c>
      <c r="C346" s="107" t="s">
        <v>142</v>
      </c>
      <c r="D346" s="11" t="s">
        <v>143</v>
      </c>
      <c r="E346" s="65">
        <f>4!F328</f>
        <v>0.3</v>
      </c>
      <c r="F346" s="65">
        <f>4!G328</f>
        <v>0.3</v>
      </c>
      <c r="G346" s="65">
        <f>4!H328</f>
        <v>0.3</v>
      </c>
    </row>
    <row r="347" spans="1:7" s="49" customFormat="1" ht="16.5">
      <c r="A347" s="34">
        <v>1200</v>
      </c>
      <c r="B347" s="34"/>
      <c r="C347" s="34"/>
      <c r="D347" s="35" t="s">
        <v>129</v>
      </c>
      <c r="E347" s="66">
        <f>E348+E353</f>
        <v>1690</v>
      </c>
      <c r="F347" s="66">
        <f>F348+F353</f>
        <v>985.5</v>
      </c>
      <c r="G347" s="66">
        <f>G348+G353</f>
        <v>985.5</v>
      </c>
    </row>
    <row r="348" spans="1:7" ht="16.5">
      <c r="A348" s="17">
        <v>1201</v>
      </c>
      <c r="B348" s="10"/>
      <c r="C348" s="33"/>
      <c r="D348" s="11" t="s">
        <v>46</v>
      </c>
      <c r="E348" s="65">
        <f>E349</f>
        <v>770</v>
      </c>
      <c r="F348" s="65">
        <f aca="true" t="shared" si="34" ref="F348:G351">F349</f>
        <v>449</v>
      </c>
      <c r="G348" s="65">
        <f t="shared" si="34"/>
        <v>449</v>
      </c>
    </row>
    <row r="349" spans="1:7" ht="50.25">
      <c r="A349" s="33" t="s">
        <v>132</v>
      </c>
      <c r="B349" s="56" t="s">
        <v>8</v>
      </c>
      <c r="C349" s="38"/>
      <c r="D349" s="31" t="s">
        <v>399</v>
      </c>
      <c r="E349" s="65">
        <f>E350</f>
        <v>770</v>
      </c>
      <c r="F349" s="65">
        <f t="shared" si="34"/>
        <v>449</v>
      </c>
      <c r="G349" s="65">
        <f t="shared" si="34"/>
        <v>449</v>
      </c>
    </row>
    <row r="350" spans="1:7" ht="50.25">
      <c r="A350" s="33" t="s">
        <v>132</v>
      </c>
      <c r="B350" s="56" t="s">
        <v>282</v>
      </c>
      <c r="C350" s="38"/>
      <c r="D350" s="11" t="s">
        <v>283</v>
      </c>
      <c r="E350" s="65">
        <f>E351</f>
        <v>770</v>
      </c>
      <c r="F350" s="65">
        <f t="shared" si="34"/>
        <v>449</v>
      </c>
      <c r="G350" s="65">
        <f t="shared" si="34"/>
        <v>449</v>
      </c>
    </row>
    <row r="351" spans="1:7" ht="84">
      <c r="A351" s="33" t="s">
        <v>132</v>
      </c>
      <c r="B351" s="56" t="s">
        <v>412</v>
      </c>
      <c r="C351" s="38"/>
      <c r="D351" s="11" t="s">
        <v>413</v>
      </c>
      <c r="E351" s="65">
        <f>E352</f>
        <v>770</v>
      </c>
      <c r="F351" s="65">
        <f t="shared" si="34"/>
        <v>449</v>
      </c>
      <c r="G351" s="65">
        <f t="shared" si="34"/>
        <v>449</v>
      </c>
    </row>
    <row r="352" spans="1:7" ht="21.75" customHeight="1">
      <c r="A352" s="33" t="s">
        <v>132</v>
      </c>
      <c r="B352" s="56" t="s">
        <v>412</v>
      </c>
      <c r="C352" s="38" t="s">
        <v>142</v>
      </c>
      <c r="D352" s="11" t="s">
        <v>143</v>
      </c>
      <c r="E352" s="65">
        <f>4!F181</f>
        <v>770</v>
      </c>
      <c r="F352" s="65">
        <f>4!G181</f>
        <v>449</v>
      </c>
      <c r="G352" s="65">
        <f>4!H181</f>
        <v>449</v>
      </c>
    </row>
    <row r="353" spans="1:7" ht="16.5">
      <c r="A353" s="33" t="s">
        <v>134</v>
      </c>
      <c r="B353" s="10"/>
      <c r="C353" s="33"/>
      <c r="D353" s="11" t="s">
        <v>135</v>
      </c>
      <c r="E353" s="65">
        <f aca="true" t="shared" si="35" ref="E353:G354">E354</f>
        <v>920</v>
      </c>
      <c r="F353" s="65">
        <f t="shared" si="35"/>
        <v>536.5</v>
      </c>
      <c r="G353" s="65">
        <f t="shared" si="35"/>
        <v>536.5</v>
      </c>
    </row>
    <row r="354" spans="1:7" ht="50.25">
      <c r="A354" s="33" t="s">
        <v>134</v>
      </c>
      <c r="B354" s="56" t="s">
        <v>8</v>
      </c>
      <c r="C354" s="38"/>
      <c r="D354" s="31" t="s">
        <v>399</v>
      </c>
      <c r="E354" s="65">
        <f t="shared" si="35"/>
        <v>920</v>
      </c>
      <c r="F354" s="65">
        <f t="shared" si="35"/>
        <v>536.5</v>
      </c>
      <c r="G354" s="65">
        <f t="shared" si="35"/>
        <v>536.5</v>
      </c>
    </row>
    <row r="355" spans="1:7" ht="50.25">
      <c r="A355" s="33" t="s">
        <v>134</v>
      </c>
      <c r="B355" s="56" t="s">
        <v>282</v>
      </c>
      <c r="C355" s="38"/>
      <c r="D355" s="11" t="s">
        <v>283</v>
      </c>
      <c r="E355" s="65">
        <f>E356+E358</f>
        <v>920</v>
      </c>
      <c r="F355" s="65">
        <f>F356+F358</f>
        <v>536.5</v>
      </c>
      <c r="G355" s="65">
        <f>G356+G358</f>
        <v>536.5</v>
      </c>
    </row>
    <row r="356" spans="1:7" ht="87" customHeight="1">
      <c r="A356" s="33" t="s">
        <v>134</v>
      </c>
      <c r="B356" s="56" t="s">
        <v>414</v>
      </c>
      <c r="C356" s="38"/>
      <c r="D356" s="11" t="s">
        <v>415</v>
      </c>
      <c r="E356" s="65">
        <f>E357</f>
        <v>400</v>
      </c>
      <c r="F356" s="65">
        <f>F357</f>
        <v>233</v>
      </c>
      <c r="G356" s="65">
        <f>G357</f>
        <v>233</v>
      </c>
    </row>
    <row r="357" spans="1:7" ht="21" customHeight="1">
      <c r="A357" s="33" t="s">
        <v>134</v>
      </c>
      <c r="B357" s="56" t="s">
        <v>414</v>
      </c>
      <c r="C357" s="38" t="s">
        <v>142</v>
      </c>
      <c r="D357" s="11" t="s">
        <v>143</v>
      </c>
      <c r="E357" s="65">
        <f>4!F186</f>
        <v>400</v>
      </c>
      <c r="F357" s="65">
        <f>4!G186</f>
        <v>233</v>
      </c>
      <c r="G357" s="65">
        <f>4!H186</f>
        <v>233</v>
      </c>
    </row>
    <row r="358" spans="1:7" ht="74.25" customHeight="1">
      <c r="A358" s="33" t="s">
        <v>134</v>
      </c>
      <c r="B358" s="56" t="s">
        <v>416</v>
      </c>
      <c r="C358" s="38"/>
      <c r="D358" s="11" t="s">
        <v>417</v>
      </c>
      <c r="E358" s="65">
        <f>E359</f>
        <v>520</v>
      </c>
      <c r="F358" s="65">
        <f>F359</f>
        <v>303.5</v>
      </c>
      <c r="G358" s="65">
        <f>G359</f>
        <v>303.5</v>
      </c>
    </row>
    <row r="359" spans="1:7" ht="18.75" customHeight="1">
      <c r="A359" s="33" t="s">
        <v>134</v>
      </c>
      <c r="B359" s="56" t="s">
        <v>416</v>
      </c>
      <c r="C359" s="38" t="s">
        <v>142</v>
      </c>
      <c r="D359" s="11" t="s">
        <v>143</v>
      </c>
      <c r="E359" s="65">
        <f>4!F188</f>
        <v>520</v>
      </c>
      <c r="F359" s="65">
        <f>4!G188</f>
        <v>303.5</v>
      </c>
      <c r="G359" s="65">
        <f>4!H188</f>
        <v>303.5</v>
      </c>
    </row>
    <row r="360" spans="1:7" s="49" customFormat="1" ht="24" customHeight="1">
      <c r="A360" s="34" t="s">
        <v>130</v>
      </c>
      <c r="B360" s="34"/>
      <c r="C360" s="34"/>
      <c r="D360" s="35" t="s">
        <v>40</v>
      </c>
      <c r="E360" s="66">
        <f>E361</f>
        <v>625</v>
      </c>
      <c r="F360" s="66">
        <f aca="true" t="shared" si="36" ref="F360:G364">F361</f>
        <v>1506</v>
      </c>
      <c r="G360" s="66">
        <f t="shared" si="36"/>
        <v>624.5</v>
      </c>
    </row>
    <row r="361" spans="1:7" ht="33">
      <c r="A361" s="33" t="s">
        <v>207</v>
      </c>
      <c r="B361" s="10"/>
      <c r="C361" s="107"/>
      <c r="D361" s="11" t="s">
        <v>131</v>
      </c>
      <c r="E361" s="65">
        <f>E362</f>
        <v>625</v>
      </c>
      <c r="F361" s="65">
        <f t="shared" si="36"/>
        <v>1506</v>
      </c>
      <c r="G361" s="65">
        <f t="shared" si="36"/>
        <v>624.5</v>
      </c>
    </row>
    <row r="362" spans="1:7" ht="50.25">
      <c r="A362" s="33" t="s">
        <v>207</v>
      </c>
      <c r="B362" s="10" t="s">
        <v>29</v>
      </c>
      <c r="C362" s="107"/>
      <c r="D362" s="11" t="s">
        <v>28</v>
      </c>
      <c r="E362" s="65">
        <f>E363</f>
        <v>625</v>
      </c>
      <c r="F362" s="65">
        <f t="shared" si="36"/>
        <v>1506</v>
      </c>
      <c r="G362" s="65">
        <f t="shared" si="36"/>
        <v>624.5</v>
      </c>
    </row>
    <row r="363" spans="1:7" ht="51.75" customHeight="1">
      <c r="A363" s="33" t="s">
        <v>207</v>
      </c>
      <c r="B363" s="10" t="s">
        <v>209</v>
      </c>
      <c r="C363" s="107"/>
      <c r="D363" s="11" t="s">
        <v>208</v>
      </c>
      <c r="E363" s="65">
        <f>E364</f>
        <v>625</v>
      </c>
      <c r="F363" s="65">
        <f t="shared" si="36"/>
        <v>1506</v>
      </c>
      <c r="G363" s="65">
        <f t="shared" si="36"/>
        <v>624.5</v>
      </c>
    </row>
    <row r="364" spans="1:7" ht="18.75" customHeight="1">
      <c r="A364" s="33" t="s">
        <v>207</v>
      </c>
      <c r="B364" s="10" t="s">
        <v>210</v>
      </c>
      <c r="C364" s="107"/>
      <c r="D364" s="11" t="s">
        <v>211</v>
      </c>
      <c r="E364" s="65">
        <f>E365</f>
        <v>625</v>
      </c>
      <c r="F364" s="65">
        <f t="shared" si="36"/>
        <v>1506</v>
      </c>
      <c r="G364" s="65">
        <f t="shared" si="36"/>
        <v>624.5</v>
      </c>
    </row>
    <row r="365" spans="1:7" ht="21" customHeight="1">
      <c r="A365" s="33" t="s">
        <v>207</v>
      </c>
      <c r="B365" s="10" t="s">
        <v>210</v>
      </c>
      <c r="C365" s="107">
        <v>700</v>
      </c>
      <c r="D365" s="11" t="s">
        <v>212</v>
      </c>
      <c r="E365" s="65">
        <f>4!F218</f>
        <v>625</v>
      </c>
      <c r="F365" s="65">
        <f>4!G218</f>
        <v>1506</v>
      </c>
      <c r="G365" s="65">
        <f>4!H218</f>
        <v>624.5</v>
      </c>
    </row>
  </sheetData>
  <sheetProtection/>
  <mergeCells count="11">
    <mergeCell ref="D7:D9"/>
    <mergeCell ref="E7:G7"/>
    <mergeCell ref="E1:G1"/>
    <mergeCell ref="B2:G2"/>
    <mergeCell ref="A3:G3"/>
    <mergeCell ref="A5:G5"/>
    <mergeCell ref="E8:E9"/>
    <mergeCell ref="F8:G8"/>
    <mergeCell ref="A7:A9"/>
    <mergeCell ref="B7:B9"/>
    <mergeCell ref="C7:C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1">
      <selection activeCell="I10" sqref="I10"/>
    </sheetView>
  </sheetViews>
  <sheetFormatPr defaultColWidth="9.125" defaultRowHeight="12.75"/>
  <cols>
    <col min="1" max="1" width="7.125" style="84" customWidth="1"/>
    <col min="2" max="2" width="10.125" style="51" customWidth="1"/>
    <col min="3" max="3" width="7.00390625" style="57" customWidth="1"/>
    <col min="4" max="4" width="77.625" style="2" customWidth="1"/>
    <col min="5" max="5" width="11.37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1:7" ht="16.5">
      <c r="A1" s="170"/>
      <c r="B1" s="169"/>
      <c r="C1" s="166"/>
      <c r="D1" s="168"/>
      <c r="E1" s="225" t="s">
        <v>458</v>
      </c>
      <c r="F1" s="225"/>
      <c r="G1" s="225"/>
    </row>
    <row r="2" spans="1:7" ht="16.5">
      <c r="A2" s="170"/>
      <c r="B2" s="229" t="s">
        <v>51</v>
      </c>
      <c r="C2" s="229"/>
      <c r="D2" s="229"/>
      <c r="E2" s="229"/>
      <c r="F2" s="229"/>
      <c r="G2" s="229"/>
    </row>
    <row r="3" spans="1:7" ht="16.5">
      <c r="A3" s="230" t="s">
        <v>705</v>
      </c>
      <c r="B3" s="230"/>
      <c r="C3" s="230"/>
      <c r="D3" s="230"/>
      <c r="E3" s="230"/>
      <c r="F3" s="230"/>
      <c r="G3" s="230"/>
    </row>
    <row r="4" spans="1:7" ht="16.5">
      <c r="A4" s="85"/>
      <c r="B4" s="52"/>
      <c r="C4" s="58"/>
      <c r="D4" s="46"/>
      <c r="E4" s="62"/>
      <c r="F4" s="62"/>
      <c r="G4" s="62"/>
    </row>
    <row r="5" spans="1:7" s="47" customFormat="1" ht="51.75" customHeight="1">
      <c r="A5" s="220" t="s">
        <v>405</v>
      </c>
      <c r="B5" s="220"/>
      <c r="C5" s="220"/>
      <c r="D5" s="220"/>
      <c r="E5" s="220"/>
      <c r="F5" s="220"/>
      <c r="G5" s="220"/>
    </row>
    <row r="6" spans="1:7" ht="16.5">
      <c r="A6" s="86"/>
      <c r="B6" s="53"/>
      <c r="C6" s="59"/>
      <c r="D6" s="45"/>
      <c r="E6" s="63"/>
      <c r="F6" s="63"/>
      <c r="G6" s="63"/>
    </row>
    <row r="7" spans="1:7" ht="16.5">
      <c r="A7" s="231" t="s">
        <v>352</v>
      </c>
      <c r="B7" s="231" t="s">
        <v>351</v>
      </c>
      <c r="C7" s="231" t="s">
        <v>54</v>
      </c>
      <c r="D7" s="194" t="s">
        <v>57</v>
      </c>
      <c r="E7" s="221" t="s">
        <v>123</v>
      </c>
      <c r="F7" s="222"/>
      <c r="G7" s="223"/>
    </row>
    <row r="8" spans="1:7" ht="16.5">
      <c r="A8" s="231" t="s">
        <v>136</v>
      </c>
      <c r="B8" s="231" t="s">
        <v>136</v>
      </c>
      <c r="C8" s="231" t="s">
        <v>136</v>
      </c>
      <c r="D8" s="202"/>
      <c r="E8" s="227" t="s">
        <v>137</v>
      </c>
      <c r="F8" s="221" t="s">
        <v>162</v>
      </c>
      <c r="G8" s="223"/>
    </row>
    <row r="9" spans="1:7" ht="16.5">
      <c r="A9" s="231" t="s">
        <v>136</v>
      </c>
      <c r="B9" s="231" t="s">
        <v>136</v>
      </c>
      <c r="C9" s="231" t="s">
        <v>136</v>
      </c>
      <c r="D9" s="195"/>
      <c r="E9" s="228"/>
      <c r="F9" s="65" t="s">
        <v>161</v>
      </c>
      <c r="G9" s="65" t="s">
        <v>401</v>
      </c>
    </row>
    <row r="10" spans="1:7" ht="16.5">
      <c r="A10" s="37">
        <v>1</v>
      </c>
      <c r="B10" s="54" t="s">
        <v>151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6.5">
      <c r="A11" s="87"/>
      <c r="B11" s="55"/>
      <c r="C11" s="60"/>
      <c r="D11" s="48" t="s">
        <v>7</v>
      </c>
      <c r="E11" s="66">
        <f>E12+E19+E24+E29+E34+E41+E46+E51+E66+E71+E80</f>
        <v>643481.7</v>
      </c>
      <c r="F11" s="66">
        <f>F12+F19+F24+F29+F34+F41+F46+F51+F66+F71+F80</f>
        <v>577006</v>
      </c>
      <c r="G11" s="66">
        <f>G12+G19+G24+G29+G34+G41+G46+G51+G66+G71+G80</f>
        <v>569436.6</v>
      </c>
    </row>
    <row r="12" spans="1:7" s="49" customFormat="1" ht="50.25">
      <c r="A12" s="34" t="s">
        <v>353</v>
      </c>
      <c r="B12" s="34"/>
      <c r="C12" s="34"/>
      <c r="D12" s="35" t="s">
        <v>165</v>
      </c>
      <c r="E12" s="66">
        <f>E13+E15+E17</f>
        <v>414161.89999999997</v>
      </c>
      <c r="F12" s="66">
        <f>F13+F15+F17</f>
        <v>395128.4</v>
      </c>
      <c r="G12" s="66">
        <f>G13+G15+G17</f>
        <v>388576.10000000003</v>
      </c>
    </row>
    <row r="13" spans="1:7" ht="33">
      <c r="A13" s="33" t="s">
        <v>353</v>
      </c>
      <c r="B13" s="33" t="s">
        <v>32</v>
      </c>
      <c r="C13" s="33"/>
      <c r="D13" s="31" t="s">
        <v>166</v>
      </c>
      <c r="E13" s="65">
        <f>E14</f>
        <v>393267.7</v>
      </c>
      <c r="F13" s="65">
        <f>F14</f>
        <v>376082.5</v>
      </c>
      <c r="G13" s="65">
        <f>G14</f>
        <v>369815.3</v>
      </c>
    </row>
    <row r="14" spans="1:7" ht="33">
      <c r="A14" s="33" t="s">
        <v>353</v>
      </c>
      <c r="B14" s="33" t="s">
        <v>32</v>
      </c>
      <c r="C14" s="33" t="s">
        <v>42</v>
      </c>
      <c r="D14" s="31" t="s">
        <v>43</v>
      </c>
      <c r="E14" s="65">
        <f>7!D13</f>
        <v>393267.7</v>
      </c>
      <c r="F14" s="65">
        <f>7!E13</f>
        <v>376082.5</v>
      </c>
      <c r="G14" s="65">
        <f>7!F13</f>
        <v>369815.3</v>
      </c>
    </row>
    <row r="15" spans="1:7" ht="50.25">
      <c r="A15" s="33" t="s">
        <v>353</v>
      </c>
      <c r="B15" s="56" t="s">
        <v>151</v>
      </c>
      <c r="C15" s="38"/>
      <c r="D15" s="31" t="s">
        <v>215</v>
      </c>
      <c r="E15" s="65">
        <f>E16</f>
        <v>5002.6</v>
      </c>
      <c r="F15" s="65">
        <f>F16</f>
        <v>4695.500000000001</v>
      </c>
      <c r="G15" s="65">
        <f>G16</f>
        <v>4479.900000000001</v>
      </c>
    </row>
    <row r="16" spans="1:7" ht="33">
      <c r="A16" s="33" t="s">
        <v>353</v>
      </c>
      <c r="B16" s="56" t="s">
        <v>151</v>
      </c>
      <c r="C16" s="33" t="s">
        <v>33</v>
      </c>
      <c r="D16" s="31" t="s">
        <v>38</v>
      </c>
      <c r="E16" s="65">
        <f>7!D48</f>
        <v>5002.6</v>
      </c>
      <c r="F16" s="65">
        <f>7!E48</f>
        <v>4695.500000000001</v>
      </c>
      <c r="G16" s="65">
        <f>7!F48</f>
        <v>4479.900000000001</v>
      </c>
    </row>
    <row r="17" spans="1:7" ht="16.5">
      <c r="A17" s="33" t="s">
        <v>353</v>
      </c>
      <c r="B17" s="10" t="s">
        <v>156</v>
      </c>
      <c r="C17" s="38"/>
      <c r="D17" s="31" t="s">
        <v>9</v>
      </c>
      <c r="E17" s="65">
        <f>E18</f>
        <v>15891.599999999999</v>
      </c>
      <c r="F17" s="65">
        <f>F18</f>
        <v>14350.399999999998</v>
      </c>
      <c r="G17" s="65">
        <f>G18</f>
        <v>14280.900000000001</v>
      </c>
    </row>
    <row r="18" spans="1:7" ht="33">
      <c r="A18" s="56" t="s">
        <v>353</v>
      </c>
      <c r="B18" s="56" t="s">
        <v>156</v>
      </c>
      <c r="C18" s="33" t="s">
        <v>42</v>
      </c>
      <c r="D18" s="31" t="s">
        <v>43</v>
      </c>
      <c r="E18" s="65">
        <f>7!D63</f>
        <v>15891.599999999999</v>
      </c>
      <c r="F18" s="65">
        <f>7!E63</f>
        <v>14350.399999999998</v>
      </c>
      <c r="G18" s="65">
        <f>7!F63</f>
        <v>14280.900000000001</v>
      </c>
    </row>
    <row r="19" spans="1:7" s="49" customFormat="1" ht="34.5" customHeight="1">
      <c r="A19" s="34" t="s">
        <v>354</v>
      </c>
      <c r="B19" s="34"/>
      <c r="C19" s="34"/>
      <c r="D19" s="35" t="s">
        <v>265</v>
      </c>
      <c r="E19" s="66">
        <f>E20+E22</f>
        <v>49678.799999999996</v>
      </c>
      <c r="F19" s="66">
        <f>F20+F22</f>
        <v>48218.1</v>
      </c>
      <c r="G19" s="66">
        <f>G20+G22</f>
        <v>47591.7</v>
      </c>
    </row>
    <row r="20" spans="1:7" ht="33">
      <c r="A20" s="56" t="s">
        <v>354</v>
      </c>
      <c r="B20" s="5">
        <v>1</v>
      </c>
      <c r="C20" s="10"/>
      <c r="D20" s="31" t="s">
        <v>267</v>
      </c>
      <c r="E20" s="65">
        <f>E21</f>
        <v>48078.799999999996</v>
      </c>
      <c r="F20" s="65">
        <f>F21</f>
        <v>48218.1</v>
      </c>
      <c r="G20" s="65">
        <f>G21</f>
        <v>47591.7</v>
      </c>
    </row>
    <row r="21" spans="1:7" ht="18" customHeight="1">
      <c r="A21" s="56" t="s">
        <v>354</v>
      </c>
      <c r="B21" s="5">
        <v>1</v>
      </c>
      <c r="C21" s="33" t="s">
        <v>58</v>
      </c>
      <c r="D21" s="31" t="s">
        <v>160</v>
      </c>
      <c r="E21" s="65">
        <f>7!D71</f>
        <v>48078.799999999996</v>
      </c>
      <c r="F21" s="65">
        <f>7!E71</f>
        <v>48218.1</v>
      </c>
      <c r="G21" s="65">
        <f>7!F71</f>
        <v>47591.7</v>
      </c>
    </row>
    <row r="22" spans="1:7" ht="18" customHeight="1">
      <c r="A22" s="56" t="s">
        <v>354</v>
      </c>
      <c r="B22" s="42">
        <v>2</v>
      </c>
      <c r="C22" s="69"/>
      <c r="D22" s="31" t="s">
        <v>489</v>
      </c>
      <c r="E22" s="65">
        <f>E23</f>
        <v>1600</v>
      </c>
      <c r="F22" s="65">
        <f>F23</f>
        <v>0</v>
      </c>
      <c r="G22" s="65">
        <f>G23</f>
        <v>0</v>
      </c>
    </row>
    <row r="23" spans="1:7" ht="18" customHeight="1">
      <c r="A23" s="56" t="s">
        <v>354</v>
      </c>
      <c r="B23" s="42">
        <v>2</v>
      </c>
      <c r="C23" s="33" t="s">
        <v>58</v>
      </c>
      <c r="D23" s="31" t="s">
        <v>160</v>
      </c>
      <c r="E23" s="65">
        <f>7!D86</f>
        <v>1600</v>
      </c>
      <c r="F23" s="65">
        <f>7!E86</f>
        <v>0</v>
      </c>
      <c r="G23" s="65">
        <f>7!F86</f>
        <v>0</v>
      </c>
    </row>
    <row r="24" spans="1:7" s="49" customFormat="1" ht="50.25">
      <c r="A24" s="34" t="s">
        <v>355</v>
      </c>
      <c r="B24" s="34"/>
      <c r="C24" s="34"/>
      <c r="D24" s="35" t="s">
        <v>230</v>
      </c>
      <c r="E24" s="66">
        <f>E25+E27</f>
        <v>26617.300000000003</v>
      </c>
      <c r="F24" s="66">
        <f>F25+F27</f>
        <v>24506.200000000004</v>
      </c>
      <c r="G24" s="66">
        <f>G25+G27</f>
        <v>23983.100000000002</v>
      </c>
    </row>
    <row r="25" spans="1:7" ht="33">
      <c r="A25" s="56" t="s">
        <v>355</v>
      </c>
      <c r="B25" s="42">
        <v>1</v>
      </c>
      <c r="C25" s="69"/>
      <c r="D25" s="31" t="s">
        <v>232</v>
      </c>
      <c r="E25" s="65">
        <f>E26</f>
        <v>24372.9</v>
      </c>
      <c r="F25" s="65">
        <f>F26</f>
        <v>22289.700000000004</v>
      </c>
      <c r="G25" s="65">
        <f>G26</f>
        <v>21766.600000000002</v>
      </c>
    </row>
    <row r="26" spans="1:7" ht="33">
      <c r="A26" s="56" t="s">
        <v>355</v>
      </c>
      <c r="B26" s="42">
        <v>1</v>
      </c>
      <c r="C26" s="69" t="s">
        <v>33</v>
      </c>
      <c r="D26" s="31" t="s">
        <v>38</v>
      </c>
      <c r="E26" s="65">
        <f>7!D90</f>
        <v>24372.9</v>
      </c>
      <c r="F26" s="65">
        <f>7!E90</f>
        <v>22289.700000000004</v>
      </c>
      <c r="G26" s="65">
        <f>7!F90</f>
        <v>21766.600000000002</v>
      </c>
    </row>
    <row r="27" spans="1:7" ht="18" customHeight="1">
      <c r="A27" s="56" t="s">
        <v>355</v>
      </c>
      <c r="B27" s="42">
        <v>9</v>
      </c>
      <c r="C27" s="69"/>
      <c r="D27" s="31" t="s">
        <v>9</v>
      </c>
      <c r="E27" s="65">
        <f>E28</f>
        <v>2244.4</v>
      </c>
      <c r="F27" s="65">
        <f>F28</f>
        <v>2216.5</v>
      </c>
      <c r="G27" s="65">
        <f>G28</f>
        <v>2216.5</v>
      </c>
    </row>
    <row r="28" spans="1:7" ht="33">
      <c r="A28" s="56" t="s">
        <v>355</v>
      </c>
      <c r="B28" s="42">
        <v>9</v>
      </c>
      <c r="C28" s="69" t="s">
        <v>33</v>
      </c>
      <c r="D28" s="31" t="s">
        <v>38</v>
      </c>
      <c r="E28" s="65">
        <f>7!D99</f>
        <v>2244.4</v>
      </c>
      <c r="F28" s="65">
        <f>7!E99</f>
        <v>2216.5</v>
      </c>
      <c r="G28" s="65">
        <f>7!F99</f>
        <v>2216.5</v>
      </c>
    </row>
    <row r="29" spans="1:7" s="49" customFormat="1" ht="57" customHeight="1">
      <c r="A29" s="34" t="s">
        <v>356</v>
      </c>
      <c r="B29" s="34"/>
      <c r="C29" s="34"/>
      <c r="D29" s="35" t="s">
        <v>259</v>
      </c>
      <c r="E29" s="66">
        <f>E30+E32</f>
        <v>19074.2</v>
      </c>
      <c r="F29" s="66">
        <f>F30+F32</f>
        <v>2885.4</v>
      </c>
      <c r="G29" s="66">
        <f>G30+G32</f>
        <v>6147</v>
      </c>
    </row>
    <row r="30" spans="1:7" ht="20.25" customHeight="1">
      <c r="A30" s="56" t="s">
        <v>356</v>
      </c>
      <c r="B30" s="42" t="s">
        <v>151</v>
      </c>
      <c r="C30" s="69"/>
      <c r="D30" s="31" t="s">
        <v>322</v>
      </c>
      <c r="E30" s="65">
        <f>E31</f>
        <v>2765.9</v>
      </c>
      <c r="F30" s="65">
        <f>F31</f>
        <v>1798.2</v>
      </c>
      <c r="G30" s="65">
        <f>G31</f>
        <v>1798.2</v>
      </c>
    </row>
    <row r="31" spans="1:7" ht="33">
      <c r="A31" s="33" t="s">
        <v>356</v>
      </c>
      <c r="B31" s="10" t="s">
        <v>151</v>
      </c>
      <c r="C31" s="69" t="s">
        <v>33</v>
      </c>
      <c r="D31" s="31" t="s">
        <v>38</v>
      </c>
      <c r="E31" s="65">
        <f>7!D103</f>
        <v>2765.9</v>
      </c>
      <c r="F31" s="65">
        <f>7!E103</f>
        <v>1798.2</v>
      </c>
      <c r="G31" s="65">
        <f>7!F103</f>
        <v>1798.2</v>
      </c>
    </row>
    <row r="32" spans="1:7" ht="50.25">
      <c r="A32" s="33" t="s">
        <v>356</v>
      </c>
      <c r="B32" s="10" t="s">
        <v>152</v>
      </c>
      <c r="C32" s="69"/>
      <c r="D32" s="71" t="s">
        <v>454</v>
      </c>
      <c r="E32" s="65">
        <f>E33</f>
        <v>16308.3</v>
      </c>
      <c r="F32" s="65">
        <f>F33</f>
        <v>1087.2</v>
      </c>
      <c r="G32" s="65">
        <f>G33</f>
        <v>4348.8</v>
      </c>
    </row>
    <row r="33" spans="1:7" ht="33">
      <c r="A33" s="33" t="s">
        <v>356</v>
      </c>
      <c r="B33" s="10" t="s">
        <v>152</v>
      </c>
      <c r="C33" s="69" t="s">
        <v>95</v>
      </c>
      <c r="D33" s="31" t="s">
        <v>18</v>
      </c>
      <c r="E33" s="65">
        <f>7!D108</f>
        <v>16308.3</v>
      </c>
      <c r="F33" s="65">
        <f>7!E108</f>
        <v>1087.2</v>
      </c>
      <c r="G33" s="65">
        <f>7!F108</f>
        <v>4348.8</v>
      </c>
    </row>
    <row r="34" spans="1:7" s="49" customFormat="1" ht="50.25">
      <c r="A34" s="34" t="s">
        <v>246</v>
      </c>
      <c r="B34" s="34"/>
      <c r="C34" s="34"/>
      <c r="D34" s="35" t="s">
        <v>326</v>
      </c>
      <c r="E34" s="66">
        <f>E35+E39+E37</f>
        <v>27131.4</v>
      </c>
      <c r="F34" s="66">
        <f>F35+F39+F37</f>
        <v>24126.5</v>
      </c>
      <c r="G34" s="66">
        <f>G35+G39+G37</f>
        <v>24126.399999999998</v>
      </c>
    </row>
    <row r="35" spans="1:7" ht="36" customHeight="1">
      <c r="A35" s="33" t="s">
        <v>246</v>
      </c>
      <c r="B35" s="10" t="s">
        <v>151</v>
      </c>
      <c r="C35" s="70"/>
      <c r="D35" s="39" t="s">
        <v>329</v>
      </c>
      <c r="E35" s="65">
        <f>E36</f>
        <v>14442.5</v>
      </c>
      <c r="F35" s="65">
        <f>F36</f>
        <v>14442.5</v>
      </c>
      <c r="G35" s="65">
        <f>G36</f>
        <v>14442.4</v>
      </c>
    </row>
    <row r="36" spans="1:7" ht="18" customHeight="1">
      <c r="A36" s="33" t="s">
        <v>246</v>
      </c>
      <c r="B36" s="10" t="s">
        <v>151</v>
      </c>
      <c r="C36" s="20" t="s">
        <v>58</v>
      </c>
      <c r="D36" s="39" t="s">
        <v>160</v>
      </c>
      <c r="E36" s="65">
        <f>7!D114</f>
        <v>14442.5</v>
      </c>
      <c r="F36" s="65">
        <f>7!E114</f>
        <v>14442.5</v>
      </c>
      <c r="G36" s="65">
        <f>7!F114</f>
        <v>14442.4</v>
      </c>
    </row>
    <row r="37" spans="1:7" ht="33">
      <c r="A37" s="33" t="s">
        <v>246</v>
      </c>
      <c r="B37" s="10" t="s">
        <v>152</v>
      </c>
      <c r="C37" s="20"/>
      <c r="D37" s="39" t="s">
        <v>440</v>
      </c>
      <c r="E37" s="65">
        <f>E38</f>
        <v>1398</v>
      </c>
      <c r="F37" s="65">
        <f>F38</f>
        <v>0</v>
      </c>
      <c r="G37" s="65">
        <f>G38</f>
        <v>0</v>
      </c>
    </row>
    <row r="38" spans="1:7" ht="16.5">
      <c r="A38" s="33" t="s">
        <v>246</v>
      </c>
      <c r="B38" s="10" t="s">
        <v>152</v>
      </c>
      <c r="C38" s="20" t="s">
        <v>58</v>
      </c>
      <c r="D38" s="39" t="s">
        <v>160</v>
      </c>
      <c r="E38" s="65">
        <f>7!D118</f>
        <v>1398</v>
      </c>
      <c r="F38" s="65">
        <f>7!E118</f>
        <v>0</v>
      </c>
      <c r="G38" s="65">
        <f>7!F118</f>
        <v>0</v>
      </c>
    </row>
    <row r="39" spans="1:7" ht="33">
      <c r="A39" s="33" t="s">
        <v>246</v>
      </c>
      <c r="B39" s="10" t="s">
        <v>153</v>
      </c>
      <c r="C39" s="70"/>
      <c r="D39" s="39" t="s">
        <v>332</v>
      </c>
      <c r="E39" s="65">
        <f>E40</f>
        <v>11290.9</v>
      </c>
      <c r="F39" s="65">
        <f>F40</f>
        <v>9683.999999999998</v>
      </c>
      <c r="G39" s="65">
        <f>G40</f>
        <v>9683.999999999998</v>
      </c>
    </row>
    <row r="40" spans="1:7" ht="19.5" customHeight="1">
      <c r="A40" s="33" t="s">
        <v>246</v>
      </c>
      <c r="B40" s="10" t="s">
        <v>153</v>
      </c>
      <c r="C40" s="20" t="s">
        <v>58</v>
      </c>
      <c r="D40" s="39" t="s">
        <v>160</v>
      </c>
      <c r="E40" s="65">
        <f>7!D120</f>
        <v>11290.9</v>
      </c>
      <c r="F40" s="65">
        <f>7!E120</f>
        <v>9683.999999999998</v>
      </c>
      <c r="G40" s="65">
        <f>7!F120</f>
        <v>9683.999999999998</v>
      </c>
    </row>
    <row r="41" spans="1:7" s="49" customFormat="1" ht="50.25">
      <c r="A41" s="34" t="s">
        <v>357</v>
      </c>
      <c r="B41" s="34"/>
      <c r="C41" s="34"/>
      <c r="D41" s="35" t="s">
        <v>305</v>
      </c>
      <c r="E41" s="66">
        <f>E42+E44</f>
        <v>19531.7</v>
      </c>
      <c r="F41" s="66">
        <f>F42+F44</f>
        <v>7941.9</v>
      </c>
      <c r="G41" s="66">
        <f>G42+G44</f>
        <v>7941.9</v>
      </c>
    </row>
    <row r="42" spans="1:7" ht="39" customHeight="1">
      <c r="A42" s="33" t="s">
        <v>357</v>
      </c>
      <c r="B42" s="10" t="s">
        <v>32</v>
      </c>
      <c r="C42" s="70"/>
      <c r="D42" s="39" t="s">
        <v>307</v>
      </c>
      <c r="E42" s="65">
        <f>E43</f>
        <v>18443.2</v>
      </c>
      <c r="F42" s="65">
        <f>F43</f>
        <v>7941.9</v>
      </c>
      <c r="G42" s="65">
        <f>G43</f>
        <v>7941.9</v>
      </c>
    </row>
    <row r="43" spans="1:7" ht="20.25" customHeight="1">
      <c r="A43" s="33" t="s">
        <v>357</v>
      </c>
      <c r="B43" s="10" t="s">
        <v>32</v>
      </c>
      <c r="C43" s="20" t="s">
        <v>58</v>
      </c>
      <c r="D43" s="39" t="s">
        <v>160</v>
      </c>
      <c r="E43" s="65">
        <f>7!D136</f>
        <v>18443.2</v>
      </c>
      <c r="F43" s="65">
        <f>7!E136</f>
        <v>7941.9</v>
      </c>
      <c r="G43" s="65">
        <f>7!F136</f>
        <v>7941.9</v>
      </c>
    </row>
    <row r="44" spans="1:7" ht="20.25" customHeight="1">
      <c r="A44" s="33" t="s">
        <v>357</v>
      </c>
      <c r="B44" s="10" t="s">
        <v>151</v>
      </c>
      <c r="C44" s="70"/>
      <c r="D44" s="11" t="s">
        <v>481</v>
      </c>
      <c r="E44" s="65">
        <f>E45</f>
        <v>1088.5</v>
      </c>
      <c r="F44" s="65">
        <f>F45</f>
        <v>0</v>
      </c>
      <c r="G44" s="65">
        <f>G45</f>
        <v>0</v>
      </c>
    </row>
    <row r="45" spans="1:7" ht="20.25" customHeight="1">
      <c r="A45" s="33" t="s">
        <v>357</v>
      </c>
      <c r="B45" s="10" t="s">
        <v>151</v>
      </c>
      <c r="C45" s="20" t="s">
        <v>58</v>
      </c>
      <c r="D45" s="39" t="s">
        <v>160</v>
      </c>
      <c r="E45" s="65">
        <f>7!D143</f>
        <v>1088.5</v>
      </c>
      <c r="F45" s="65">
        <f>7!E143</f>
        <v>0</v>
      </c>
      <c r="G45" s="65">
        <f>7!F143</f>
        <v>0</v>
      </c>
    </row>
    <row r="46" spans="1:7" s="49" customFormat="1" ht="50.25">
      <c r="A46" s="34" t="s">
        <v>358</v>
      </c>
      <c r="B46" s="34"/>
      <c r="C46" s="34"/>
      <c r="D46" s="35" t="s">
        <v>311</v>
      </c>
      <c r="E46" s="66">
        <f>E47+E49</f>
        <v>233.10000000000002</v>
      </c>
      <c r="F46" s="66">
        <f>F47+F49</f>
        <v>171.7</v>
      </c>
      <c r="G46" s="66">
        <f>G47+G49</f>
        <v>171.7</v>
      </c>
    </row>
    <row r="47" spans="1:7" ht="33">
      <c r="A47" s="33" t="s">
        <v>358</v>
      </c>
      <c r="B47" s="10" t="s">
        <v>32</v>
      </c>
      <c r="C47" s="70"/>
      <c r="D47" s="39" t="s">
        <v>312</v>
      </c>
      <c r="E47" s="65">
        <f>E48</f>
        <v>73.7</v>
      </c>
      <c r="F47" s="65">
        <f>F48</f>
        <v>64</v>
      </c>
      <c r="G47" s="65">
        <f>G48</f>
        <v>64</v>
      </c>
    </row>
    <row r="48" spans="1:7" ht="18" customHeight="1">
      <c r="A48" s="33" t="s">
        <v>358</v>
      </c>
      <c r="B48" s="10" t="s">
        <v>32</v>
      </c>
      <c r="C48" s="70" t="s">
        <v>58</v>
      </c>
      <c r="D48" s="39" t="s">
        <v>160</v>
      </c>
      <c r="E48" s="65">
        <f>7!D152+7!D154</f>
        <v>73.7</v>
      </c>
      <c r="F48" s="65">
        <f>7!E152+7!E154</f>
        <v>64</v>
      </c>
      <c r="G48" s="65">
        <f>7!F152+7!F154</f>
        <v>64</v>
      </c>
    </row>
    <row r="49" spans="1:7" ht="33">
      <c r="A49" s="33" t="s">
        <v>358</v>
      </c>
      <c r="B49" s="10" t="s">
        <v>151</v>
      </c>
      <c r="C49" s="70"/>
      <c r="D49" s="39" t="s">
        <v>317</v>
      </c>
      <c r="E49" s="65">
        <f>E50</f>
        <v>159.4</v>
      </c>
      <c r="F49" s="65">
        <f>F50</f>
        <v>107.7</v>
      </c>
      <c r="G49" s="65">
        <f>G50</f>
        <v>107.7</v>
      </c>
    </row>
    <row r="50" spans="1:7" ht="18.75" customHeight="1">
      <c r="A50" s="33" t="s">
        <v>358</v>
      </c>
      <c r="B50" s="10" t="s">
        <v>151</v>
      </c>
      <c r="C50" s="70" t="s">
        <v>58</v>
      </c>
      <c r="D50" s="39" t="s">
        <v>160</v>
      </c>
      <c r="E50" s="65">
        <f>7!D156</f>
        <v>159.4</v>
      </c>
      <c r="F50" s="65">
        <f>7!E156</f>
        <v>107.7</v>
      </c>
      <c r="G50" s="65">
        <f>7!F156</f>
        <v>107.7</v>
      </c>
    </row>
    <row r="51" spans="1:7" s="49" customFormat="1" ht="50.25">
      <c r="A51" s="34" t="s">
        <v>213</v>
      </c>
      <c r="B51" s="34"/>
      <c r="C51" s="34"/>
      <c r="D51" s="35" t="s">
        <v>399</v>
      </c>
      <c r="E51" s="66">
        <f>E52+E54+E56+E58+E60+E62+E64</f>
        <v>51433.00000000001</v>
      </c>
      <c r="F51" s="66">
        <f>F52+F54+F56+F58+F60+F62+F64</f>
        <v>48112.40000000001</v>
      </c>
      <c r="G51" s="66">
        <f>G52+G54+G56+G58+G60+G62+G64</f>
        <v>47947.40000000001</v>
      </c>
    </row>
    <row r="52" spans="1:7" ht="50.25">
      <c r="A52" s="33" t="s">
        <v>213</v>
      </c>
      <c r="B52" s="10" t="s">
        <v>32</v>
      </c>
      <c r="C52" s="70"/>
      <c r="D52" s="39" t="s">
        <v>24</v>
      </c>
      <c r="E52" s="65">
        <f>E53</f>
        <v>180.6</v>
      </c>
      <c r="F52" s="65">
        <f>F53</f>
        <v>200.6</v>
      </c>
      <c r="G52" s="65">
        <f>G53</f>
        <v>157</v>
      </c>
    </row>
    <row r="53" spans="1:7" ht="18" customHeight="1">
      <c r="A53" s="33" t="s">
        <v>213</v>
      </c>
      <c r="B53" s="10" t="s">
        <v>32</v>
      </c>
      <c r="C53" s="70" t="s">
        <v>58</v>
      </c>
      <c r="D53" s="39" t="s">
        <v>160</v>
      </c>
      <c r="E53" s="65">
        <f>7!D162</f>
        <v>180.6</v>
      </c>
      <c r="F53" s="65">
        <f>7!E162</f>
        <v>200.6</v>
      </c>
      <c r="G53" s="65">
        <f>7!F162</f>
        <v>157</v>
      </c>
    </row>
    <row r="54" spans="1:7" ht="87" customHeight="1">
      <c r="A54" s="33" t="s">
        <v>213</v>
      </c>
      <c r="B54" s="10">
        <v>2</v>
      </c>
      <c r="C54" s="70"/>
      <c r="D54" s="39" t="s">
        <v>291</v>
      </c>
      <c r="E54" s="65">
        <f>E55</f>
        <v>75</v>
      </c>
      <c r="F54" s="65">
        <f>F55</f>
        <v>68.7</v>
      </c>
      <c r="G54" s="65">
        <f>G55</f>
        <v>44</v>
      </c>
    </row>
    <row r="55" spans="1:7" ht="20.25" customHeight="1">
      <c r="A55" s="33" t="s">
        <v>213</v>
      </c>
      <c r="B55" s="10">
        <v>2</v>
      </c>
      <c r="C55" s="70" t="s">
        <v>58</v>
      </c>
      <c r="D55" s="39" t="s">
        <v>160</v>
      </c>
      <c r="E55" s="65">
        <f>7!D167</f>
        <v>75</v>
      </c>
      <c r="F55" s="65">
        <f>7!E167</f>
        <v>68.7</v>
      </c>
      <c r="G55" s="65">
        <f>7!F167</f>
        <v>44</v>
      </c>
    </row>
    <row r="56" spans="1:7" ht="33">
      <c r="A56" s="33" t="s">
        <v>213</v>
      </c>
      <c r="B56" s="10" t="s">
        <v>152</v>
      </c>
      <c r="C56" s="70"/>
      <c r="D56" s="39" t="s">
        <v>297</v>
      </c>
      <c r="E56" s="65">
        <f>E57</f>
        <v>121</v>
      </c>
      <c r="F56" s="65">
        <f>F57</f>
        <v>105</v>
      </c>
      <c r="G56" s="65">
        <f>G57</f>
        <v>105</v>
      </c>
    </row>
    <row r="57" spans="1:7" ht="18" customHeight="1">
      <c r="A57" s="33" t="s">
        <v>213</v>
      </c>
      <c r="B57" s="10" t="s">
        <v>152</v>
      </c>
      <c r="C57" s="70" t="s">
        <v>58</v>
      </c>
      <c r="D57" s="39" t="s">
        <v>160</v>
      </c>
      <c r="E57" s="65">
        <f>7!D172</f>
        <v>121</v>
      </c>
      <c r="F57" s="65">
        <f>7!E172</f>
        <v>105</v>
      </c>
      <c r="G57" s="65">
        <f>7!F172</f>
        <v>105</v>
      </c>
    </row>
    <row r="58" spans="1:7" ht="33">
      <c r="A58" s="33" t="s">
        <v>213</v>
      </c>
      <c r="B58" s="10" t="s">
        <v>153</v>
      </c>
      <c r="C58" s="70"/>
      <c r="D58" s="39" t="s">
        <v>301</v>
      </c>
      <c r="E58" s="65">
        <f>E59</f>
        <v>6295.3</v>
      </c>
      <c r="F58" s="65">
        <f>F59</f>
        <v>6124.1</v>
      </c>
      <c r="G58" s="65">
        <f>G59</f>
        <v>6083.9</v>
      </c>
    </row>
    <row r="59" spans="1:7" ht="18.75" customHeight="1">
      <c r="A59" s="33" t="s">
        <v>213</v>
      </c>
      <c r="B59" s="10" t="s">
        <v>153</v>
      </c>
      <c r="C59" s="70" t="s">
        <v>58</v>
      </c>
      <c r="D59" s="39" t="s">
        <v>160</v>
      </c>
      <c r="E59" s="65">
        <f>7!D175</f>
        <v>6295.3</v>
      </c>
      <c r="F59" s="65">
        <f>7!E175</f>
        <v>6124.1</v>
      </c>
      <c r="G59" s="65">
        <f>7!F175</f>
        <v>6083.9</v>
      </c>
    </row>
    <row r="60" spans="1:7" ht="50.25">
      <c r="A60" s="33" t="s">
        <v>213</v>
      </c>
      <c r="B60" s="10" t="s">
        <v>154</v>
      </c>
      <c r="C60" s="70"/>
      <c r="D60" s="39" t="s">
        <v>283</v>
      </c>
      <c r="E60" s="65">
        <f>E61</f>
        <v>2071.2</v>
      </c>
      <c r="F60" s="65">
        <f>F61</f>
        <v>1296.9</v>
      </c>
      <c r="G60" s="65">
        <f>G61</f>
        <v>1269.2</v>
      </c>
    </row>
    <row r="61" spans="1:7" ht="21" customHeight="1">
      <c r="A61" s="33" t="s">
        <v>213</v>
      </c>
      <c r="B61" s="10" t="s">
        <v>154</v>
      </c>
      <c r="C61" s="70" t="s">
        <v>58</v>
      </c>
      <c r="D61" s="39" t="s">
        <v>160</v>
      </c>
      <c r="E61" s="65">
        <f>7!D178</f>
        <v>2071.2</v>
      </c>
      <c r="F61" s="65">
        <f>7!E178</f>
        <v>1296.9</v>
      </c>
      <c r="G61" s="65">
        <f>7!F178</f>
        <v>1269.2</v>
      </c>
    </row>
    <row r="62" spans="1:7" ht="16.5">
      <c r="A62" s="33" t="s">
        <v>213</v>
      </c>
      <c r="B62" s="10" t="s">
        <v>155</v>
      </c>
      <c r="C62" s="70"/>
      <c r="D62" s="39" t="s">
        <v>278</v>
      </c>
      <c r="E62" s="65">
        <f>E63</f>
        <v>2730</v>
      </c>
      <c r="F62" s="65">
        <f>F63</f>
        <v>2690.4</v>
      </c>
      <c r="G62" s="65">
        <f>G63</f>
        <v>2690.4</v>
      </c>
    </row>
    <row r="63" spans="1:7" ht="21" customHeight="1">
      <c r="A63" s="33" t="s">
        <v>213</v>
      </c>
      <c r="B63" s="10" t="s">
        <v>155</v>
      </c>
      <c r="C63" s="70" t="s">
        <v>58</v>
      </c>
      <c r="D63" s="39" t="s">
        <v>160</v>
      </c>
      <c r="E63" s="65">
        <f>7!D189</f>
        <v>2730</v>
      </c>
      <c r="F63" s="65">
        <f>7!E189</f>
        <v>2690.4</v>
      </c>
      <c r="G63" s="65">
        <f>7!F189</f>
        <v>2690.4</v>
      </c>
    </row>
    <row r="64" spans="1:7" ht="16.5">
      <c r="A64" s="33" t="s">
        <v>213</v>
      </c>
      <c r="B64" s="10" t="s">
        <v>156</v>
      </c>
      <c r="C64" s="70"/>
      <c r="D64" s="39" t="s">
        <v>9</v>
      </c>
      <c r="E64" s="65">
        <f>E65</f>
        <v>39959.90000000001</v>
      </c>
      <c r="F64" s="65">
        <f>F65</f>
        <v>37626.700000000004</v>
      </c>
      <c r="G64" s="65">
        <f>G65</f>
        <v>37597.90000000001</v>
      </c>
    </row>
    <row r="65" spans="1:7" ht="22.5" customHeight="1">
      <c r="A65" s="33" t="s">
        <v>213</v>
      </c>
      <c r="B65" s="10" t="s">
        <v>156</v>
      </c>
      <c r="C65" s="70" t="s">
        <v>58</v>
      </c>
      <c r="D65" s="39" t="s">
        <v>160</v>
      </c>
      <c r="E65" s="65">
        <f>7!D196</f>
        <v>39959.90000000001</v>
      </c>
      <c r="F65" s="65">
        <f>7!E196</f>
        <v>37626.700000000004</v>
      </c>
      <c r="G65" s="65">
        <f>7!F196</f>
        <v>37597.90000000001</v>
      </c>
    </row>
    <row r="66" spans="1:7" s="49" customFormat="1" ht="50.25">
      <c r="A66" s="34" t="s">
        <v>359</v>
      </c>
      <c r="B66" s="34"/>
      <c r="C66" s="34"/>
      <c r="D66" s="35" t="s">
        <v>248</v>
      </c>
      <c r="E66" s="66">
        <f>E67+E69</f>
        <v>16601.1</v>
      </c>
      <c r="F66" s="66">
        <f>F67+F69</f>
        <v>8133.700000000001</v>
      </c>
      <c r="G66" s="66">
        <f>G67+G69</f>
        <v>8133.700000000001</v>
      </c>
    </row>
    <row r="67" spans="1:7" ht="33">
      <c r="A67" s="33" t="s">
        <v>359</v>
      </c>
      <c r="B67" s="10" t="s">
        <v>32</v>
      </c>
      <c r="C67" s="70"/>
      <c r="D67" s="39" t="s">
        <v>250</v>
      </c>
      <c r="E67" s="65">
        <f>E68</f>
        <v>11072.8</v>
      </c>
      <c r="F67" s="65">
        <f>F68</f>
        <v>3064.5</v>
      </c>
      <c r="G67" s="65">
        <f>G68</f>
        <v>3064.5</v>
      </c>
    </row>
    <row r="68" spans="1:7" ht="33">
      <c r="A68" s="33" t="s">
        <v>359</v>
      </c>
      <c r="B68" s="10" t="s">
        <v>32</v>
      </c>
      <c r="C68" s="70" t="s">
        <v>95</v>
      </c>
      <c r="D68" s="39" t="s">
        <v>18</v>
      </c>
      <c r="E68" s="65">
        <f>7!D210</f>
        <v>11072.8</v>
      </c>
      <c r="F68" s="65">
        <f>7!E210</f>
        <v>3064.5</v>
      </c>
      <c r="G68" s="65">
        <f>7!F210</f>
        <v>3064.5</v>
      </c>
    </row>
    <row r="69" spans="1:7" ht="19.5" customHeight="1">
      <c r="A69" s="33" t="s">
        <v>359</v>
      </c>
      <c r="B69" s="10" t="s">
        <v>156</v>
      </c>
      <c r="C69" s="70"/>
      <c r="D69" s="39" t="s">
        <v>9</v>
      </c>
      <c r="E69" s="65">
        <f>E70</f>
        <v>5528.3</v>
      </c>
      <c r="F69" s="65">
        <f>F70</f>
        <v>5069.200000000001</v>
      </c>
      <c r="G69" s="65">
        <f>G70</f>
        <v>5069.200000000001</v>
      </c>
    </row>
    <row r="70" spans="1:7" ht="33">
      <c r="A70" s="33" t="s">
        <v>359</v>
      </c>
      <c r="B70" s="10" t="s">
        <v>156</v>
      </c>
      <c r="C70" s="70" t="s">
        <v>95</v>
      </c>
      <c r="D70" s="39" t="s">
        <v>18</v>
      </c>
      <c r="E70" s="65">
        <f>7!D223</f>
        <v>5528.3</v>
      </c>
      <c r="F70" s="65">
        <f>7!E223</f>
        <v>5069.200000000001</v>
      </c>
      <c r="G70" s="65">
        <f>7!F223</f>
        <v>5069.200000000001</v>
      </c>
    </row>
    <row r="71" spans="1:7" s="49" customFormat="1" ht="50.25">
      <c r="A71" s="34">
        <v>10</v>
      </c>
      <c r="B71" s="34"/>
      <c r="C71" s="34"/>
      <c r="D71" s="35" t="s">
        <v>28</v>
      </c>
      <c r="E71" s="66">
        <f>E72+E74+E78+E76</f>
        <v>11873.800000000001</v>
      </c>
      <c r="F71" s="66">
        <f>F72+F74+F78+F76</f>
        <v>11338</v>
      </c>
      <c r="G71" s="66">
        <f>G72+G74+G78+G76</f>
        <v>10384</v>
      </c>
    </row>
    <row r="72" spans="1:7" ht="33">
      <c r="A72" s="33">
        <v>10</v>
      </c>
      <c r="B72" s="10" t="s">
        <v>32</v>
      </c>
      <c r="C72" s="70"/>
      <c r="D72" s="39" t="s">
        <v>360</v>
      </c>
      <c r="E72" s="65">
        <f>E73</f>
        <v>917.1</v>
      </c>
      <c r="F72" s="65">
        <f>F73</f>
        <v>917.1</v>
      </c>
      <c r="G72" s="65">
        <f>G73</f>
        <v>917.1</v>
      </c>
    </row>
    <row r="73" spans="1:7" ht="33">
      <c r="A73" s="33" t="s">
        <v>157</v>
      </c>
      <c r="B73" s="10" t="s">
        <v>32</v>
      </c>
      <c r="C73" s="70" t="s">
        <v>97</v>
      </c>
      <c r="D73" s="39" t="s">
        <v>133</v>
      </c>
      <c r="E73" s="65">
        <f>7!D227</f>
        <v>917.1</v>
      </c>
      <c r="F73" s="65">
        <f>7!E227</f>
        <v>917.1</v>
      </c>
      <c r="G73" s="65">
        <f>7!F227</f>
        <v>917.1</v>
      </c>
    </row>
    <row r="74" spans="1:7" ht="33">
      <c r="A74" s="33">
        <v>10</v>
      </c>
      <c r="B74" s="10" t="s">
        <v>151</v>
      </c>
      <c r="C74" s="70"/>
      <c r="D74" s="39" t="s">
        <v>208</v>
      </c>
      <c r="E74" s="65">
        <f>E75</f>
        <v>625</v>
      </c>
      <c r="F74" s="65">
        <f>F75</f>
        <v>1506</v>
      </c>
      <c r="G74" s="65">
        <f>G75</f>
        <v>624.5</v>
      </c>
    </row>
    <row r="75" spans="1:7" ht="33">
      <c r="A75" s="33">
        <v>10</v>
      </c>
      <c r="B75" s="10" t="s">
        <v>151</v>
      </c>
      <c r="C75" s="70" t="s">
        <v>97</v>
      </c>
      <c r="D75" s="39" t="s">
        <v>133</v>
      </c>
      <c r="E75" s="65">
        <f>7!D230</f>
        <v>625</v>
      </c>
      <c r="F75" s="65">
        <f>7!E230</f>
        <v>1506</v>
      </c>
      <c r="G75" s="65">
        <f>7!F230</f>
        <v>624.5</v>
      </c>
    </row>
    <row r="76" spans="1:7" ht="18.75" customHeight="1">
      <c r="A76" s="33">
        <v>10</v>
      </c>
      <c r="B76" s="33" t="s">
        <v>152</v>
      </c>
      <c r="C76" s="33"/>
      <c r="D76" s="31" t="s">
        <v>202</v>
      </c>
      <c r="E76" s="65">
        <f>E77</f>
        <v>36</v>
      </c>
      <c r="F76" s="65">
        <f>F77</f>
        <v>36</v>
      </c>
      <c r="G76" s="65">
        <f>G77</f>
        <v>36</v>
      </c>
    </row>
    <row r="77" spans="1:7" ht="33">
      <c r="A77" s="33">
        <v>10</v>
      </c>
      <c r="B77" s="10" t="s">
        <v>152</v>
      </c>
      <c r="C77" s="70" t="s">
        <v>97</v>
      </c>
      <c r="D77" s="39" t="s">
        <v>133</v>
      </c>
      <c r="E77" s="65">
        <f>7!D233</f>
        <v>36</v>
      </c>
      <c r="F77" s="65">
        <f>7!E233</f>
        <v>36</v>
      </c>
      <c r="G77" s="65">
        <f>7!F233</f>
        <v>36</v>
      </c>
    </row>
    <row r="78" spans="1:7" ht="21" customHeight="1">
      <c r="A78" s="37">
        <v>10</v>
      </c>
      <c r="B78" s="10" t="s">
        <v>156</v>
      </c>
      <c r="C78" s="70"/>
      <c r="D78" s="39" t="s">
        <v>9</v>
      </c>
      <c r="E78" s="65">
        <f>E79</f>
        <v>10295.7</v>
      </c>
      <c r="F78" s="65">
        <f>F79</f>
        <v>8878.9</v>
      </c>
      <c r="G78" s="65">
        <f>G79</f>
        <v>8806.4</v>
      </c>
    </row>
    <row r="79" spans="1:7" ht="33">
      <c r="A79" s="33">
        <v>10</v>
      </c>
      <c r="B79" s="10" t="s">
        <v>156</v>
      </c>
      <c r="C79" s="70" t="s">
        <v>97</v>
      </c>
      <c r="D79" s="39" t="s">
        <v>133</v>
      </c>
      <c r="E79" s="65">
        <f>7!D236</f>
        <v>10295.7</v>
      </c>
      <c r="F79" s="65">
        <f>7!E236</f>
        <v>8878.9</v>
      </c>
      <c r="G79" s="65">
        <f>7!F236</f>
        <v>8806.4</v>
      </c>
    </row>
    <row r="80" spans="1:7" s="49" customFormat="1" ht="33">
      <c r="A80" s="34">
        <v>99</v>
      </c>
      <c r="B80" s="34"/>
      <c r="C80" s="34"/>
      <c r="D80" s="35" t="s">
        <v>361</v>
      </c>
      <c r="E80" s="66">
        <f>E81+E83+E87+E85</f>
        <v>7145.4</v>
      </c>
      <c r="F80" s="66">
        <f>F81+F83+F87+F85</f>
        <v>6443.7</v>
      </c>
      <c r="G80" s="66">
        <f>G81+G83+G87+G85</f>
        <v>4433.6</v>
      </c>
    </row>
    <row r="81" spans="1:7" ht="33">
      <c r="A81" s="33">
        <v>99</v>
      </c>
      <c r="B81" s="10" t="s">
        <v>32</v>
      </c>
      <c r="C81" s="70"/>
      <c r="D81" s="39" t="s">
        <v>206</v>
      </c>
      <c r="E81" s="65">
        <f>E82</f>
        <v>500</v>
      </c>
      <c r="F81" s="65">
        <f>F82</f>
        <v>0</v>
      </c>
      <c r="G81" s="65">
        <f>G82</f>
        <v>0</v>
      </c>
    </row>
    <row r="82" spans="1:7" ht="33">
      <c r="A82" s="33" t="s">
        <v>362</v>
      </c>
      <c r="B82" s="10" t="s">
        <v>32</v>
      </c>
      <c r="C82" s="70" t="s">
        <v>97</v>
      </c>
      <c r="D82" s="39" t="s">
        <v>133</v>
      </c>
      <c r="E82" s="65">
        <f>7!D240</f>
        <v>500</v>
      </c>
      <c r="F82" s="65">
        <f>7!E240</f>
        <v>0</v>
      </c>
      <c r="G82" s="65">
        <f>7!F240</f>
        <v>0</v>
      </c>
    </row>
    <row r="83" spans="1:7" ht="33">
      <c r="A83" s="33">
        <v>99</v>
      </c>
      <c r="B83" s="10" t="s">
        <v>151</v>
      </c>
      <c r="C83" s="70"/>
      <c r="D83" s="39" t="s">
        <v>205</v>
      </c>
      <c r="E83" s="65">
        <f>E84</f>
        <v>1000</v>
      </c>
      <c r="F83" s="65">
        <f>F84</f>
        <v>454.5</v>
      </c>
      <c r="G83" s="65">
        <f>G84</f>
        <v>429.6</v>
      </c>
    </row>
    <row r="84" spans="1:7" ht="33">
      <c r="A84" s="33">
        <v>99</v>
      </c>
      <c r="B84" s="10" t="s">
        <v>151</v>
      </c>
      <c r="C84" s="70" t="s">
        <v>97</v>
      </c>
      <c r="D84" s="39" t="s">
        <v>133</v>
      </c>
      <c r="E84" s="65">
        <f>7!D243</f>
        <v>1000</v>
      </c>
      <c r="F84" s="65">
        <f>7!E243</f>
        <v>454.5</v>
      </c>
      <c r="G84" s="65">
        <f>7!F243</f>
        <v>429.6</v>
      </c>
    </row>
    <row r="85" spans="1:7" ht="33">
      <c r="A85" s="33">
        <v>99</v>
      </c>
      <c r="B85" s="10" t="s">
        <v>154</v>
      </c>
      <c r="C85" s="70"/>
      <c r="D85" s="39" t="s">
        <v>428</v>
      </c>
      <c r="E85" s="65">
        <f>E86</f>
        <v>1541.5</v>
      </c>
      <c r="F85" s="65">
        <f>F86</f>
        <v>1971.5</v>
      </c>
      <c r="G85" s="65">
        <f>G86</f>
        <v>0</v>
      </c>
    </row>
    <row r="86" spans="1:7" ht="16.5">
      <c r="A86" s="33">
        <v>99</v>
      </c>
      <c r="B86" s="10" t="s">
        <v>154</v>
      </c>
      <c r="C86" s="118" t="s">
        <v>408</v>
      </c>
      <c r="D86" s="39" t="s">
        <v>429</v>
      </c>
      <c r="E86" s="65">
        <f>7!D246</f>
        <v>1541.5</v>
      </c>
      <c r="F86" s="65">
        <f>7!E246</f>
        <v>1971.5</v>
      </c>
      <c r="G86" s="65">
        <f>7!F246</f>
        <v>0</v>
      </c>
    </row>
    <row r="87" spans="1:7" ht="39" customHeight="1">
      <c r="A87" s="33">
        <v>99</v>
      </c>
      <c r="B87" s="10" t="s">
        <v>156</v>
      </c>
      <c r="C87" s="70"/>
      <c r="D87" s="39" t="s">
        <v>20</v>
      </c>
      <c r="E87" s="65">
        <f>E88</f>
        <v>4103.9</v>
      </c>
      <c r="F87" s="65">
        <f>F88</f>
        <v>4017.7</v>
      </c>
      <c r="G87" s="65">
        <f>G88</f>
        <v>4004</v>
      </c>
    </row>
    <row r="88" spans="1:7" ht="20.25" customHeight="1">
      <c r="A88" s="33" t="s">
        <v>362</v>
      </c>
      <c r="B88" s="10" t="s">
        <v>156</v>
      </c>
      <c r="C88" s="70" t="s">
        <v>52</v>
      </c>
      <c r="D88" s="39" t="s">
        <v>17</v>
      </c>
      <c r="E88" s="65">
        <f>7!D251</f>
        <v>4103.9</v>
      </c>
      <c r="F88" s="65">
        <f>7!E251</f>
        <v>4017.7</v>
      </c>
      <c r="G88" s="65">
        <f>7!F251</f>
        <v>4004</v>
      </c>
    </row>
  </sheetData>
  <sheetProtection/>
  <mergeCells count="11">
    <mergeCell ref="E7:G7"/>
    <mergeCell ref="E8:E9"/>
    <mergeCell ref="E1:G1"/>
    <mergeCell ref="B2:G2"/>
    <mergeCell ref="A3:G3"/>
    <mergeCell ref="A5:G5"/>
    <mergeCell ref="F8:G8"/>
    <mergeCell ref="A7:A9"/>
    <mergeCell ref="B7:B9"/>
    <mergeCell ref="C7:C9"/>
    <mergeCell ref="D7:D9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7"/>
  <sheetViews>
    <sheetView zoomScalePageLayoutView="0" workbookViewId="0" topLeftCell="A1">
      <selection activeCell="K10" sqref="K10"/>
    </sheetView>
  </sheetViews>
  <sheetFormatPr defaultColWidth="9.125" defaultRowHeight="12.75"/>
  <cols>
    <col min="1" max="1" width="11.125" style="84" customWidth="1"/>
    <col min="2" max="2" width="7.00390625" style="57" customWidth="1"/>
    <col min="3" max="3" width="82.625" style="2" customWidth="1"/>
    <col min="4" max="4" width="11.125" style="61" customWidth="1"/>
    <col min="5" max="5" width="10.50390625" style="61" customWidth="1"/>
    <col min="6" max="6" width="11.50390625" style="61" customWidth="1"/>
    <col min="7" max="16384" width="9.125" style="2" customWidth="1"/>
  </cols>
  <sheetData>
    <row r="1" spans="1:6" ht="16.5">
      <c r="A1" s="170"/>
      <c r="B1" s="166"/>
      <c r="C1" s="168"/>
      <c r="D1" s="225" t="s">
        <v>436</v>
      </c>
      <c r="E1" s="225"/>
      <c r="F1" s="225"/>
    </row>
    <row r="2" spans="1:6" ht="16.5">
      <c r="A2" s="170"/>
      <c r="B2" s="229" t="s">
        <v>51</v>
      </c>
      <c r="C2" s="229"/>
      <c r="D2" s="229"/>
      <c r="E2" s="229"/>
      <c r="F2" s="229"/>
    </row>
    <row r="3" spans="1:6" ht="16.5">
      <c r="A3" s="230" t="s">
        <v>705</v>
      </c>
      <c r="B3" s="230"/>
      <c r="C3" s="230"/>
      <c r="D3" s="230"/>
      <c r="E3" s="230"/>
      <c r="F3" s="230"/>
    </row>
    <row r="4" spans="1:6" ht="16.5">
      <c r="A4" s="85"/>
      <c r="B4" s="58"/>
      <c r="C4" s="46"/>
      <c r="D4" s="62"/>
      <c r="E4" s="62"/>
      <c r="F4" s="62"/>
    </row>
    <row r="5" spans="1:6" s="47" customFormat="1" ht="53.25" customHeight="1">
      <c r="A5" s="220" t="s">
        <v>406</v>
      </c>
      <c r="B5" s="220"/>
      <c r="C5" s="220"/>
      <c r="D5" s="220"/>
      <c r="E5" s="220"/>
      <c r="F5" s="220"/>
    </row>
    <row r="6" spans="1:6" ht="16.5">
      <c r="A6" s="86"/>
      <c r="B6" s="59"/>
      <c r="C6" s="45"/>
      <c r="D6" s="63"/>
      <c r="E6" s="63"/>
      <c r="F6" s="63"/>
    </row>
    <row r="7" spans="1:6" ht="16.5">
      <c r="A7" s="231" t="s">
        <v>55</v>
      </c>
      <c r="B7" s="231" t="s">
        <v>54</v>
      </c>
      <c r="C7" s="194" t="s">
        <v>57</v>
      </c>
      <c r="D7" s="221" t="s">
        <v>123</v>
      </c>
      <c r="E7" s="222"/>
      <c r="F7" s="223"/>
    </row>
    <row r="8" spans="1:6" ht="16.5">
      <c r="A8" s="231"/>
      <c r="B8" s="231"/>
      <c r="C8" s="202"/>
      <c r="D8" s="227" t="s">
        <v>137</v>
      </c>
      <c r="E8" s="221" t="s">
        <v>162</v>
      </c>
      <c r="F8" s="223"/>
    </row>
    <row r="9" spans="1:6" ht="16.5">
      <c r="A9" s="231"/>
      <c r="B9" s="231"/>
      <c r="C9" s="195"/>
      <c r="D9" s="228"/>
      <c r="E9" s="65" t="s">
        <v>161</v>
      </c>
      <c r="F9" s="65" t="s">
        <v>401</v>
      </c>
    </row>
    <row r="10" spans="1:6" ht="16.5">
      <c r="A10" s="37">
        <v>1</v>
      </c>
      <c r="B10" s="38">
        <v>2</v>
      </c>
      <c r="C10" s="37">
        <v>3</v>
      </c>
      <c r="D10" s="67">
        <v>4</v>
      </c>
      <c r="E10" s="67">
        <v>5</v>
      </c>
      <c r="F10" s="67">
        <v>6</v>
      </c>
    </row>
    <row r="11" spans="1:6" s="49" customFormat="1" ht="16.5">
      <c r="A11" s="87"/>
      <c r="B11" s="60"/>
      <c r="C11" s="48" t="s">
        <v>7</v>
      </c>
      <c r="D11" s="66">
        <f>D12+D70+D89+D102+D113+D135+D150+D161+D209+D226+D239</f>
        <v>643481.7</v>
      </c>
      <c r="E11" s="66">
        <f>E12+E70+E89+E102+E113+E135+E150+E161+E209+E226+E239</f>
        <v>577006</v>
      </c>
      <c r="F11" s="66">
        <f>F12+F70+F89+F102+F113+F135+F150+F161+F209+F226+F239</f>
        <v>569436.6</v>
      </c>
    </row>
    <row r="12" spans="1:6" s="49" customFormat="1" ht="33">
      <c r="A12" s="34" t="s">
        <v>167</v>
      </c>
      <c r="B12" s="34"/>
      <c r="C12" s="35" t="s">
        <v>165</v>
      </c>
      <c r="D12" s="66">
        <f>D13+D48+D63</f>
        <v>414161.89999999997</v>
      </c>
      <c r="E12" s="66">
        <f>E13+E48+E63</f>
        <v>395128.4</v>
      </c>
      <c r="F12" s="66">
        <f>F13+F48+F63</f>
        <v>388576.10000000003</v>
      </c>
    </row>
    <row r="13" spans="1:6" s="49" customFormat="1" ht="33">
      <c r="A13" s="34" t="s">
        <v>168</v>
      </c>
      <c r="B13" s="34"/>
      <c r="C13" s="35" t="s">
        <v>166</v>
      </c>
      <c r="D13" s="66">
        <f>D14+D18+D20+D22+D24+D26+D28+D30+D32+D34+D36+D38+D42+D16+D40+D44+D46</f>
        <v>393267.7</v>
      </c>
      <c r="E13" s="66">
        <f>E14+E18+E20+E22+E24+E26+E28+E30+E32+E34+E36+E38+E42+E16+E40+E44+E46</f>
        <v>376082.5</v>
      </c>
      <c r="F13" s="66">
        <f>F14+F18+F20+F22+F24+F26+F28+F30+F32+F34+F36+F38+F42+F16+F40+F44+F46</f>
        <v>369815.3</v>
      </c>
    </row>
    <row r="14" spans="1:6" ht="66.75">
      <c r="A14" s="10" t="s">
        <v>397</v>
      </c>
      <c r="B14" s="10"/>
      <c r="C14" s="71" t="s">
        <v>195</v>
      </c>
      <c r="D14" s="65">
        <f>D15</f>
        <v>271.1</v>
      </c>
      <c r="E14" s="65">
        <f>E15</f>
        <v>55.6</v>
      </c>
      <c r="F14" s="65">
        <f>F15</f>
        <v>0</v>
      </c>
    </row>
    <row r="15" spans="1:6" ht="16.5">
      <c r="A15" s="10" t="s">
        <v>397</v>
      </c>
      <c r="B15" s="33" t="s">
        <v>42</v>
      </c>
      <c r="C15" s="31" t="s">
        <v>43</v>
      </c>
      <c r="D15" s="65">
        <f>4!F386</f>
        <v>271.1</v>
      </c>
      <c r="E15" s="65">
        <f>4!G386</f>
        <v>55.6</v>
      </c>
      <c r="F15" s="65">
        <f>4!H386</f>
        <v>0</v>
      </c>
    </row>
    <row r="16" spans="1:6" ht="16.5">
      <c r="A16" s="56" t="s">
        <v>443</v>
      </c>
      <c r="B16" s="17"/>
      <c r="C16" s="71" t="s">
        <v>444</v>
      </c>
      <c r="D16" s="65">
        <f>D17</f>
        <v>157.5</v>
      </c>
      <c r="E16" s="65">
        <f>E17</f>
        <v>0</v>
      </c>
      <c r="F16" s="65">
        <f>F17</f>
        <v>0</v>
      </c>
    </row>
    <row r="17" spans="1:6" ht="16.5">
      <c r="A17" s="56" t="s">
        <v>443</v>
      </c>
      <c r="B17" s="33" t="s">
        <v>42</v>
      </c>
      <c r="C17" s="31" t="s">
        <v>43</v>
      </c>
      <c r="D17" s="65">
        <f>4!F369</f>
        <v>157.5</v>
      </c>
      <c r="E17" s="65">
        <f>4!G369</f>
        <v>0</v>
      </c>
      <c r="F17" s="65">
        <f>4!H369</f>
        <v>0</v>
      </c>
    </row>
    <row r="18" spans="1:6" ht="33">
      <c r="A18" s="10" t="s">
        <v>169</v>
      </c>
      <c r="B18" s="10"/>
      <c r="C18" s="71" t="s">
        <v>170</v>
      </c>
      <c r="D18" s="65">
        <f>D19</f>
        <v>66634.7</v>
      </c>
      <c r="E18" s="65">
        <f>E19</f>
        <v>52047.1</v>
      </c>
      <c r="F18" s="65">
        <f>F19</f>
        <v>53354.3</v>
      </c>
    </row>
    <row r="19" spans="1:6" ht="16.5">
      <c r="A19" s="10" t="s">
        <v>169</v>
      </c>
      <c r="B19" s="10" t="s">
        <v>42</v>
      </c>
      <c r="C19" s="71" t="s">
        <v>43</v>
      </c>
      <c r="D19" s="65">
        <f>4!F334</f>
        <v>66634.7</v>
      </c>
      <c r="E19" s="65">
        <f>4!G334</f>
        <v>52047.1</v>
      </c>
      <c r="F19" s="65">
        <f>4!H334</f>
        <v>53354.3</v>
      </c>
    </row>
    <row r="20" spans="1:6" ht="50.25">
      <c r="A20" s="10" t="s">
        <v>176</v>
      </c>
      <c r="B20" s="10"/>
      <c r="C20" s="71" t="s">
        <v>177</v>
      </c>
      <c r="D20" s="65">
        <f>D21</f>
        <v>36674</v>
      </c>
      <c r="E20" s="65">
        <f>E21</f>
        <v>35728.6</v>
      </c>
      <c r="F20" s="65">
        <f>F21</f>
        <v>35728.6</v>
      </c>
    </row>
    <row r="21" spans="1:6" ht="16.5">
      <c r="A21" s="10" t="s">
        <v>176</v>
      </c>
      <c r="B21" s="10" t="s">
        <v>42</v>
      </c>
      <c r="C21" s="71" t="s">
        <v>43</v>
      </c>
      <c r="D21" s="65">
        <f>4!F349</f>
        <v>36674</v>
      </c>
      <c r="E21" s="65">
        <f>4!G349</f>
        <v>35728.6</v>
      </c>
      <c r="F21" s="65">
        <f>4!H349</f>
        <v>35728.6</v>
      </c>
    </row>
    <row r="22" spans="1:6" ht="33">
      <c r="A22" s="10" t="s">
        <v>178</v>
      </c>
      <c r="B22" s="10"/>
      <c r="C22" s="71" t="s">
        <v>179</v>
      </c>
      <c r="D22" s="65">
        <f>D23</f>
        <v>4043.1</v>
      </c>
      <c r="E22" s="65">
        <f>E23</f>
        <v>4870.2</v>
      </c>
      <c r="F22" s="65">
        <f>F23</f>
        <v>5177.5</v>
      </c>
    </row>
    <row r="23" spans="1:6" ht="16.5">
      <c r="A23" s="10" t="s">
        <v>178</v>
      </c>
      <c r="B23" s="10" t="s">
        <v>42</v>
      </c>
      <c r="C23" s="71" t="s">
        <v>43</v>
      </c>
      <c r="D23" s="65">
        <f>4!F352</f>
        <v>4043.1</v>
      </c>
      <c r="E23" s="65">
        <f>4!G352</f>
        <v>4870.2</v>
      </c>
      <c r="F23" s="65">
        <f>4!H352</f>
        <v>5177.5</v>
      </c>
    </row>
    <row r="24" spans="1:6" ht="50.25">
      <c r="A24" s="10" t="s">
        <v>180</v>
      </c>
      <c r="B24" s="10"/>
      <c r="C24" s="71" t="s">
        <v>181</v>
      </c>
      <c r="D24" s="65">
        <f>D25</f>
        <v>7856.6</v>
      </c>
      <c r="E24" s="65">
        <f>E25</f>
        <v>8911.7</v>
      </c>
      <c r="F24" s="65">
        <f>F25</f>
        <v>9510.4</v>
      </c>
    </row>
    <row r="25" spans="1:6" ht="16.5">
      <c r="A25" s="10" t="s">
        <v>180</v>
      </c>
      <c r="B25" s="10" t="s">
        <v>42</v>
      </c>
      <c r="C25" s="71" t="s">
        <v>43</v>
      </c>
      <c r="D25" s="65">
        <f>4!F353</f>
        <v>7856.6</v>
      </c>
      <c r="E25" s="65">
        <f>4!G353</f>
        <v>8911.7</v>
      </c>
      <c r="F25" s="65">
        <f>4!H353</f>
        <v>9510.4</v>
      </c>
    </row>
    <row r="26" spans="1:6" ht="33">
      <c r="A26" s="10" t="s">
        <v>391</v>
      </c>
      <c r="B26" s="10"/>
      <c r="C26" s="71" t="s">
        <v>174</v>
      </c>
      <c r="D26" s="65">
        <f>D27</f>
        <v>3240.7</v>
      </c>
      <c r="E26" s="65">
        <f>E27</f>
        <v>1798.8</v>
      </c>
      <c r="F26" s="65">
        <f>F27</f>
        <v>0</v>
      </c>
    </row>
    <row r="27" spans="1:6" ht="16.5">
      <c r="A27" s="10" t="s">
        <v>391</v>
      </c>
      <c r="B27" s="10" t="s">
        <v>42</v>
      </c>
      <c r="C27" s="71" t="s">
        <v>43</v>
      </c>
      <c r="D27" s="65">
        <f>4!F336</f>
        <v>3240.7</v>
      </c>
      <c r="E27" s="65">
        <f>4!G336</f>
        <v>1798.8</v>
      </c>
      <c r="F27" s="65">
        <f>4!H336</f>
        <v>0</v>
      </c>
    </row>
    <row r="28" spans="1:6" ht="33">
      <c r="A28" s="10" t="s">
        <v>392</v>
      </c>
      <c r="B28" s="10"/>
      <c r="C28" s="71" t="s">
        <v>175</v>
      </c>
      <c r="D28" s="65">
        <f>D29</f>
        <v>235.8</v>
      </c>
      <c r="E28" s="65">
        <f>E29</f>
        <v>0</v>
      </c>
      <c r="F28" s="65">
        <f>F29</f>
        <v>0</v>
      </c>
    </row>
    <row r="29" spans="1:6" ht="16.5">
      <c r="A29" s="10" t="s">
        <v>392</v>
      </c>
      <c r="B29" s="10" t="s">
        <v>42</v>
      </c>
      <c r="C29" s="71" t="s">
        <v>43</v>
      </c>
      <c r="D29" s="65">
        <f>4!F338</f>
        <v>235.8</v>
      </c>
      <c r="E29" s="65">
        <f>4!G338</f>
        <v>0</v>
      </c>
      <c r="F29" s="65">
        <f>4!H338</f>
        <v>0</v>
      </c>
    </row>
    <row r="30" spans="1:6" ht="33">
      <c r="A30" s="10" t="s">
        <v>393</v>
      </c>
      <c r="B30" s="10"/>
      <c r="C30" s="71" t="s">
        <v>185</v>
      </c>
      <c r="D30" s="65">
        <f>D31</f>
        <v>0</v>
      </c>
      <c r="E30" s="65">
        <f>E31</f>
        <v>383.5</v>
      </c>
      <c r="F30" s="65">
        <f>F31</f>
        <v>0</v>
      </c>
    </row>
    <row r="31" spans="1:6" ht="16.5">
      <c r="A31" s="10" t="s">
        <v>393</v>
      </c>
      <c r="B31" s="10" t="s">
        <v>42</v>
      </c>
      <c r="C31" s="71" t="s">
        <v>43</v>
      </c>
      <c r="D31" s="65">
        <f>4!F340</f>
        <v>0</v>
      </c>
      <c r="E31" s="65">
        <f>4!G340</f>
        <v>383.5</v>
      </c>
      <c r="F31" s="65">
        <f>4!H340</f>
        <v>0</v>
      </c>
    </row>
    <row r="32" spans="1:6" ht="33">
      <c r="A32" s="10" t="s">
        <v>394</v>
      </c>
      <c r="B32" s="10"/>
      <c r="C32" s="71" t="s">
        <v>182</v>
      </c>
      <c r="D32" s="65">
        <f>D33</f>
        <v>2030.3</v>
      </c>
      <c r="E32" s="65">
        <f>E33</f>
        <v>312.6</v>
      </c>
      <c r="F32" s="65">
        <f>F33</f>
        <v>0</v>
      </c>
    </row>
    <row r="33" spans="1:6" ht="16.5">
      <c r="A33" s="10" t="s">
        <v>394</v>
      </c>
      <c r="B33" s="10" t="s">
        <v>42</v>
      </c>
      <c r="C33" s="71" t="s">
        <v>43</v>
      </c>
      <c r="D33" s="65">
        <f>4!F355</f>
        <v>2030.3</v>
      </c>
      <c r="E33" s="65">
        <f>4!G355</f>
        <v>312.6</v>
      </c>
      <c r="F33" s="65">
        <f>4!H355</f>
        <v>0</v>
      </c>
    </row>
    <row r="34" spans="1:6" ht="33">
      <c r="A34" s="10" t="s">
        <v>395</v>
      </c>
      <c r="B34" s="10"/>
      <c r="C34" s="71" t="s">
        <v>184</v>
      </c>
      <c r="D34" s="65">
        <f>D35</f>
        <v>464.5</v>
      </c>
      <c r="E34" s="65">
        <f>E35</f>
        <v>0</v>
      </c>
      <c r="F34" s="65">
        <f>F35</f>
        <v>0</v>
      </c>
    </row>
    <row r="35" spans="1:6" ht="16.5">
      <c r="A35" s="10" t="s">
        <v>395</v>
      </c>
      <c r="B35" s="10" t="s">
        <v>42</v>
      </c>
      <c r="C35" s="71" t="s">
        <v>43</v>
      </c>
      <c r="D35" s="65">
        <f>4!F357</f>
        <v>464.5</v>
      </c>
      <c r="E35" s="65">
        <f>4!G357</f>
        <v>0</v>
      </c>
      <c r="F35" s="65">
        <f>4!H357</f>
        <v>0</v>
      </c>
    </row>
    <row r="36" spans="1:6" ht="33">
      <c r="A36" s="10" t="s">
        <v>396</v>
      </c>
      <c r="B36" s="10"/>
      <c r="C36" s="71" t="s">
        <v>186</v>
      </c>
      <c r="D36" s="65">
        <f>D37</f>
        <v>122.4</v>
      </c>
      <c r="E36" s="65">
        <f>E37</f>
        <v>5929.9</v>
      </c>
      <c r="F36" s="65">
        <f>F37</f>
        <v>0</v>
      </c>
    </row>
    <row r="37" spans="1:6" ht="16.5">
      <c r="A37" s="10" t="s">
        <v>396</v>
      </c>
      <c r="B37" s="10" t="s">
        <v>42</v>
      </c>
      <c r="C37" s="71" t="s">
        <v>43</v>
      </c>
      <c r="D37" s="65">
        <f>4!F359</f>
        <v>122.4</v>
      </c>
      <c r="E37" s="65">
        <f>4!G359</f>
        <v>5929.9</v>
      </c>
      <c r="F37" s="65">
        <f>4!H359</f>
        <v>0</v>
      </c>
    </row>
    <row r="38" spans="1:6" ht="33">
      <c r="A38" s="10" t="s">
        <v>187</v>
      </c>
      <c r="B38" s="10"/>
      <c r="C38" s="71" t="s">
        <v>188</v>
      </c>
      <c r="D38" s="65">
        <f>D39</f>
        <v>4959.8</v>
      </c>
      <c r="E38" s="65">
        <f>E39</f>
        <v>0</v>
      </c>
      <c r="F38" s="65">
        <f>F39</f>
        <v>0</v>
      </c>
    </row>
    <row r="39" spans="1:6" ht="16.5">
      <c r="A39" s="10" t="s">
        <v>187</v>
      </c>
      <c r="B39" s="10" t="s">
        <v>42</v>
      </c>
      <c r="C39" s="71" t="s">
        <v>43</v>
      </c>
      <c r="D39" s="65">
        <f>4!F361</f>
        <v>4959.8</v>
      </c>
      <c r="E39" s="65">
        <f>4!G361</f>
        <v>0</v>
      </c>
      <c r="F39" s="65">
        <f>4!H361</f>
        <v>0</v>
      </c>
    </row>
    <row r="40" spans="1:6" ht="33">
      <c r="A40" s="10" t="s">
        <v>494</v>
      </c>
      <c r="B40" s="10"/>
      <c r="C40" s="11" t="s">
        <v>495</v>
      </c>
      <c r="D40" s="65">
        <f>D41</f>
        <v>532.7</v>
      </c>
      <c r="E40" s="65">
        <f>E41</f>
        <v>0</v>
      </c>
      <c r="F40" s="65">
        <f>F41</f>
        <v>0</v>
      </c>
    </row>
    <row r="41" spans="1:6" ht="16.5">
      <c r="A41" s="10" t="s">
        <v>494</v>
      </c>
      <c r="B41" s="10" t="s">
        <v>42</v>
      </c>
      <c r="C41" s="71" t="s">
        <v>43</v>
      </c>
      <c r="D41" s="65">
        <f>4!F343</f>
        <v>532.7</v>
      </c>
      <c r="E41" s="65">
        <f>4!G343</f>
        <v>0</v>
      </c>
      <c r="F41" s="65">
        <f>4!H343</f>
        <v>0</v>
      </c>
    </row>
    <row r="42" spans="1:6" ht="55.5" customHeight="1">
      <c r="A42" s="10" t="s">
        <v>198</v>
      </c>
      <c r="B42" s="10"/>
      <c r="C42" s="71" t="s">
        <v>199</v>
      </c>
      <c r="D42" s="65">
        <f>D43</f>
        <v>6210.5</v>
      </c>
      <c r="E42" s="65">
        <f>E43</f>
        <v>6210.5</v>
      </c>
      <c r="F42" s="65">
        <f>F43</f>
        <v>6210.5</v>
      </c>
    </row>
    <row r="43" spans="1:6" ht="16.5">
      <c r="A43" s="10" t="s">
        <v>198</v>
      </c>
      <c r="B43" s="10" t="s">
        <v>42</v>
      </c>
      <c r="C43" s="71" t="s">
        <v>43</v>
      </c>
      <c r="D43" s="65">
        <f>4!F391</f>
        <v>6210.5</v>
      </c>
      <c r="E43" s="65">
        <f>4!G391</f>
        <v>6210.5</v>
      </c>
      <c r="F43" s="65">
        <f>4!H391</f>
        <v>6210.5</v>
      </c>
    </row>
    <row r="44" spans="1:6" ht="50.25">
      <c r="A44" s="10" t="s">
        <v>171</v>
      </c>
      <c r="B44" s="10"/>
      <c r="C44" s="71" t="s">
        <v>172</v>
      </c>
      <c r="D44" s="81">
        <f>D45</f>
        <v>87935</v>
      </c>
      <c r="E44" s="65">
        <f>E45</f>
        <v>87935</v>
      </c>
      <c r="F44" s="65">
        <f>F45</f>
        <v>87935</v>
      </c>
    </row>
    <row r="45" spans="1:6" ht="16.5">
      <c r="A45" s="10" t="s">
        <v>171</v>
      </c>
      <c r="B45" s="10" t="s">
        <v>42</v>
      </c>
      <c r="C45" s="71" t="s">
        <v>43</v>
      </c>
      <c r="D45" s="81">
        <f>4!F344</f>
        <v>87935</v>
      </c>
      <c r="E45" s="65">
        <f>4!G344</f>
        <v>87935</v>
      </c>
      <c r="F45" s="65">
        <f>4!H344</f>
        <v>87935</v>
      </c>
    </row>
    <row r="46" spans="1:6" ht="84">
      <c r="A46" s="10" t="s">
        <v>200</v>
      </c>
      <c r="B46" s="10"/>
      <c r="C46" s="71" t="s">
        <v>201</v>
      </c>
      <c r="D46" s="81">
        <f>D47</f>
        <v>171899</v>
      </c>
      <c r="E46" s="65">
        <f>E47</f>
        <v>171899</v>
      </c>
      <c r="F46" s="65">
        <f>F47</f>
        <v>171899</v>
      </c>
    </row>
    <row r="47" spans="1:6" ht="16.5">
      <c r="A47" s="10" t="s">
        <v>200</v>
      </c>
      <c r="B47" s="10" t="s">
        <v>42</v>
      </c>
      <c r="C47" s="71" t="s">
        <v>43</v>
      </c>
      <c r="D47" s="81">
        <f>4!F363</f>
        <v>171899</v>
      </c>
      <c r="E47" s="65">
        <f>4!G363</f>
        <v>171899</v>
      </c>
      <c r="F47" s="65">
        <f>4!H363</f>
        <v>171899</v>
      </c>
    </row>
    <row r="48" spans="1:6" s="49" customFormat="1" ht="50.25">
      <c r="A48" s="34" t="s">
        <v>214</v>
      </c>
      <c r="B48" s="34"/>
      <c r="C48" s="35" t="s">
        <v>215</v>
      </c>
      <c r="D48" s="94">
        <f>D49+D51+D53+D55+D57+D59+D61</f>
        <v>5002.6</v>
      </c>
      <c r="E48" s="66">
        <f>E49+E51+E53+E55+E57+E59+E61</f>
        <v>4695.500000000001</v>
      </c>
      <c r="F48" s="66">
        <f>F49+F51+F53+F55+F57+F59+F61</f>
        <v>4479.900000000001</v>
      </c>
    </row>
    <row r="49" spans="1:6" ht="16.5">
      <c r="A49" s="10" t="s">
        <v>216</v>
      </c>
      <c r="B49" s="10"/>
      <c r="C49" s="71" t="s">
        <v>217</v>
      </c>
      <c r="D49" s="65">
        <f>D50</f>
        <v>39.6</v>
      </c>
      <c r="E49" s="65">
        <f>E50</f>
        <v>39.6</v>
      </c>
      <c r="F49" s="65">
        <f>F50</f>
        <v>39.6</v>
      </c>
    </row>
    <row r="50" spans="1:6" ht="33">
      <c r="A50" s="10" t="s">
        <v>216</v>
      </c>
      <c r="B50" s="10" t="s">
        <v>33</v>
      </c>
      <c r="C50" s="71" t="s">
        <v>38</v>
      </c>
      <c r="D50" s="65">
        <f>4!F289</f>
        <v>39.6</v>
      </c>
      <c r="E50" s="65">
        <f>4!G289</f>
        <v>39.6</v>
      </c>
      <c r="F50" s="65">
        <f>4!H289</f>
        <v>39.6</v>
      </c>
    </row>
    <row r="51" spans="1:6" ht="33">
      <c r="A51" s="10" t="s">
        <v>218</v>
      </c>
      <c r="B51" s="10"/>
      <c r="C51" s="71" t="s">
        <v>219</v>
      </c>
      <c r="D51" s="65">
        <f>D52</f>
        <v>13</v>
      </c>
      <c r="E51" s="65">
        <f>E52</f>
        <v>13</v>
      </c>
      <c r="F51" s="65">
        <f>F52</f>
        <v>13</v>
      </c>
    </row>
    <row r="52" spans="1:6" ht="33">
      <c r="A52" s="10" t="s">
        <v>218</v>
      </c>
      <c r="B52" s="10" t="s">
        <v>33</v>
      </c>
      <c r="C52" s="71" t="s">
        <v>38</v>
      </c>
      <c r="D52" s="65">
        <f>4!F290</f>
        <v>13</v>
      </c>
      <c r="E52" s="65">
        <f>4!G290</f>
        <v>13</v>
      </c>
      <c r="F52" s="65">
        <f>4!H290</f>
        <v>13</v>
      </c>
    </row>
    <row r="53" spans="1:6" ht="16.5">
      <c r="A53" s="10" t="s">
        <v>220</v>
      </c>
      <c r="B53" s="10"/>
      <c r="C53" s="71" t="s">
        <v>221</v>
      </c>
      <c r="D53" s="65">
        <f>D54</f>
        <v>27.4</v>
      </c>
      <c r="E53" s="65">
        <f>E54</f>
        <v>21</v>
      </c>
      <c r="F53" s="65">
        <f>F54</f>
        <v>21</v>
      </c>
    </row>
    <row r="54" spans="1:6" ht="33">
      <c r="A54" s="10" t="s">
        <v>220</v>
      </c>
      <c r="B54" s="10" t="s">
        <v>33</v>
      </c>
      <c r="C54" s="71" t="s">
        <v>38</v>
      </c>
      <c r="D54" s="65">
        <f>4!F293</f>
        <v>27.4</v>
      </c>
      <c r="E54" s="65">
        <f>4!G293</f>
        <v>21</v>
      </c>
      <c r="F54" s="65">
        <f>4!H293</f>
        <v>21</v>
      </c>
    </row>
    <row r="55" spans="1:6" ht="16.5">
      <c r="A55" s="10" t="s">
        <v>226</v>
      </c>
      <c r="B55" s="10"/>
      <c r="C55" s="71" t="s">
        <v>222</v>
      </c>
      <c r="D55" s="65">
        <f>D56</f>
        <v>4603.6</v>
      </c>
      <c r="E55" s="65">
        <f>E56</f>
        <v>4348.3</v>
      </c>
      <c r="F55" s="65">
        <f>F56</f>
        <v>4132.6</v>
      </c>
    </row>
    <row r="56" spans="1:6" ht="33">
      <c r="A56" s="10" t="s">
        <v>226</v>
      </c>
      <c r="B56" s="10" t="s">
        <v>33</v>
      </c>
      <c r="C56" s="71" t="s">
        <v>38</v>
      </c>
      <c r="D56" s="65">
        <f>4!F294</f>
        <v>4603.6</v>
      </c>
      <c r="E56" s="65">
        <f>4!G294</f>
        <v>4348.3</v>
      </c>
      <c r="F56" s="65">
        <f>4!H294</f>
        <v>4132.6</v>
      </c>
    </row>
    <row r="57" spans="1:6" ht="33">
      <c r="A57" s="10" t="s">
        <v>227</v>
      </c>
      <c r="B57" s="10"/>
      <c r="C57" s="71" t="s">
        <v>223</v>
      </c>
      <c r="D57" s="65">
        <f>D58</f>
        <v>166</v>
      </c>
      <c r="E57" s="65">
        <f>E58</f>
        <v>134.6</v>
      </c>
      <c r="F57" s="65">
        <f>F58</f>
        <v>134.7</v>
      </c>
    </row>
    <row r="58" spans="1:6" ht="33">
      <c r="A58" s="10" t="s">
        <v>227</v>
      </c>
      <c r="B58" s="10" t="s">
        <v>33</v>
      </c>
      <c r="C58" s="71" t="s">
        <v>38</v>
      </c>
      <c r="D58" s="65">
        <f>4!F296</f>
        <v>166</v>
      </c>
      <c r="E58" s="65">
        <f>4!G296</f>
        <v>134.6</v>
      </c>
      <c r="F58" s="65">
        <f>4!H296</f>
        <v>134.7</v>
      </c>
    </row>
    <row r="59" spans="1:6" ht="16.5">
      <c r="A59" s="10" t="s">
        <v>228</v>
      </c>
      <c r="B59" s="10"/>
      <c r="C59" s="71" t="s">
        <v>224</v>
      </c>
      <c r="D59" s="65">
        <f>D60</f>
        <v>46</v>
      </c>
      <c r="E59" s="65">
        <f>E60</f>
        <v>46</v>
      </c>
      <c r="F59" s="65">
        <f>F60</f>
        <v>46</v>
      </c>
    </row>
    <row r="60" spans="1:6" ht="33">
      <c r="A60" s="10" t="s">
        <v>228</v>
      </c>
      <c r="B60" s="10" t="s">
        <v>33</v>
      </c>
      <c r="C60" s="71" t="s">
        <v>38</v>
      </c>
      <c r="D60" s="65">
        <f>4!F298</f>
        <v>46</v>
      </c>
      <c r="E60" s="65">
        <f>4!G298</f>
        <v>46</v>
      </c>
      <c r="F60" s="65">
        <f>4!H298</f>
        <v>46</v>
      </c>
    </row>
    <row r="61" spans="1:6" ht="50.25">
      <c r="A61" s="10" t="s">
        <v>229</v>
      </c>
      <c r="B61" s="10"/>
      <c r="C61" s="71" t="s">
        <v>225</v>
      </c>
      <c r="D61" s="65">
        <f>D62</f>
        <v>107</v>
      </c>
      <c r="E61" s="65">
        <f>E62</f>
        <v>93</v>
      </c>
      <c r="F61" s="65">
        <f>F62</f>
        <v>93</v>
      </c>
    </row>
    <row r="62" spans="1:6" ht="33">
      <c r="A62" s="10" t="s">
        <v>229</v>
      </c>
      <c r="B62" s="10" t="s">
        <v>33</v>
      </c>
      <c r="C62" s="71" t="s">
        <v>38</v>
      </c>
      <c r="D62" s="65">
        <f>4!F300</f>
        <v>107</v>
      </c>
      <c r="E62" s="65">
        <f>4!G300</f>
        <v>93</v>
      </c>
      <c r="F62" s="65">
        <f>4!H300</f>
        <v>93</v>
      </c>
    </row>
    <row r="63" spans="1:6" s="49" customFormat="1" ht="16.5">
      <c r="A63" s="34" t="s">
        <v>189</v>
      </c>
      <c r="B63" s="60"/>
      <c r="C63" s="35" t="s">
        <v>9</v>
      </c>
      <c r="D63" s="66">
        <f>D64+D66+D68</f>
        <v>15891.599999999999</v>
      </c>
      <c r="E63" s="66">
        <f>E64+E66+E68</f>
        <v>14350.399999999998</v>
      </c>
      <c r="F63" s="66">
        <f>F64+F66+F68</f>
        <v>14280.900000000001</v>
      </c>
    </row>
    <row r="64" spans="1:6" ht="50.25">
      <c r="A64" s="10" t="s">
        <v>190</v>
      </c>
      <c r="B64" s="10"/>
      <c r="C64" s="71" t="s">
        <v>147</v>
      </c>
      <c r="D64" s="65">
        <f>D65</f>
        <v>1930.3</v>
      </c>
      <c r="E64" s="65">
        <f>E65</f>
        <v>1930.3</v>
      </c>
      <c r="F64" s="65">
        <f>F65</f>
        <v>1930.3</v>
      </c>
    </row>
    <row r="65" spans="1:6" ht="16.5">
      <c r="A65" s="10" t="s">
        <v>190</v>
      </c>
      <c r="B65" s="10" t="s">
        <v>42</v>
      </c>
      <c r="C65" s="71" t="s">
        <v>43</v>
      </c>
      <c r="D65" s="65">
        <f>4!F373</f>
        <v>1930.3</v>
      </c>
      <c r="E65" s="65">
        <f>4!G373</f>
        <v>1930.3</v>
      </c>
      <c r="F65" s="65">
        <f>4!H373</f>
        <v>1930.3</v>
      </c>
    </row>
    <row r="66" spans="1:6" ht="33">
      <c r="A66" s="10" t="s">
        <v>192</v>
      </c>
      <c r="B66" s="10"/>
      <c r="C66" s="71" t="s">
        <v>191</v>
      </c>
      <c r="D66" s="65">
        <f>D67</f>
        <v>8864.1</v>
      </c>
      <c r="E66" s="65">
        <f>E67</f>
        <v>7322.9</v>
      </c>
      <c r="F66" s="65">
        <f>F67</f>
        <v>7253.400000000001</v>
      </c>
    </row>
    <row r="67" spans="1:6" ht="16.5">
      <c r="A67" s="10" t="s">
        <v>192</v>
      </c>
      <c r="B67" s="10" t="s">
        <v>42</v>
      </c>
      <c r="C67" s="71" t="s">
        <v>43</v>
      </c>
      <c r="D67" s="65">
        <f>4!F375</f>
        <v>8864.1</v>
      </c>
      <c r="E67" s="65">
        <f>4!G375</f>
        <v>7322.9</v>
      </c>
      <c r="F67" s="65">
        <f>4!H375</f>
        <v>7253.400000000001</v>
      </c>
    </row>
    <row r="68" spans="1:6" ht="33">
      <c r="A68" s="10" t="s">
        <v>194</v>
      </c>
      <c r="B68" s="10"/>
      <c r="C68" s="71" t="s">
        <v>193</v>
      </c>
      <c r="D68" s="65">
        <f>D69</f>
        <v>5097.2</v>
      </c>
      <c r="E68" s="65">
        <f>E69</f>
        <v>5097.2</v>
      </c>
      <c r="F68" s="65">
        <f>F69</f>
        <v>5097.2</v>
      </c>
    </row>
    <row r="69" spans="1:6" ht="16.5">
      <c r="A69" s="10" t="s">
        <v>194</v>
      </c>
      <c r="B69" s="10" t="s">
        <v>42</v>
      </c>
      <c r="C69" s="71" t="s">
        <v>43</v>
      </c>
      <c r="D69" s="65">
        <f>4!F379</f>
        <v>5097.2</v>
      </c>
      <c r="E69" s="65">
        <f>4!G379</f>
        <v>5097.2</v>
      </c>
      <c r="F69" s="65">
        <f>4!H379</f>
        <v>5097.2</v>
      </c>
    </row>
    <row r="70" spans="1:6" s="49" customFormat="1" ht="33">
      <c r="A70" s="34" t="s">
        <v>264</v>
      </c>
      <c r="B70" s="34"/>
      <c r="C70" s="35" t="s">
        <v>265</v>
      </c>
      <c r="D70" s="66">
        <f>D71+D86</f>
        <v>49678.799999999996</v>
      </c>
      <c r="E70" s="66">
        <f>E71+E86</f>
        <v>48218.1</v>
      </c>
      <c r="F70" s="66">
        <f>F71+F86</f>
        <v>47591.7</v>
      </c>
    </row>
    <row r="71" spans="1:6" s="49" customFormat="1" ht="33">
      <c r="A71" s="79" t="s">
        <v>266</v>
      </c>
      <c r="B71" s="8"/>
      <c r="C71" s="35" t="s">
        <v>267</v>
      </c>
      <c r="D71" s="66">
        <f>D74+D76+D78+D80+D84+D82+D72</f>
        <v>48078.799999999996</v>
      </c>
      <c r="E71" s="66">
        <f>E74+E76+E78+E80+E84+E82+E72</f>
        <v>48218.1</v>
      </c>
      <c r="F71" s="66">
        <f>F74+F76+F78+F80+F84+F82+F72</f>
        <v>47591.7</v>
      </c>
    </row>
    <row r="72" spans="1:6" s="49" customFormat="1" ht="33">
      <c r="A72" s="10" t="s">
        <v>496</v>
      </c>
      <c r="B72" s="10"/>
      <c r="C72" s="71" t="s">
        <v>497</v>
      </c>
      <c r="D72" s="65">
        <f>D73</f>
        <v>3151.2</v>
      </c>
      <c r="E72" s="65">
        <f>E73</f>
        <v>0</v>
      </c>
      <c r="F72" s="65">
        <f>F73</f>
        <v>0</v>
      </c>
    </row>
    <row r="73" spans="1:6" s="49" customFormat="1" ht="16.5">
      <c r="A73" s="10" t="s">
        <v>496</v>
      </c>
      <c r="B73" s="10" t="s">
        <v>58</v>
      </c>
      <c r="C73" s="71" t="s">
        <v>160</v>
      </c>
      <c r="D73" s="65">
        <f>4!F144</f>
        <v>3151.2</v>
      </c>
      <c r="E73" s="65">
        <f>4!G144</f>
        <v>0</v>
      </c>
      <c r="F73" s="65">
        <f>4!H144</f>
        <v>0</v>
      </c>
    </row>
    <row r="74" spans="1:6" ht="33">
      <c r="A74" s="10" t="s">
        <v>268</v>
      </c>
      <c r="B74" s="10"/>
      <c r="C74" s="71" t="s">
        <v>269</v>
      </c>
      <c r="D74" s="65">
        <f>D75</f>
        <v>188</v>
      </c>
      <c r="E74" s="65">
        <f>E75</f>
        <v>150</v>
      </c>
      <c r="F74" s="65">
        <f>F75</f>
        <v>150</v>
      </c>
    </row>
    <row r="75" spans="1:6" ht="16.5">
      <c r="A75" s="10" t="s">
        <v>268</v>
      </c>
      <c r="B75" s="10" t="s">
        <v>58</v>
      </c>
      <c r="C75" s="71" t="s">
        <v>160</v>
      </c>
      <c r="D75" s="65">
        <f>4!F145</f>
        <v>188</v>
      </c>
      <c r="E75" s="65">
        <f>4!G145</f>
        <v>150</v>
      </c>
      <c r="F75" s="65">
        <f>4!H145</f>
        <v>150</v>
      </c>
    </row>
    <row r="76" spans="1:6" ht="33">
      <c r="A76" s="10" t="s">
        <v>271</v>
      </c>
      <c r="B76" s="10"/>
      <c r="C76" s="71" t="s">
        <v>270</v>
      </c>
      <c r="D76" s="65">
        <f>D77</f>
        <v>15439.599999999999</v>
      </c>
      <c r="E76" s="65">
        <f>E77</f>
        <v>16662.8</v>
      </c>
      <c r="F76" s="65">
        <f>F77</f>
        <v>15899.1</v>
      </c>
    </row>
    <row r="77" spans="1:6" ht="16.5">
      <c r="A77" s="10" t="s">
        <v>271</v>
      </c>
      <c r="B77" s="10" t="s">
        <v>58</v>
      </c>
      <c r="C77" s="71" t="s">
        <v>160</v>
      </c>
      <c r="D77" s="65">
        <f>4!F147</f>
        <v>15439.599999999999</v>
      </c>
      <c r="E77" s="65">
        <f>4!G147</f>
        <v>16662.8</v>
      </c>
      <c r="F77" s="65">
        <f>4!H147</f>
        <v>15899.1</v>
      </c>
    </row>
    <row r="78" spans="1:6" ht="16.5">
      <c r="A78" s="10" t="s">
        <v>349</v>
      </c>
      <c r="B78" s="10"/>
      <c r="C78" s="71" t="s">
        <v>350</v>
      </c>
      <c r="D78" s="65">
        <f>D79</f>
        <v>17477.6</v>
      </c>
      <c r="E78" s="65">
        <f>E79</f>
        <v>17979.7</v>
      </c>
      <c r="F78" s="65">
        <f>F79</f>
        <v>18234.1</v>
      </c>
    </row>
    <row r="79" spans="1:6" ht="16.5">
      <c r="A79" s="10" t="s">
        <v>349</v>
      </c>
      <c r="B79" s="10" t="s">
        <v>58</v>
      </c>
      <c r="C79" s="71" t="s">
        <v>160</v>
      </c>
      <c r="D79" s="65">
        <f>4!F136</f>
        <v>17477.6</v>
      </c>
      <c r="E79" s="65">
        <f>4!G136</f>
        <v>17979.7</v>
      </c>
      <c r="F79" s="65">
        <f>4!H136</f>
        <v>18234.1</v>
      </c>
    </row>
    <row r="80" spans="1:6" ht="50.25">
      <c r="A80" s="10" t="s">
        <v>273</v>
      </c>
      <c r="B80" s="10"/>
      <c r="C80" s="71" t="s">
        <v>272</v>
      </c>
      <c r="D80" s="65">
        <f>D81</f>
        <v>36</v>
      </c>
      <c r="E80" s="65">
        <f>E81</f>
        <v>31</v>
      </c>
      <c r="F80" s="65">
        <f>F81</f>
        <v>31</v>
      </c>
    </row>
    <row r="81" spans="1:6" ht="16.5">
      <c r="A81" s="10" t="s">
        <v>273</v>
      </c>
      <c r="B81" s="10" t="s">
        <v>58</v>
      </c>
      <c r="C81" s="71" t="s">
        <v>160</v>
      </c>
      <c r="D81" s="65">
        <f>4!F149</f>
        <v>36</v>
      </c>
      <c r="E81" s="65">
        <f>4!G149</f>
        <v>31</v>
      </c>
      <c r="F81" s="65">
        <f>4!H149</f>
        <v>31</v>
      </c>
    </row>
    <row r="82" spans="1:6" ht="33">
      <c r="A82" s="10" t="s">
        <v>420</v>
      </c>
      <c r="B82" s="10"/>
      <c r="C82" s="11" t="s">
        <v>421</v>
      </c>
      <c r="D82" s="65">
        <f>D83</f>
        <v>47.5</v>
      </c>
      <c r="E82" s="65">
        <f>E83</f>
        <v>0</v>
      </c>
      <c r="F82" s="65">
        <f>F83</f>
        <v>0</v>
      </c>
    </row>
    <row r="83" spans="1:6" ht="16.5">
      <c r="A83" s="10" t="s">
        <v>420</v>
      </c>
      <c r="B83" s="10" t="s">
        <v>58</v>
      </c>
      <c r="C83" s="71" t="s">
        <v>160</v>
      </c>
      <c r="D83" s="65">
        <f>4!F138</f>
        <v>47.5</v>
      </c>
      <c r="E83" s="65">
        <f>4!G138</f>
        <v>0</v>
      </c>
      <c r="F83" s="65">
        <f>4!H138</f>
        <v>0</v>
      </c>
    </row>
    <row r="84" spans="1:6" ht="16.5">
      <c r="A84" s="10" t="s">
        <v>274</v>
      </c>
      <c r="B84" s="10"/>
      <c r="C84" s="71" t="s">
        <v>275</v>
      </c>
      <c r="D84" s="65">
        <f>D85</f>
        <v>11738.900000000001</v>
      </c>
      <c r="E84" s="65">
        <f>E85</f>
        <v>13394.6</v>
      </c>
      <c r="F84" s="65">
        <f>F85</f>
        <v>13277.5</v>
      </c>
    </row>
    <row r="85" spans="1:6" ht="16.5">
      <c r="A85" s="10" t="s">
        <v>274</v>
      </c>
      <c r="B85" s="10" t="s">
        <v>58</v>
      </c>
      <c r="C85" s="71" t="s">
        <v>160</v>
      </c>
      <c r="D85" s="65">
        <f>4!F151</f>
        <v>11738.900000000001</v>
      </c>
      <c r="E85" s="65">
        <f>4!G151</f>
        <v>13394.6</v>
      </c>
      <c r="F85" s="65">
        <f>4!H151</f>
        <v>13277.5</v>
      </c>
    </row>
    <row r="86" spans="1:6" ht="33">
      <c r="A86" s="79" t="s">
        <v>488</v>
      </c>
      <c r="B86" s="8"/>
      <c r="C86" s="35" t="s">
        <v>489</v>
      </c>
      <c r="D86" s="66">
        <f aca="true" t="shared" si="0" ref="D86:F87">D87</f>
        <v>1600</v>
      </c>
      <c r="E86" s="66">
        <f t="shared" si="0"/>
        <v>0</v>
      </c>
      <c r="F86" s="66">
        <f t="shared" si="0"/>
        <v>0</v>
      </c>
    </row>
    <row r="87" spans="1:6" ht="16.5">
      <c r="A87" s="10" t="s">
        <v>490</v>
      </c>
      <c r="B87" s="10"/>
      <c r="C87" s="11" t="s">
        <v>491</v>
      </c>
      <c r="D87" s="65">
        <f t="shared" si="0"/>
        <v>1600</v>
      </c>
      <c r="E87" s="65">
        <f t="shared" si="0"/>
        <v>0</v>
      </c>
      <c r="F87" s="65">
        <f t="shared" si="0"/>
        <v>0</v>
      </c>
    </row>
    <row r="88" spans="1:6" ht="16.5">
      <c r="A88" s="10" t="s">
        <v>490</v>
      </c>
      <c r="B88" s="10" t="s">
        <v>58</v>
      </c>
      <c r="C88" s="71" t="s">
        <v>160</v>
      </c>
      <c r="D88" s="65">
        <f>4!F155</f>
        <v>1600</v>
      </c>
      <c r="E88" s="65">
        <f>4!G155</f>
        <v>0</v>
      </c>
      <c r="F88" s="65">
        <f>4!H155</f>
        <v>0</v>
      </c>
    </row>
    <row r="89" spans="1:6" s="49" customFormat="1" ht="50.25">
      <c r="A89" s="34" t="s">
        <v>231</v>
      </c>
      <c r="B89" s="34"/>
      <c r="C89" s="35" t="s">
        <v>230</v>
      </c>
      <c r="D89" s="66">
        <f>D90+D99</f>
        <v>26617.300000000003</v>
      </c>
      <c r="E89" s="66">
        <f>E90+E99</f>
        <v>24506.200000000004</v>
      </c>
      <c r="F89" s="66">
        <f>F90+F99</f>
        <v>23983.100000000002</v>
      </c>
    </row>
    <row r="90" spans="1:6" s="49" customFormat="1" ht="33">
      <c r="A90" s="79" t="s">
        <v>233</v>
      </c>
      <c r="B90" s="88"/>
      <c r="C90" s="35" t="s">
        <v>232</v>
      </c>
      <c r="D90" s="66">
        <f>D91+D93+D95+D97</f>
        <v>24372.9</v>
      </c>
      <c r="E90" s="66">
        <f>E91+E93+E95+E97</f>
        <v>22289.700000000004</v>
      </c>
      <c r="F90" s="66">
        <f>F91+F93+F95+F97</f>
        <v>21766.600000000002</v>
      </c>
    </row>
    <row r="91" spans="1:6" ht="33">
      <c r="A91" s="10" t="s">
        <v>240</v>
      </c>
      <c r="B91" s="10"/>
      <c r="C91" s="71" t="s">
        <v>237</v>
      </c>
      <c r="D91" s="65">
        <f>D92</f>
        <v>1190.7</v>
      </c>
      <c r="E91" s="65">
        <f>E92</f>
        <v>694.5</v>
      </c>
      <c r="F91" s="65">
        <f>F92</f>
        <v>694.5</v>
      </c>
    </row>
    <row r="92" spans="1:6" ht="33">
      <c r="A92" s="10" t="s">
        <v>240</v>
      </c>
      <c r="B92" s="10" t="s">
        <v>33</v>
      </c>
      <c r="C92" s="71" t="s">
        <v>38</v>
      </c>
      <c r="D92" s="65">
        <f>4!F314</f>
        <v>1190.7</v>
      </c>
      <c r="E92" s="65">
        <f>4!G314</f>
        <v>694.5</v>
      </c>
      <c r="F92" s="65">
        <f>4!H314</f>
        <v>694.5</v>
      </c>
    </row>
    <row r="93" spans="1:6" ht="33">
      <c r="A93" s="10" t="s">
        <v>241</v>
      </c>
      <c r="B93" s="10"/>
      <c r="C93" s="71" t="s">
        <v>238</v>
      </c>
      <c r="D93" s="65">
        <f>D94</f>
        <v>9100.7</v>
      </c>
      <c r="E93" s="65">
        <f>E94</f>
        <v>7655.6</v>
      </c>
      <c r="F93" s="65">
        <f>F94</f>
        <v>7366.5</v>
      </c>
    </row>
    <row r="94" spans="1:6" ht="33">
      <c r="A94" s="10" t="s">
        <v>241</v>
      </c>
      <c r="B94" s="10" t="s">
        <v>33</v>
      </c>
      <c r="C94" s="71" t="s">
        <v>38</v>
      </c>
      <c r="D94" s="65">
        <f>4!F318</f>
        <v>9100.7</v>
      </c>
      <c r="E94" s="65">
        <f>4!G318</f>
        <v>7655.6</v>
      </c>
      <c r="F94" s="65">
        <f>4!H318</f>
        <v>7366.5</v>
      </c>
    </row>
    <row r="95" spans="1:6" ht="50.25">
      <c r="A95" s="10" t="s">
        <v>235</v>
      </c>
      <c r="B95" s="10"/>
      <c r="C95" s="71" t="s">
        <v>234</v>
      </c>
      <c r="D95" s="65">
        <f>D96</f>
        <v>13802.599999999999</v>
      </c>
      <c r="E95" s="65">
        <f>E96</f>
        <v>13687.7</v>
      </c>
      <c r="F95" s="65">
        <f>F96</f>
        <v>13453.7</v>
      </c>
    </row>
    <row r="96" spans="1:6" ht="33">
      <c r="A96" s="10" t="s">
        <v>235</v>
      </c>
      <c r="B96" s="10" t="s">
        <v>33</v>
      </c>
      <c r="C96" s="71" t="s">
        <v>38</v>
      </c>
      <c r="D96" s="65">
        <f>4!F283</f>
        <v>13802.599999999999</v>
      </c>
      <c r="E96" s="65">
        <f>4!G283</f>
        <v>13687.7</v>
      </c>
      <c r="F96" s="65">
        <f>4!H283</f>
        <v>13453.7</v>
      </c>
    </row>
    <row r="97" spans="1:6" ht="50.25">
      <c r="A97" s="10" t="s">
        <v>242</v>
      </c>
      <c r="B97" s="10"/>
      <c r="C97" s="71" t="s">
        <v>239</v>
      </c>
      <c r="D97" s="65">
        <f>D98</f>
        <v>278.9</v>
      </c>
      <c r="E97" s="65">
        <f>E98</f>
        <v>251.9</v>
      </c>
      <c r="F97" s="65">
        <f>F98</f>
        <v>251.9</v>
      </c>
    </row>
    <row r="98" spans="1:6" ht="33">
      <c r="A98" s="10" t="s">
        <v>242</v>
      </c>
      <c r="B98" s="10" t="s">
        <v>33</v>
      </c>
      <c r="C98" s="71" t="s">
        <v>38</v>
      </c>
      <c r="D98" s="65">
        <f>4!F320</f>
        <v>278.9</v>
      </c>
      <c r="E98" s="65">
        <f>4!G320</f>
        <v>251.9</v>
      </c>
      <c r="F98" s="65">
        <f>4!H320</f>
        <v>251.9</v>
      </c>
    </row>
    <row r="99" spans="1:6" s="49" customFormat="1" ht="16.5">
      <c r="A99" s="79" t="s">
        <v>244</v>
      </c>
      <c r="B99" s="89"/>
      <c r="C99" s="35" t="s">
        <v>9</v>
      </c>
      <c r="D99" s="66">
        <f aca="true" t="shared" si="1" ref="D99:F100">D100</f>
        <v>2244.4</v>
      </c>
      <c r="E99" s="66">
        <f t="shared" si="1"/>
        <v>2216.5</v>
      </c>
      <c r="F99" s="66">
        <f t="shared" si="1"/>
        <v>2216.5</v>
      </c>
    </row>
    <row r="100" spans="1:6" ht="50.25">
      <c r="A100" s="10" t="s">
        <v>245</v>
      </c>
      <c r="B100" s="10"/>
      <c r="C100" s="71" t="s">
        <v>147</v>
      </c>
      <c r="D100" s="65">
        <f t="shared" si="1"/>
        <v>2244.4</v>
      </c>
      <c r="E100" s="65">
        <f t="shared" si="1"/>
        <v>2216.5</v>
      </c>
      <c r="F100" s="65">
        <f t="shared" si="1"/>
        <v>2216.5</v>
      </c>
    </row>
    <row r="101" spans="1:6" ht="33">
      <c r="A101" s="10" t="s">
        <v>245</v>
      </c>
      <c r="B101" s="10" t="s">
        <v>33</v>
      </c>
      <c r="C101" s="71" t="s">
        <v>38</v>
      </c>
      <c r="D101" s="65">
        <f>4!F325</f>
        <v>2244.4</v>
      </c>
      <c r="E101" s="65">
        <f>4!G325</f>
        <v>2216.5</v>
      </c>
      <c r="F101" s="65">
        <f>4!H325</f>
        <v>2216.5</v>
      </c>
    </row>
    <row r="102" spans="1:6" s="49" customFormat="1" ht="50.25">
      <c r="A102" s="34" t="s">
        <v>260</v>
      </c>
      <c r="B102" s="34"/>
      <c r="C102" s="35" t="s">
        <v>259</v>
      </c>
      <c r="D102" s="66">
        <f>D103+D108</f>
        <v>19074.2</v>
      </c>
      <c r="E102" s="66">
        <f>E103+E108</f>
        <v>2885.4</v>
      </c>
      <c r="F102" s="66">
        <f>F103+F108</f>
        <v>6147</v>
      </c>
    </row>
    <row r="103" spans="1:6" s="49" customFormat="1" ht="16.5">
      <c r="A103" s="79" t="s">
        <v>323</v>
      </c>
      <c r="B103" s="88"/>
      <c r="C103" s="35" t="s">
        <v>322</v>
      </c>
      <c r="D103" s="66">
        <f>D104+D106</f>
        <v>2765.9</v>
      </c>
      <c r="E103" s="66">
        <f>E104+E106</f>
        <v>1798.2</v>
      </c>
      <c r="F103" s="66">
        <f>F104+F106</f>
        <v>1798.2</v>
      </c>
    </row>
    <row r="104" spans="1:6" ht="33">
      <c r="A104" s="10" t="s">
        <v>324</v>
      </c>
      <c r="B104" s="10"/>
      <c r="C104" s="71" t="s">
        <v>325</v>
      </c>
      <c r="D104" s="65">
        <f>D105</f>
        <v>2663.6</v>
      </c>
      <c r="E104" s="65">
        <f>E105</f>
        <v>1798.2</v>
      </c>
      <c r="F104" s="65">
        <f>F105</f>
        <v>1798.2</v>
      </c>
    </row>
    <row r="105" spans="1:6" ht="33">
      <c r="A105" s="10" t="s">
        <v>324</v>
      </c>
      <c r="B105" s="10" t="s">
        <v>33</v>
      </c>
      <c r="C105" s="71" t="s">
        <v>38</v>
      </c>
      <c r="D105" s="65">
        <f>4!F306</f>
        <v>2663.6</v>
      </c>
      <c r="E105" s="65">
        <f>4!G306</f>
        <v>1798.2</v>
      </c>
      <c r="F105" s="65">
        <f>4!H306</f>
        <v>1798.2</v>
      </c>
    </row>
    <row r="106" spans="1:6" ht="33">
      <c r="A106" s="10" t="s">
        <v>693</v>
      </c>
      <c r="B106" s="17"/>
      <c r="C106" s="11" t="s">
        <v>694</v>
      </c>
      <c r="D106" s="65">
        <f>D107</f>
        <v>102.3</v>
      </c>
      <c r="E106" s="65">
        <f>E107</f>
        <v>0</v>
      </c>
      <c r="F106" s="65">
        <f>F107</f>
        <v>0</v>
      </c>
    </row>
    <row r="107" spans="1:6" ht="33">
      <c r="A107" s="10" t="s">
        <v>693</v>
      </c>
      <c r="B107" s="10" t="s">
        <v>33</v>
      </c>
      <c r="C107" s="71" t="s">
        <v>38</v>
      </c>
      <c r="D107" s="65">
        <f>4!F308</f>
        <v>102.3</v>
      </c>
      <c r="E107" s="65">
        <f>4!G308</f>
        <v>0</v>
      </c>
      <c r="F107" s="65">
        <f>4!H308</f>
        <v>0</v>
      </c>
    </row>
    <row r="108" spans="1:6" s="49" customFormat="1" ht="50.25">
      <c r="A108" s="79" t="s">
        <v>261</v>
      </c>
      <c r="B108" s="88"/>
      <c r="C108" s="35" t="s">
        <v>454</v>
      </c>
      <c r="D108" s="66">
        <f>D109+D111</f>
        <v>16308.3</v>
      </c>
      <c r="E108" s="66">
        <f>E109+E111</f>
        <v>1087.2</v>
      </c>
      <c r="F108" s="66">
        <f>F109+F111</f>
        <v>4348.8</v>
      </c>
    </row>
    <row r="109" spans="1:6" ht="50.25">
      <c r="A109" s="10" t="s">
        <v>263</v>
      </c>
      <c r="B109" s="10"/>
      <c r="C109" s="71" t="s">
        <v>262</v>
      </c>
      <c r="D109" s="65">
        <f>D110</f>
        <v>1087.2</v>
      </c>
      <c r="E109" s="65">
        <f>E110</f>
        <v>0</v>
      </c>
      <c r="F109" s="65">
        <f>F110</f>
        <v>2174.4</v>
      </c>
    </row>
    <row r="110" spans="1:6" ht="33">
      <c r="A110" s="10" t="s">
        <v>263</v>
      </c>
      <c r="B110" s="10" t="s">
        <v>95</v>
      </c>
      <c r="C110" s="71" t="s">
        <v>18</v>
      </c>
      <c r="D110" s="65">
        <f>4!F261</f>
        <v>1087.2</v>
      </c>
      <c r="E110" s="65">
        <f>4!G261</f>
        <v>0</v>
      </c>
      <c r="F110" s="65">
        <f>4!H261</f>
        <v>2174.4</v>
      </c>
    </row>
    <row r="111" spans="1:6" ht="56.25" customHeight="1">
      <c r="A111" s="10" t="s">
        <v>367</v>
      </c>
      <c r="B111" s="10"/>
      <c r="C111" s="71" t="s">
        <v>366</v>
      </c>
      <c r="D111" s="65">
        <f>D112</f>
        <v>15221.099999999999</v>
      </c>
      <c r="E111" s="65">
        <f>E112</f>
        <v>1087.2</v>
      </c>
      <c r="F111" s="65">
        <f>F112</f>
        <v>2174.4</v>
      </c>
    </row>
    <row r="112" spans="1:6" ht="33">
      <c r="A112" s="10" t="s">
        <v>367</v>
      </c>
      <c r="B112" s="10" t="s">
        <v>95</v>
      </c>
      <c r="C112" s="71" t="s">
        <v>18</v>
      </c>
      <c r="D112" s="65">
        <f>4!F263</f>
        <v>15221.099999999999</v>
      </c>
      <c r="E112" s="65">
        <f>4!G263</f>
        <v>1087.2</v>
      </c>
      <c r="F112" s="65">
        <f>4!H263</f>
        <v>2174.4</v>
      </c>
    </row>
    <row r="113" spans="1:6" s="49" customFormat="1" ht="50.25">
      <c r="A113" s="34" t="s">
        <v>327</v>
      </c>
      <c r="B113" s="34"/>
      <c r="C113" s="35" t="s">
        <v>326</v>
      </c>
      <c r="D113" s="66">
        <f>D114+D120+D117</f>
        <v>27131.4</v>
      </c>
      <c r="E113" s="66">
        <f>E114+E120+E117</f>
        <v>24126.5</v>
      </c>
      <c r="F113" s="66">
        <f>F114+F120+F117</f>
        <v>24126.399999999998</v>
      </c>
    </row>
    <row r="114" spans="1:6" s="49" customFormat="1" ht="42" customHeight="1">
      <c r="A114" s="34" t="s">
        <v>328</v>
      </c>
      <c r="B114" s="34"/>
      <c r="C114" s="35" t="s">
        <v>329</v>
      </c>
      <c r="D114" s="66">
        <f aca="true" t="shared" si="2" ref="D114:F115">D115</f>
        <v>14442.5</v>
      </c>
      <c r="E114" s="66">
        <f t="shared" si="2"/>
        <v>14442.5</v>
      </c>
      <c r="F114" s="66">
        <f t="shared" si="2"/>
        <v>14442.4</v>
      </c>
    </row>
    <row r="115" spans="1:6" ht="33">
      <c r="A115" s="20" t="s">
        <v>426</v>
      </c>
      <c r="B115" s="10"/>
      <c r="C115" s="71" t="s">
        <v>330</v>
      </c>
      <c r="D115" s="65">
        <f t="shared" si="2"/>
        <v>14442.5</v>
      </c>
      <c r="E115" s="65">
        <f t="shared" si="2"/>
        <v>14442.5</v>
      </c>
      <c r="F115" s="65">
        <f t="shared" si="2"/>
        <v>14442.4</v>
      </c>
    </row>
    <row r="116" spans="1:6" ht="16.5">
      <c r="A116" s="20" t="s">
        <v>426</v>
      </c>
      <c r="B116" s="10" t="s">
        <v>58</v>
      </c>
      <c r="C116" s="71" t="s">
        <v>160</v>
      </c>
      <c r="D116" s="65">
        <f>4!F112</f>
        <v>14442.5</v>
      </c>
      <c r="E116" s="65">
        <f>4!G112</f>
        <v>14442.5</v>
      </c>
      <c r="F116" s="65">
        <f>4!H112</f>
        <v>14442.4</v>
      </c>
    </row>
    <row r="117" spans="1:6" ht="33">
      <c r="A117" s="34" t="s">
        <v>439</v>
      </c>
      <c r="B117" s="10"/>
      <c r="C117" s="35" t="s">
        <v>440</v>
      </c>
      <c r="D117" s="66">
        <f aca="true" t="shared" si="3" ref="D117:F118">D118</f>
        <v>1398</v>
      </c>
      <c r="E117" s="66">
        <f t="shared" si="3"/>
        <v>0</v>
      </c>
      <c r="F117" s="66">
        <f t="shared" si="3"/>
        <v>0</v>
      </c>
    </row>
    <row r="118" spans="1:6" ht="33">
      <c r="A118" s="20" t="s">
        <v>441</v>
      </c>
      <c r="B118" s="20"/>
      <c r="C118" s="39" t="s">
        <v>442</v>
      </c>
      <c r="D118" s="65">
        <f t="shared" si="3"/>
        <v>1398</v>
      </c>
      <c r="E118" s="65">
        <f t="shared" si="3"/>
        <v>0</v>
      </c>
      <c r="F118" s="65">
        <f t="shared" si="3"/>
        <v>0</v>
      </c>
    </row>
    <row r="119" spans="1:6" ht="16.5">
      <c r="A119" s="20" t="s">
        <v>441</v>
      </c>
      <c r="B119" s="10" t="s">
        <v>58</v>
      </c>
      <c r="C119" s="71" t="s">
        <v>160</v>
      </c>
      <c r="D119" s="65">
        <f>4!F115</f>
        <v>1398</v>
      </c>
      <c r="E119" s="65">
        <f>4!G115</f>
        <v>0</v>
      </c>
      <c r="F119" s="65">
        <f>4!H115</f>
        <v>0</v>
      </c>
    </row>
    <row r="120" spans="1:6" s="49" customFormat="1" ht="33">
      <c r="A120" s="34" t="s">
        <v>331</v>
      </c>
      <c r="B120" s="34"/>
      <c r="C120" s="35" t="s">
        <v>332</v>
      </c>
      <c r="D120" s="66">
        <f>D121+D123+D125+D127+D129+D131+D133</f>
        <v>11290.9</v>
      </c>
      <c r="E120" s="66">
        <f>E121+E123+E125+E127+E129+E131+E133</f>
        <v>9683.999999999998</v>
      </c>
      <c r="F120" s="66">
        <f>F121+F123+F125+F127+F129+F131+F133</f>
        <v>9683.999999999998</v>
      </c>
    </row>
    <row r="121" spans="1:6" ht="16.5">
      <c r="A121" s="33" t="s">
        <v>333</v>
      </c>
      <c r="B121" s="20"/>
      <c r="C121" s="39" t="s">
        <v>334</v>
      </c>
      <c r="D121" s="65">
        <f>D122</f>
        <v>7624</v>
      </c>
      <c r="E121" s="65">
        <f>E122</f>
        <v>6633.5</v>
      </c>
      <c r="F121" s="65">
        <f>F122</f>
        <v>6633.5</v>
      </c>
    </row>
    <row r="122" spans="1:6" ht="16.5">
      <c r="A122" s="33" t="s">
        <v>333</v>
      </c>
      <c r="B122" s="20" t="s">
        <v>58</v>
      </c>
      <c r="C122" s="39" t="s">
        <v>160</v>
      </c>
      <c r="D122" s="65">
        <f>4!F119</f>
        <v>7624</v>
      </c>
      <c r="E122" s="65">
        <f>4!G119</f>
        <v>6633.5</v>
      </c>
      <c r="F122" s="65">
        <f>4!H119</f>
        <v>6633.5</v>
      </c>
    </row>
    <row r="123" spans="1:6" ht="16.5">
      <c r="A123" s="33" t="s">
        <v>335</v>
      </c>
      <c r="B123" s="20"/>
      <c r="C123" s="39" t="s">
        <v>336</v>
      </c>
      <c r="D123" s="65">
        <f>D124</f>
        <v>831.3</v>
      </c>
      <c r="E123" s="65">
        <f>E124</f>
        <v>723.4</v>
      </c>
      <c r="F123" s="65">
        <f>F124</f>
        <v>723.4</v>
      </c>
    </row>
    <row r="124" spans="1:6" ht="16.5">
      <c r="A124" s="33" t="s">
        <v>335</v>
      </c>
      <c r="B124" s="20" t="s">
        <v>58</v>
      </c>
      <c r="C124" s="39" t="s">
        <v>160</v>
      </c>
      <c r="D124" s="65">
        <f>4!F122</f>
        <v>831.3</v>
      </c>
      <c r="E124" s="65">
        <f>4!G122</f>
        <v>723.4</v>
      </c>
      <c r="F124" s="65">
        <f>4!H122</f>
        <v>723.4</v>
      </c>
    </row>
    <row r="125" spans="1:6" ht="16.5">
      <c r="A125" s="33" t="s">
        <v>337</v>
      </c>
      <c r="B125" s="20"/>
      <c r="C125" s="39" t="s">
        <v>338</v>
      </c>
      <c r="D125" s="65">
        <f>D126</f>
        <v>1637.6</v>
      </c>
      <c r="E125" s="65">
        <f>E126</f>
        <v>1425.1</v>
      </c>
      <c r="F125" s="65">
        <f>F126</f>
        <v>1425.1</v>
      </c>
    </row>
    <row r="126" spans="1:6" ht="16.5">
      <c r="A126" s="33" t="s">
        <v>337</v>
      </c>
      <c r="B126" s="20" t="s">
        <v>58</v>
      </c>
      <c r="C126" s="39" t="s">
        <v>160</v>
      </c>
      <c r="D126" s="65">
        <f>4!F123</f>
        <v>1637.6</v>
      </c>
      <c r="E126" s="65">
        <f>4!G123</f>
        <v>1425.1</v>
      </c>
      <c r="F126" s="65">
        <f>4!H123</f>
        <v>1425.1</v>
      </c>
    </row>
    <row r="127" spans="1:6" ht="16.5">
      <c r="A127" s="33" t="s">
        <v>339</v>
      </c>
      <c r="B127" s="20"/>
      <c r="C127" s="39" t="s">
        <v>340</v>
      </c>
      <c r="D127" s="65">
        <f>D128</f>
        <v>167.6</v>
      </c>
      <c r="E127" s="65">
        <f>E128</f>
        <v>145.9</v>
      </c>
      <c r="F127" s="65">
        <f>F128</f>
        <v>145.9</v>
      </c>
    </row>
    <row r="128" spans="1:6" ht="16.5">
      <c r="A128" s="33" t="s">
        <v>339</v>
      </c>
      <c r="B128" s="20" t="s">
        <v>58</v>
      </c>
      <c r="C128" s="39" t="s">
        <v>160</v>
      </c>
      <c r="D128" s="65">
        <f>4!F126</f>
        <v>167.6</v>
      </c>
      <c r="E128" s="65">
        <f>4!G126</f>
        <v>145.9</v>
      </c>
      <c r="F128" s="65">
        <f>4!H126</f>
        <v>145.9</v>
      </c>
    </row>
    <row r="129" spans="1:6" ht="16.5">
      <c r="A129" s="33" t="s">
        <v>341</v>
      </c>
      <c r="B129" s="20"/>
      <c r="C129" s="39" t="s">
        <v>342</v>
      </c>
      <c r="D129" s="65">
        <f>D130</f>
        <v>257</v>
      </c>
      <c r="E129" s="65">
        <f>E130</f>
        <v>224</v>
      </c>
      <c r="F129" s="65">
        <f>F130</f>
        <v>224</v>
      </c>
    </row>
    <row r="130" spans="1:6" ht="16.5">
      <c r="A130" s="33" t="s">
        <v>341</v>
      </c>
      <c r="B130" s="20" t="s">
        <v>58</v>
      </c>
      <c r="C130" s="39" t="s">
        <v>160</v>
      </c>
      <c r="D130" s="65">
        <f>4!F128</f>
        <v>257</v>
      </c>
      <c r="E130" s="65">
        <f>4!G128</f>
        <v>224</v>
      </c>
      <c r="F130" s="65">
        <f>4!H128</f>
        <v>224</v>
      </c>
    </row>
    <row r="131" spans="1:6" ht="33">
      <c r="A131" s="33" t="s">
        <v>343</v>
      </c>
      <c r="B131" s="20"/>
      <c r="C131" s="39" t="s">
        <v>344</v>
      </c>
      <c r="D131" s="65">
        <f>D132</f>
        <v>306</v>
      </c>
      <c r="E131" s="65">
        <f>E132</f>
        <v>265.8</v>
      </c>
      <c r="F131" s="65">
        <f>F132</f>
        <v>265.8</v>
      </c>
    </row>
    <row r="132" spans="1:6" ht="16.5">
      <c r="A132" s="33" t="s">
        <v>343</v>
      </c>
      <c r="B132" s="20" t="s">
        <v>58</v>
      </c>
      <c r="C132" s="39" t="s">
        <v>160</v>
      </c>
      <c r="D132" s="65">
        <f>4!F129</f>
        <v>306</v>
      </c>
      <c r="E132" s="65">
        <f>4!G129</f>
        <v>265.8</v>
      </c>
      <c r="F132" s="65">
        <f>4!H129</f>
        <v>265.8</v>
      </c>
    </row>
    <row r="133" spans="1:6" ht="84">
      <c r="A133" s="33" t="s">
        <v>347</v>
      </c>
      <c r="B133" s="20"/>
      <c r="C133" s="39" t="s">
        <v>348</v>
      </c>
      <c r="D133" s="65">
        <f>D134</f>
        <v>467.4</v>
      </c>
      <c r="E133" s="65">
        <f>E134</f>
        <v>266.3</v>
      </c>
      <c r="F133" s="65">
        <f>F134</f>
        <v>266.3</v>
      </c>
    </row>
    <row r="134" spans="1:6" ht="16.5">
      <c r="A134" s="33" t="s">
        <v>347</v>
      </c>
      <c r="B134" s="20" t="s">
        <v>58</v>
      </c>
      <c r="C134" s="39" t="s">
        <v>160</v>
      </c>
      <c r="D134" s="65">
        <f>4!F77</f>
        <v>467.4</v>
      </c>
      <c r="E134" s="65">
        <f>4!G77</f>
        <v>266.3</v>
      </c>
      <c r="F134" s="65">
        <f>4!H77</f>
        <v>266.3</v>
      </c>
    </row>
    <row r="135" spans="1:6" s="49" customFormat="1" ht="50.25">
      <c r="A135" s="34" t="s">
        <v>304</v>
      </c>
      <c r="B135" s="34"/>
      <c r="C135" s="35" t="s">
        <v>305</v>
      </c>
      <c r="D135" s="66">
        <f>D136+D143</f>
        <v>19531.7</v>
      </c>
      <c r="E135" s="66">
        <f>E136+E143</f>
        <v>7941.9</v>
      </c>
      <c r="F135" s="66">
        <f>F136+F143</f>
        <v>7941.9</v>
      </c>
    </row>
    <row r="136" spans="1:6" s="49" customFormat="1" ht="33">
      <c r="A136" s="34" t="s">
        <v>306</v>
      </c>
      <c r="B136" s="89"/>
      <c r="C136" s="50" t="s">
        <v>307</v>
      </c>
      <c r="D136" s="66">
        <f>D137+D139+D141</f>
        <v>18443.2</v>
      </c>
      <c r="E136" s="66">
        <f>E137+E139+E141</f>
        <v>7941.9</v>
      </c>
      <c r="F136" s="66">
        <f>F137+F139+F141</f>
        <v>7941.9</v>
      </c>
    </row>
    <row r="137" spans="1:6" ht="50.25">
      <c r="A137" s="33" t="s">
        <v>308</v>
      </c>
      <c r="B137" s="20"/>
      <c r="C137" s="39" t="s">
        <v>309</v>
      </c>
      <c r="D137" s="65">
        <f>D138</f>
        <v>7556.700000000001</v>
      </c>
      <c r="E137" s="65">
        <f>E138</f>
        <v>7941.9</v>
      </c>
      <c r="F137" s="65">
        <f>F138</f>
        <v>7941.9</v>
      </c>
    </row>
    <row r="138" spans="1:6" ht="16.5">
      <c r="A138" s="33" t="s">
        <v>308</v>
      </c>
      <c r="B138" s="20" t="s">
        <v>58</v>
      </c>
      <c r="C138" s="39" t="s">
        <v>160</v>
      </c>
      <c r="D138" s="65">
        <f>4!F82</f>
        <v>7556.700000000001</v>
      </c>
      <c r="E138" s="65">
        <f>4!G82</f>
        <v>7941.9</v>
      </c>
      <c r="F138" s="65">
        <f>4!H82</f>
        <v>7941.9</v>
      </c>
    </row>
    <row r="139" spans="1:6" ht="50.25">
      <c r="A139" s="56" t="s">
        <v>424</v>
      </c>
      <c r="B139" s="107"/>
      <c r="C139" s="11" t="s">
        <v>425</v>
      </c>
      <c r="D139" s="65">
        <f>D140</f>
        <v>2950</v>
      </c>
      <c r="E139" s="65">
        <f>E140</f>
        <v>0</v>
      </c>
      <c r="F139" s="65">
        <f>F140</f>
        <v>0</v>
      </c>
    </row>
    <row r="140" spans="1:6" ht="16.5">
      <c r="A140" s="56" t="s">
        <v>424</v>
      </c>
      <c r="B140" s="20" t="s">
        <v>58</v>
      </c>
      <c r="C140" s="39" t="s">
        <v>160</v>
      </c>
      <c r="D140" s="65">
        <f>4!F85</f>
        <v>2950</v>
      </c>
      <c r="E140" s="65">
        <f>4!G85</f>
        <v>0</v>
      </c>
      <c r="F140" s="65">
        <f>4!H85</f>
        <v>0</v>
      </c>
    </row>
    <row r="141" spans="1:6" ht="33">
      <c r="A141" s="56" t="s">
        <v>422</v>
      </c>
      <c r="B141" s="107"/>
      <c r="C141" s="11" t="s">
        <v>423</v>
      </c>
      <c r="D141" s="65">
        <f>D142</f>
        <v>7936.5</v>
      </c>
      <c r="E141" s="65">
        <f>E142</f>
        <v>0</v>
      </c>
      <c r="F141" s="65">
        <f>F142</f>
        <v>0</v>
      </c>
    </row>
    <row r="142" spans="1:6" ht="16.5">
      <c r="A142" s="56" t="s">
        <v>422</v>
      </c>
      <c r="B142" s="20" t="s">
        <v>58</v>
      </c>
      <c r="C142" s="39" t="s">
        <v>160</v>
      </c>
      <c r="D142" s="65">
        <f>4!F87</f>
        <v>7936.5</v>
      </c>
      <c r="E142" s="65">
        <f>4!G87</f>
        <v>0</v>
      </c>
      <c r="F142" s="65">
        <f>4!H87</f>
        <v>0</v>
      </c>
    </row>
    <row r="143" spans="1:6" ht="33">
      <c r="A143" s="34" t="s">
        <v>480</v>
      </c>
      <c r="B143" s="89"/>
      <c r="C143" s="50" t="s">
        <v>481</v>
      </c>
      <c r="D143" s="66">
        <f>D144+D146+D148</f>
        <v>1088.5</v>
      </c>
      <c r="E143" s="66">
        <f>E144+E146+E148</f>
        <v>0</v>
      </c>
      <c r="F143" s="66">
        <f>F144+F146+F148</f>
        <v>0</v>
      </c>
    </row>
    <row r="144" spans="1:6" ht="33">
      <c r="A144" s="13" t="s">
        <v>482</v>
      </c>
      <c r="B144" s="107"/>
      <c r="C144" s="11" t="s">
        <v>483</v>
      </c>
      <c r="D144" s="65">
        <f>D145</f>
        <v>666.5</v>
      </c>
      <c r="E144" s="65">
        <f>E145</f>
        <v>0</v>
      </c>
      <c r="F144" s="65">
        <f>F145</f>
        <v>0</v>
      </c>
    </row>
    <row r="145" spans="1:6" ht="16.5">
      <c r="A145" s="13" t="s">
        <v>482</v>
      </c>
      <c r="B145" s="10" t="s">
        <v>58</v>
      </c>
      <c r="C145" s="71" t="s">
        <v>160</v>
      </c>
      <c r="D145" s="65">
        <f>4!F90</f>
        <v>666.5</v>
      </c>
      <c r="E145" s="65">
        <f>4!G90</f>
        <v>0</v>
      </c>
      <c r="F145" s="65">
        <f>4!H90</f>
        <v>0</v>
      </c>
    </row>
    <row r="146" spans="1:6" ht="16.5">
      <c r="A146" s="13" t="s">
        <v>484</v>
      </c>
      <c r="B146" s="107"/>
      <c r="C146" s="11" t="s">
        <v>485</v>
      </c>
      <c r="D146" s="65">
        <f>D147</f>
        <v>270</v>
      </c>
      <c r="E146" s="65">
        <f>E147</f>
        <v>0</v>
      </c>
      <c r="F146" s="65">
        <f>F147</f>
        <v>0</v>
      </c>
    </row>
    <row r="147" spans="1:6" ht="16.5">
      <c r="A147" s="13" t="s">
        <v>484</v>
      </c>
      <c r="B147" s="10" t="s">
        <v>58</v>
      </c>
      <c r="C147" s="71" t="s">
        <v>160</v>
      </c>
      <c r="D147" s="65">
        <f>4!F92</f>
        <v>270</v>
      </c>
      <c r="E147" s="65">
        <f>4!G92</f>
        <v>0</v>
      </c>
      <c r="F147" s="65">
        <f>4!H92</f>
        <v>0</v>
      </c>
    </row>
    <row r="148" spans="1:6" ht="33">
      <c r="A148" s="13" t="s">
        <v>691</v>
      </c>
      <c r="B148" s="107"/>
      <c r="C148" s="11" t="s">
        <v>692</v>
      </c>
      <c r="D148" s="65">
        <f>D149</f>
        <v>152</v>
      </c>
      <c r="E148" s="65">
        <f>E149</f>
        <v>0</v>
      </c>
      <c r="F148" s="65">
        <f>F149</f>
        <v>0</v>
      </c>
    </row>
    <row r="149" spans="1:6" ht="16.5">
      <c r="A149" s="13" t="s">
        <v>691</v>
      </c>
      <c r="B149" s="10" t="s">
        <v>58</v>
      </c>
      <c r="C149" s="71" t="s">
        <v>160</v>
      </c>
      <c r="D149" s="65">
        <f>4!F94</f>
        <v>152</v>
      </c>
      <c r="E149" s="65">
        <f>4!G94</f>
        <v>0</v>
      </c>
      <c r="F149" s="65">
        <f>4!H94</f>
        <v>0</v>
      </c>
    </row>
    <row r="150" spans="1:6" s="49" customFormat="1" ht="50.25">
      <c r="A150" s="34" t="s">
        <v>310</v>
      </c>
      <c r="B150" s="34"/>
      <c r="C150" s="35" t="s">
        <v>311</v>
      </c>
      <c r="D150" s="66">
        <f>D151+D156</f>
        <v>233.10000000000002</v>
      </c>
      <c r="E150" s="66">
        <f>E151+E156</f>
        <v>171.7</v>
      </c>
      <c r="F150" s="66">
        <f>F151+F156</f>
        <v>171.7</v>
      </c>
    </row>
    <row r="151" spans="1:6" s="49" customFormat="1" ht="33">
      <c r="A151" s="34" t="s">
        <v>313</v>
      </c>
      <c r="B151" s="34"/>
      <c r="C151" s="35" t="s">
        <v>312</v>
      </c>
      <c r="D151" s="66">
        <f>D152+D154</f>
        <v>73.7</v>
      </c>
      <c r="E151" s="66">
        <f>E152+E154</f>
        <v>64</v>
      </c>
      <c r="F151" s="66">
        <f>F152+F154</f>
        <v>64</v>
      </c>
    </row>
    <row r="152" spans="1:6" ht="33">
      <c r="A152" s="33" t="s">
        <v>315</v>
      </c>
      <c r="B152" s="20"/>
      <c r="C152" s="39" t="s">
        <v>314</v>
      </c>
      <c r="D152" s="65">
        <f>D153</f>
        <v>20</v>
      </c>
      <c r="E152" s="65">
        <f>E153</f>
        <v>17.5</v>
      </c>
      <c r="F152" s="65">
        <f>F153</f>
        <v>17.5</v>
      </c>
    </row>
    <row r="153" spans="1:6" ht="16.5">
      <c r="A153" s="33" t="s">
        <v>315</v>
      </c>
      <c r="B153" s="20" t="s">
        <v>58</v>
      </c>
      <c r="C153" s="39" t="s">
        <v>160</v>
      </c>
      <c r="D153" s="65">
        <f>4!F98</f>
        <v>20</v>
      </c>
      <c r="E153" s="65">
        <f>4!G98</f>
        <v>17.5</v>
      </c>
      <c r="F153" s="65">
        <f>4!H98</f>
        <v>17.5</v>
      </c>
    </row>
    <row r="154" spans="1:6" ht="84">
      <c r="A154" s="33" t="s">
        <v>418</v>
      </c>
      <c r="B154" s="20"/>
      <c r="C154" s="71" t="s">
        <v>419</v>
      </c>
      <c r="D154" s="65">
        <f>D155</f>
        <v>53.7</v>
      </c>
      <c r="E154" s="65">
        <f>E155</f>
        <v>46.5</v>
      </c>
      <c r="F154" s="65">
        <f>F155</f>
        <v>46.5</v>
      </c>
    </row>
    <row r="155" spans="1:6" ht="16.5">
      <c r="A155" s="33" t="s">
        <v>418</v>
      </c>
      <c r="B155" s="20" t="s">
        <v>58</v>
      </c>
      <c r="C155" s="39" t="s">
        <v>160</v>
      </c>
      <c r="D155" s="65">
        <f>4!F101</f>
        <v>53.7</v>
      </c>
      <c r="E155" s="65">
        <f>4!G101</f>
        <v>46.5</v>
      </c>
      <c r="F155" s="65">
        <f>4!H101</f>
        <v>46.5</v>
      </c>
    </row>
    <row r="156" spans="1:6" s="49" customFormat="1" ht="33">
      <c r="A156" s="34" t="s">
        <v>316</v>
      </c>
      <c r="B156" s="34"/>
      <c r="C156" s="35" t="s">
        <v>317</v>
      </c>
      <c r="D156" s="66">
        <f>D157+D159</f>
        <v>159.4</v>
      </c>
      <c r="E156" s="66">
        <f>E157+E159</f>
        <v>107.7</v>
      </c>
      <c r="F156" s="66">
        <f>F157+F159</f>
        <v>107.7</v>
      </c>
    </row>
    <row r="157" spans="1:6" ht="33">
      <c r="A157" s="33" t="s">
        <v>318</v>
      </c>
      <c r="B157" s="20"/>
      <c r="C157" s="39" t="s">
        <v>319</v>
      </c>
      <c r="D157" s="65">
        <f>D158</f>
        <v>5</v>
      </c>
      <c r="E157" s="65">
        <f>E158</f>
        <v>5.2</v>
      </c>
      <c r="F157" s="65">
        <f>F158</f>
        <v>5.2</v>
      </c>
    </row>
    <row r="158" spans="1:6" ht="16.5">
      <c r="A158" s="33" t="s">
        <v>318</v>
      </c>
      <c r="B158" s="20" t="s">
        <v>58</v>
      </c>
      <c r="C158" s="39" t="s">
        <v>160</v>
      </c>
      <c r="D158" s="65">
        <f>4!F104</f>
        <v>5</v>
      </c>
      <c r="E158" s="65">
        <f>4!G104</f>
        <v>5.2</v>
      </c>
      <c r="F158" s="65">
        <f>4!H104</f>
        <v>5.2</v>
      </c>
    </row>
    <row r="159" spans="1:6" ht="33">
      <c r="A159" s="33" t="s">
        <v>321</v>
      </c>
      <c r="B159" s="20"/>
      <c r="C159" s="39" t="s">
        <v>320</v>
      </c>
      <c r="D159" s="65">
        <f>D160</f>
        <v>154.4</v>
      </c>
      <c r="E159" s="65">
        <f>E160</f>
        <v>102.5</v>
      </c>
      <c r="F159" s="65">
        <f>F160</f>
        <v>102.5</v>
      </c>
    </row>
    <row r="160" spans="1:6" ht="16.5">
      <c r="A160" s="33" t="s">
        <v>321</v>
      </c>
      <c r="B160" s="20" t="s">
        <v>58</v>
      </c>
      <c r="C160" s="39" t="s">
        <v>160</v>
      </c>
      <c r="D160" s="65">
        <f>4!F105</f>
        <v>154.4</v>
      </c>
      <c r="E160" s="65">
        <f>4!G105</f>
        <v>102.5</v>
      </c>
      <c r="F160" s="65">
        <f>4!H105</f>
        <v>102.5</v>
      </c>
    </row>
    <row r="161" spans="1:6" s="49" customFormat="1" ht="50.25">
      <c r="A161" s="34" t="s">
        <v>8</v>
      </c>
      <c r="B161" s="34"/>
      <c r="C161" s="35" t="s">
        <v>399</v>
      </c>
      <c r="D161" s="66">
        <f>D162+D167+D172+D175+D178+D189+D196</f>
        <v>51433.00000000001</v>
      </c>
      <c r="E161" s="66">
        <f>E162+E167+E172+E175+E178+E189+E196</f>
        <v>48112.40000000001</v>
      </c>
      <c r="F161" s="66">
        <f>F162+F167+F172+F175+F178+F189+F196</f>
        <v>47947.40000000001</v>
      </c>
    </row>
    <row r="162" spans="1:6" s="49" customFormat="1" ht="50.25">
      <c r="A162" s="34" t="s">
        <v>25</v>
      </c>
      <c r="B162" s="34"/>
      <c r="C162" s="35" t="s">
        <v>24</v>
      </c>
      <c r="D162" s="66">
        <f>D163+D165</f>
        <v>180.6</v>
      </c>
      <c r="E162" s="66">
        <f>E163+E165</f>
        <v>200.6</v>
      </c>
      <c r="F162" s="66">
        <f>F163+F165</f>
        <v>157</v>
      </c>
    </row>
    <row r="163" spans="1:6" ht="33">
      <c r="A163" s="33" t="s">
        <v>288</v>
      </c>
      <c r="B163" s="20"/>
      <c r="C163" s="39" t="s">
        <v>289</v>
      </c>
      <c r="D163" s="65">
        <f>D164</f>
        <v>180.6</v>
      </c>
      <c r="E163" s="65">
        <f>E164</f>
        <v>157</v>
      </c>
      <c r="F163" s="65">
        <f>F164</f>
        <v>157</v>
      </c>
    </row>
    <row r="164" spans="1:6" ht="16.5">
      <c r="A164" s="33" t="s">
        <v>288</v>
      </c>
      <c r="B164" s="20" t="s">
        <v>58</v>
      </c>
      <c r="C164" s="39" t="s">
        <v>160</v>
      </c>
      <c r="D164" s="65">
        <f>4!F40</f>
        <v>180.6</v>
      </c>
      <c r="E164" s="65">
        <f>4!G40</f>
        <v>157</v>
      </c>
      <c r="F164" s="65">
        <f>4!H40</f>
        <v>157</v>
      </c>
    </row>
    <row r="165" spans="1:6" ht="50.25">
      <c r="A165" s="33" t="s">
        <v>26</v>
      </c>
      <c r="B165" s="20"/>
      <c r="C165" s="39" t="s">
        <v>27</v>
      </c>
      <c r="D165" s="65">
        <f>D166</f>
        <v>0</v>
      </c>
      <c r="E165" s="65">
        <f>E166</f>
        <v>43.6</v>
      </c>
      <c r="F165" s="65">
        <f>F166</f>
        <v>0</v>
      </c>
    </row>
    <row r="166" spans="1:6" ht="16.5">
      <c r="A166" s="33" t="s">
        <v>26</v>
      </c>
      <c r="B166" s="20" t="s">
        <v>58</v>
      </c>
      <c r="C166" s="39" t="s">
        <v>160</v>
      </c>
      <c r="D166" s="65">
        <f>4!F34</f>
        <v>0</v>
      </c>
      <c r="E166" s="65">
        <f>4!G34</f>
        <v>43.6</v>
      </c>
      <c r="F166" s="65">
        <f>4!H34</f>
        <v>0</v>
      </c>
    </row>
    <row r="167" spans="1:6" s="49" customFormat="1" ht="84">
      <c r="A167" s="34" t="s">
        <v>290</v>
      </c>
      <c r="B167" s="34"/>
      <c r="C167" s="35" t="s">
        <v>291</v>
      </c>
      <c r="D167" s="66">
        <f>D168+D170</f>
        <v>75</v>
      </c>
      <c r="E167" s="66">
        <f>E168+E170</f>
        <v>68.7</v>
      </c>
      <c r="F167" s="66">
        <f>F168+F170</f>
        <v>44</v>
      </c>
    </row>
    <row r="168" spans="1:6" ht="33">
      <c r="A168" s="33" t="s">
        <v>293</v>
      </c>
      <c r="B168" s="20"/>
      <c r="C168" s="39" t="s">
        <v>292</v>
      </c>
      <c r="D168" s="65">
        <f>D169</f>
        <v>50</v>
      </c>
      <c r="E168" s="65">
        <f>E169</f>
        <v>45.5</v>
      </c>
      <c r="F168" s="65">
        <f>F169</f>
        <v>29</v>
      </c>
    </row>
    <row r="169" spans="1:6" ht="16.5">
      <c r="A169" s="33" t="s">
        <v>293</v>
      </c>
      <c r="B169" s="20" t="s">
        <v>58</v>
      </c>
      <c r="C169" s="39" t="s">
        <v>160</v>
      </c>
      <c r="D169" s="65">
        <f>4!F42</f>
        <v>50</v>
      </c>
      <c r="E169" s="65">
        <f>4!G42</f>
        <v>45.5</v>
      </c>
      <c r="F169" s="65">
        <f>4!H42</f>
        <v>29</v>
      </c>
    </row>
    <row r="170" spans="1:6" ht="50.25">
      <c r="A170" s="33" t="s">
        <v>295</v>
      </c>
      <c r="B170" s="20"/>
      <c r="C170" s="39" t="s">
        <v>294</v>
      </c>
      <c r="D170" s="65">
        <f>D171</f>
        <v>25</v>
      </c>
      <c r="E170" s="65">
        <f>E171</f>
        <v>23.2</v>
      </c>
      <c r="F170" s="65">
        <f>F171</f>
        <v>15</v>
      </c>
    </row>
    <row r="171" spans="1:6" ht="16.5">
      <c r="A171" s="33" t="s">
        <v>295</v>
      </c>
      <c r="B171" s="20" t="s">
        <v>58</v>
      </c>
      <c r="C171" s="39" t="s">
        <v>160</v>
      </c>
      <c r="D171" s="65">
        <f>4!F44</f>
        <v>25</v>
      </c>
      <c r="E171" s="65">
        <f>4!G44</f>
        <v>23.2</v>
      </c>
      <c r="F171" s="65">
        <f>4!H44</f>
        <v>15</v>
      </c>
    </row>
    <row r="172" spans="1:6" s="49" customFormat="1" ht="33">
      <c r="A172" s="34" t="s">
        <v>296</v>
      </c>
      <c r="B172" s="34"/>
      <c r="C172" s="35" t="s">
        <v>297</v>
      </c>
      <c r="D172" s="66">
        <f aca="true" t="shared" si="4" ref="D172:F173">D173</f>
        <v>121</v>
      </c>
      <c r="E172" s="66">
        <f t="shared" si="4"/>
        <v>105</v>
      </c>
      <c r="F172" s="66">
        <f t="shared" si="4"/>
        <v>105</v>
      </c>
    </row>
    <row r="173" spans="1:6" ht="33">
      <c r="A173" s="33" t="s">
        <v>298</v>
      </c>
      <c r="B173" s="20"/>
      <c r="C173" s="39" t="s">
        <v>299</v>
      </c>
      <c r="D173" s="65">
        <f t="shared" si="4"/>
        <v>121</v>
      </c>
      <c r="E173" s="65">
        <f t="shared" si="4"/>
        <v>105</v>
      </c>
      <c r="F173" s="65">
        <f t="shared" si="4"/>
        <v>105</v>
      </c>
    </row>
    <row r="174" spans="1:6" ht="16.5">
      <c r="A174" s="33" t="s">
        <v>298</v>
      </c>
      <c r="B174" s="20" t="s">
        <v>58</v>
      </c>
      <c r="C174" s="39" t="s">
        <v>160</v>
      </c>
      <c r="D174" s="65">
        <f>4!F47</f>
        <v>121</v>
      </c>
      <c r="E174" s="65">
        <f>4!G47</f>
        <v>105</v>
      </c>
      <c r="F174" s="65">
        <f>4!H47</f>
        <v>105</v>
      </c>
    </row>
    <row r="175" spans="1:6" s="49" customFormat="1" ht="33">
      <c r="A175" s="34" t="s">
        <v>300</v>
      </c>
      <c r="B175" s="34"/>
      <c r="C175" s="35" t="s">
        <v>301</v>
      </c>
      <c r="D175" s="66">
        <f aca="true" t="shared" si="5" ref="D175:F176">D176</f>
        <v>6295.3</v>
      </c>
      <c r="E175" s="66">
        <f t="shared" si="5"/>
        <v>6124.1</v>
      </c>
      <c r="F175" s="66">
        <f t="shared" si="5"/>
        <v>6083.9</v>
      </c>
    </row>
    <row r="176" spans="1:6" ht="33">
      <c r="A176" s="33" t="s">
        <v>303</v>
      </c>
      <c r="B176" s="20"/>
      <c r="C176" s="39" t="s">
        <v>302</v>
      </c>
      <c r="D176" s="65">
        <f t="shared" si="5"/>
        <v>6295.3</v>
      </c>
      <c r="E176" s="65">
        <f t="shared" si="5"/>
        <v>6124.1</v>
      </c>
      <c r="F176" s="65">
        <f t="shared" si="5"/>
        <v>6083.9</v>
      </c>
    </row>
    <row r="177" spans="1:6" ht="16.5">
      <c r="A177" s="33" t="s">
        <v>303</v>
      </c>
      <c r="B177" s="20" t="s">
        <v>58</v>
      </c>
      <c r="C177" s="39" t="s">
        <v>160</v>
      </c>
      <c r="D177" s="65">
        <f>4!F71</f>
        <v>6295.3</v>
      </c>
      <c r="E177" s="65">
        <f>4!G71</f>
        <v>6124.1</v>
      </c>
      <c r="F177" s="65">
        <f>4!H71</f>
        <v>6083.9</v>
      </c>
    </row>
    <row r="178" spans="1:6" s="49" customFormat="1" ht="50.25">
      <c r="A178" s="34" t="s">
        <v>282</v>
      </c>
      <c r="B178" s="34"/>
      <c r="C178" s="35" t="s">
        <v>283</v>
      </c>
      <c r="D178" s="66">
        <f>D179+D181+D183+D185+D187</f>
        <v>2071.2</v>
      </c>
      <c r="E178" s="66">
        <f>E179+E181+E183+E185+E187</f>
        <v>1296.9</v>
      </c>
      <c r="F178" s="66">
        <f>F179+F181+F183+F185+F187</f>
        <v>1269.2</v>
      </c>
    </row>
    <row r="179" spans="1:6" ht="33">
      <c r="A179" s="33" t="s">
        <v>287</v>
      </c>
      <c r="B179" s="20"/>
      <c r="C179" s="39" t="s">
        <v>286</v>
      </c>
      <c r="D179" s="65">
        <f>D180</f>
        <v>66.1</v>
      </c>
      <c r="E179" s="65">
        <f>E180</f>
        <v>59.7</v>
      </c>
      <c r="F179" s="65">
        <f>F180</f>
        <v>32</v>
      </c>
    </row>
    <row r="180" spans="1:6" ht="16.5">
      <c r="A180" s="33" t="s">
        <v>287</v>
      </c>
      <c r="B180" s="20" t="s">
        <v>58</v>
      </c>
      <c r="C180" s="39" t="s">
        <v>160</v>
      </c>
      <c r="D180" s="65">
        <f>4!F50</f>
        <v>66.1</v>
      </c>
      <c r="E180" s="65">
        <f>4!G50</f>
        <v>59.7</v>
      </c>
      <c r="F180" s="65">
        <f>4!H50</f>
        <v>32</v>
      </c>
    </row>
    <row r="181" spans="1:6" ht="33">
      <c r="A181" s="33" t="s">
        <v>284</v>
      </c>
      <c r="B181" s="20"/>
      <c r="C181" s="39" t="s">
        <v>285</v>
      </c>
      <c r="D181" s="65">
        <f>D182</f>
        <v>315.1</v>
      </c>
      <c r="E181" s="65">
        <f>E182</f>
        <v>251.7</v>
      </c>
      <c r="F181" s="65">
        <f>F182</f>
        <v>251.7</v>
      </c>
    </row>
    <row r="182" spans="1:6" ht="16.5">
      <c r="A182" s="33" t="s">
        <v>284</v>
      </c>
      <c r="B182" s="20" t="s">
        <v>58</v>
      </c>
      <c r="C182" s="39" t="s">
        <v>160</v>
      </c>
      <c r="D182" s="65">
        <f>4!F169</f>
        <v>315.1</v>
      </c>
      <c r="E182" s="65">
        <f>4!G169</f>
        <v>251.7</v>
      </c>
      <c r="F182" s="65">
        <f>4!H169</f>
        <v>251.7</v>
      </c>
    </row>
    <row r="183" spans="1:6" ht="72" customHeight="1">
      <c r="A183" s="56" t="s">
        <v>412</v>
      </c>
      <c r="B183" s="38"/>
      <c r="C183" s="11" t="s">
        <v>413</v>
      </c>
      <c r="D183" s="65">
        <f>D184</f>
        <v>770</v>
      </c>
      <c r="E183" s="65">
        <f>E184</f>
        <v>449</v>
      </c>
      <c r="F183" s="65">
        <f>F184</f>
        <v>449</v>
      </c>
    </row>
    <row r="184" spans="1:6" ht="16.5">
      <c r="A184" s="33" t="s">
        <v>412</v>
      </c>
      <c r="B184" s="20" t="s">
        <v>58</v>
      </c>
      <c r="C184" s="39" t="s">
        <v>160</v>
      </c>
      <c r="D184" s="65">
        <f>4!F181</f>
        <v>770</v>
      </c>
      <c r="E184" s="65">
        <f>4!G181</f>
        <v>449</v>
      </c>
      <c r="F184" s="65">
        <f>4!H181</f>
        <v>449</v>
      </c>
    </row>
    <row r="185" spans="1:6" ht="66.75">
      <c r="A185" s="56" t="s">
        <v>414</v>
      </c>
      <c r="B185" s="38"/>
      <c r="C185" s="11" t="s">
        <v>415</v>
      </c>
      <c r="D185" s="65">
        <f>D186</f>
        <v>400</v>
      </c>
      <c r="E185" s="65">
        <f>E186</f>
        <v>233</v>
      </c>
      <c r="F185" s="65">
        <f>F186</f>
        <v>233</v>
      </c>
    </row>
    <row r="186" spans="1:6" ht="16.5">
      <c r="A186" s="33" t="s">
        <v>414</v>
      </c>
      <c r="B186" s="20" t="s">
        <v>58</v>
      </c>
      <c r="C186" s="39" t="s">
        <v>160</v>
      </c>
      <c r="D186" s="65">
        <f>4!F186</f>
        <v>400</v>
      </c>
      <c r="E186" s="65">
        <f>4!G186</f>
        <v>233</v>
      </c>
      <c r="F186" s="65">
        <f>4!H186</f>
        <v>233</v>
      </c>
    </row>
    <row r="187" spans="1:6" ht="66.75">
      <c r="A187" s="56" t="s">
        <v>416</v>
      </c>
      <c r="B187" s="38"/>
      <c r="C187" s="11" t="s">
        <v>417</v>
      </c>
      <c r="D187" s="65">
        <f>D188</f>
        <v>520</v>
      </c>
      <c r="E187" s="65">
        <f>E188</f>
        <v>303.5</v>
      </c>
      <c r="F187" s="65">
        <f>F188</f>
        <v>303.5</v>
      </c>
    </row>
    <row r="188" spans="1:6" ht="16.5">
      <c r="A188" s="33" t="s">
        <v>416</v>
      </c>
      <c r="B188" s="20" t="s">
        <v>58</v>
      </c>
      <c r="C188" s="39" t="s">
        <v>160</v>
      </c>
      <c r="D188" s="65">
        <f>4!F188</f>
        <v>520</v>
      </c>
      <c r="E188" s="65">
        <f>4!G188</f>
        <v>303.5</v>
      </c>
      <c r="F188" s="65">
        <f>4!H188</f>
        <v>303.5</v>
      </c>
    </row>
    <row r="189" spans="1:6" s="49" customFormat="1" ht="16.5">
      <c r="A189" s="34" t="s">
        <v>277</v>
      </c>
      <c r="B189" s="34"/>
      <c r="C189" s="35" t="s">
        <v>278</v>
      </c>
      <c r="D189" s="66">
        <f>D190+D192+D194</f>
        <v>2730</v>
      </c>
      <c r="E189" s="66">
        <f>E190+E192+E194</f>
        <v>2690.4</v>
      </c>
      <c r="F189" s="66">
        <f>F190+F192+F194</f>
        <v>2690.4</v>
      </c>
    </row>
    <row r="190" spans="1:6" ht="16.5">
      <c r="A190" s="56" t="s">
        <v>459</v>
      </c>
      <c r="B190" s="38"/>
      <c r="C190" s="11" t="s">
        <v>460</v>
      </c>
      <c r="D190" s="65">
        <f>D191</f>
        <v>509</v>
      </c>
      <c r="E190" s="65">
        <f>E191</f>
        <v>469.4</v>
      </c>
      <c r="F190" s="65">
        <f>F191</f>
        <v>469.4</v>
      </c>
    </row>
    <row r="191" spans="1:6" ht="16.5">
      <c r="A191" s="56" t="s">
        <v>459</v>
      </c>
      <c r="B191" s="20" t="s">
        <v>58</v>
      </c>
      <c r="C191" s="39" t="s">
        <v>160</v>
      </c>
      <c r="D191" s="65">
        <f>4!F171</f>
        <v>509</v>
      </c>
      <c r="E191" s="65">
        <f>4!G171</f>
        <v>469.4</v>
      </c>
      <c r="F191" s="65">
        <f>4!H171</f>
        <v>469.4</v>
      </c>
    </row>
    <row r="192" spans="1:6" ht="50.25">
      <c r="A192" s="33" t="s">
        <v>279</v>
      </c>
      <c r="B192" s="20"/>
      <c r="C192" s="39" t="s">
        <v>138</v>
      </c>
      <c r="D192" s="65">
        <f>D193</f>
        <v>2101.5</v>
      </c>
      <c r="E192" s="65">
        <f>E193</f>
        <v>2101.5</v>
      </c>
      <c r="F192" s="65">
        <f>F193</f>
        <v>2101.5</v>
      </c>
    </row>
    <row r="193" spans="1:6" ht="16.5">
      <c r="A193" s="33" t="s">
        <v>279</v>
      </c>
      <c r="B193" s="20" t="s">
        <v>58</v>
      </c>
      <c r="C193" s="39" t="s">
        <v>160</v>
      </c>
      <c r="D193" s="65">
        <f>4!F162</f>
        <v>2101.5</v>
      </c>
      <c r="E193" s="65">
        <f>4!G162</f>
        <v>2101.5</v>
      </c>
      <c r="F193" s="65">
        <f>4!H162</f>
        <v>2101.5</v>
      </c>
    </row>
    <row r="194" spans="1:6" ht="33">
      <c r="A194" s="33" t="s">
        <v>280</v>
      </c>
      <c r="B194" s="20"/>
      <c r="C194" s="39" t="s">
        <v>281</v>
      </c>
      <c r="D194" s="65">
        <f>D195</f>
        <v>119.5</v>
      </c>
      <c r="E194" s="65">
        <f>E195</f>
        <v>119.5</v>
      </c>
      <c r="F194" s="65">
        <f>F195</f>
        <v>119.5</v>
      </c>
    </row>
    <row r="195" spans="1:6" ht="16.5">
      <c r="A195" s="33" t="s">
        <v>280</v>
      </c>
      <c r="B195" s="20" t="s">
        <v>58</v>
      </c>
      <c r="C195" s="39" t="s">
        <v>160</v>
      </c>
      <c r="D195" s="65">
        <f>4!F173</f>
        <v>119.5</v>
      </c>
      <c r="E195" s="65">
        <f>4!G173</f>
        <v>119.5</v>
      </c>
      <c r="F195" s="65">
        <f>4!H173</f>
        <v>119.5</v>
      </c>
    </row>
    <row r="196" spans="1:6" s="49" customFormat="1" ht="16.5">
      <c r="A196" s="34" t="s">
        <v>10</v>
      </c>
      <c r="B196" s="34"/>
      <c r="C196" s="35" t="s">
        <v>9</v>
      </c>
      <c r="D196" s="66">
        <f>D197+D199+D201+D203+D207+D205</f>
        <v>39959.90000000001</v>
      </c>
      <c r="E196" s="66">
        <f>E197+E199+E201+E203+E207+E205</f>
        <v>37626.700000000004</v>
      </c>
      <c r="F196" s="66">
        <f>F197+F199+F201+F203+F207+F205</f>
        <v>37597.90000000001</v>
      </c>
    </row>
    <row r="197" spans="1:6" ht="16.5">
      <c r="A197" s="33" t="s">
        <v>11</v>
      </c>
      <c r="B197" s="20"/>
      <c r="C197" s="39" t="s">
        <v>80</v>
      </c>
      <c r="D197" s="65">
        <f>D198</f>
        <v>1455.3</v>
      </c>
      <c r="E197" s="65">
        <f>E198</f>
        <v>1455.3</v>
      </c>
      <c r="F197" s="65">
        <f>F198</f>
        <v>1455.3</v>
      </c>
    </row>
    <row r="198" spans="1:6" ht="16.5">
      <c r="A198" s="33" t="s">
        <v>11</v>
      </c>
      <c r="B198" s="20" t="s">
        <v>58</v>
      </c>
      <c r="C198" s="39" t="s">
        <v>160</v>
      </c>
      <c r="D198" s="65">
        <f>4!F17</f>
        <v>1455.3</v>
      </c>
      <c r="E198" s="65">
        <f>4!G17</f>
        <v>1455.3</v>
      </c>
      <c r="F198" s="65">
        <f>4!H17</f>
        <v>1455.3</v>
      </c>
    </row>
    <row r="199" spans="1:6" ht="50.25">
      <c r="A199" s="33" t="s">
        <v>383</v>
      </c>
      <c r="B199" s="20"/>
      <c r="C199" s="39" t="s">
        <v>147</v>
      </c>
      <c r="D199" s="65">
        <f>D200</f>
        <v>35493.9</v>
      </c>
      <c r="E199" s="65">
        <f>E200</f>
        <v>33188</v>
      </c>
      <c r="F199" s="65">
        <f>F200</f>
        <v>33028.200000000004</v>
      </c>
    </row>
    <row r="200" spans="1:6" ht="16.5">
      <c r="A200" s="33" t="s">
        <v>383</v>
      </c>
      <c r="B200" s="20" t="s">
        <v>58</v>
      </c>
      <c r="C200" s="39" t="s">
        <v>160</v>
      </c>
      <c r="D200" s="65">
        <f>4!F22</f>
        <v>35493.9</v>
      </c>
      <c r="E200" s="65">
        <f>4!G22</f>
        <v>33188</v>
      </c>
      <c r="F200" s="65">
        <f>4!H22</f>
        <v>33028.200000000004</v>
      </c>
    </row>
    <row r="201" spans="1:6" ht="50.25">
      <c r="A201" s="33" t="s">
        <v>14</v>
      </c>
      <c r="B201" s="20"/>
      <c r="C201" s="39" t="s">
        <v>148</v>
      </c>
      <c r="D201" s="65">
        <f>D202</f>
        <v>727.4</v>
      </c>
      <c r="E201" s="65">
        <f>E202</f>
        <v>727.4</v>
      </c>
      <c r="F201" s="65">
        <f>F202</f>
        <v>727.4</v>
      </c>
    </row>
    <row r="202" spans="1:6" ht="16.5">
      <c r="A202" s="33" t="s">
        <v>14</v>
      </c>
      <c r="B202" s="20" t="s">
        <v>58</v>
      </c>
      <c r="C202" s="39" t="s">
        <v>160</v>
      </c>
      <c r="D202" s="65">
        <f>4!F26+4!F54+4!F63</f>
        <v>727.4</v>
      </c>
      <c r="E202" s="65">
        <f>4!G26+4!G54+4!G63</f>
        <v>727.4</v>
      </c>
      <c r="F202" s="65">
        <f>4!H26+4!H54+4!H63</f>
        <v>727.4</v>
      </c>
    </row>
    <row r="203" spans="1:6" ht="100.5">
      <c r="A203" s="56" t="s">
        <v>431</v>
      </c>
      <c r="B203" s="107"/>
      <c r="C203" s="11" t="s">
        <v>432</v>
      </c>
      <c r="D203" s="65">
        <f>D204</f>
        <v>1369.3000000000002</v>
      </c>
      <c r="E203" s="65">
        <f>E204</f>
        <v>1342</v>
      </c>
      <c r="F203" s="65">
        <f>F204</f>
        <v>1473</v>
      </c>
    </row>
    <row r="204" spans="1:6" ht="16.5">
      <c r="A204" s="56" t="s">
        <v>431</v>
      </c>
      <c r="B204" s="20" t="s">
        <v>58</v>
      </c>
      <c r="C204" s="39" t="s">
        <v>160</v>
      </c>
      <c r="D204" s="65">
        <f>4!F65</f>
        <v>1369.3000000000002</v>
      </c>
      <c r="E204" s="65">
        <f>4!G65</f>
        <v>1342</v>
      </c>
      <c r="F204" s="65">
        <f>4!H65</f>
        <v>1473</v>
      </c>
    </row>
    <row r="205" spans="1:6" ht="50.25">
      <c r="A205" s="33" t="s">
        <v>15</v>
      </c>
      <c r="B205" s="20"/>
      <c r="C205" s="39" t="s">
        <v>16</v>
      </c>
      <c r="D205" s="65">
        <f>D206</f>
        <v>650</v>
      </c>
      <c r="E205" s="65">
        <f>E206</f>
        <v>650</v>
      </c>
      <c r="F205" s="65">
        <f>F206</f>
        <v>650</v>
      </c>
    </row>
    <row r="206" spans="1:6" ht="16.5">
      <c r="A206" s="33" t="s">
        <v>15</v>
      </c>
      <c r="B206" s="20" t="s">
        <v>58</v>
      </c>
      <c r="C206" s="39" t="s">
        <v>160</v>
      </c>
      <c r="D206" s="65">
        <f>4!F28</f>
        <v>650</v>
      </c>
      <c r="E206" s="65">
        <f>4!G28</f>
        <v>650</v>
      </c>
      <c r="F206" s="65">
        <f>4!H28</f>
        <v>650</v>
      </c>
    </row>
    <row r="207" spans="1:6" ht="66.75">
      <c r="A207" s="33" t="s">
        <v>374</v>
      </c>
      <c r="B207" s="20"/>
      <c r="C207" s="39" t="s">
        <v>375</v>
      </c>
      <c r="D207" s="65">
        <f>D208</f>
        <v>264</v>
      </c>
      <c r="E207" s="65">
        <f>E208</f>
        <v>264</v>
      </c>
      <c r="F207" s="65">
        <f>F208</f>
        <v>264</v>
      </c>
    </row>
    <row r="208" spans="1:6" ht="16.5">
      <c r="A208" s="33" t="s">
        <v>374</v>
      </c>
      <c r="B208" s="20" t="s">
        <v>58</v>
      </c>
      <c r="C208" s="39" t="s">
        <v>160</v>
      </c>
      <c r="D208" s="65">
        <f>4!F56</f>
        <v>264</v>
      </c>
      <c r="E208" s="65">
        <f>4!G56</f>
        <v>264</v>
      </c>
      <c r="F208" s="65">
        <f>4!H56</f>
        <v>264</v>
      </c>
    </row>
    <row r="209" spans="1:6" s="49" customFormat="1" ht="50.25">
      <c r="A209" s="34" t="s">
        <v>247</v>
      </c>
      <c r="B209" s="34"/>
      <c r="C209" s="35" t="s">
        <v>248</v>
      </c>
      <c r="D209" s="66">
        <f>D210+D223</f>
        <v>16601.1</v>
      </c>
      <c r="E209" s="66">
        <f>E210+E223</f>
        <v>8133.700000000001</v>
      </c>
      <c r="F209" s="66">
        <f>F210+F223</f>
        <v>8133.700000000001</v>
      </c>
    </row>
    <row r="210" spans="1:6" s="49" customFormat="1" ht="33">
      <c r="A210" s="34" t="s">
        <v>249</v>
      </c>
      <c r="B210" s="34"/>
      <c r="C210" s="35" t="s">
        <v>250</v>
      </c>
      <c r="D210" s="66">
        <f>D211+D213+D215+D219+D217+D221</f>
        <v>11072.8</v>
      </c>
      <c r="E210" s="66">
        <f>E211+E213+E215+E219+E217+E221</f>
        <v>3064.5</v>
      </c>
      <c r="F210" s="66">
        <f>F211+F213+F215+F219+F217+F221</f>
        <v>3064.5</v>
      </c>
    </row>
    <row r="211" spans="1:6" ht="16.5">
      <c r="A211" s="33" t="s">
        <v>251</v>
      </c>
      <c r="B211" s="70"/>
      <c r="C211" s="39" t="s">
        <v>252</v>
      </c>
      <c r="D211" s="65">
        <f>D212</f>
        <v>2360</v>
      </c>
      <c r="E211" s="65">
        <f>E212</f>
        <v>2186.5</v>
      </c>
      <c r="F211" s="65">
        <f>F212</f>
        <v>2186.5</v>
      </c>
    </row>
    <row r="212" spans="1:6" ht="33">
      <c r="A212" s="33" t="s">
        <v>251</v>
      </c>
      <c r="B212" s="70" t="s">
        <v>95</v>
      </c>
      <c r="C212" s="39" t="s">
        <v>18</v>
      </c>
      <c r="D212" s="65">
        <f>4!F233</f>
        <v>2360</v>
      </c>
      <c r="E212" s="65">
        <f>4!G233</f>
        <v>2186.5</v>
      </c>
      <c r="F212" s="65">
        <f>4!H233</f>
        <v>2186.5</v>
      </c>
    </row>
    <row r="213" spans="1:6" ht="33">
      <c r="A213" s="33" t="s">
        <v>253</v>
      </c>
      <c r="B213" s="70"/>
      <c r="C213" s="39" t="s">
        <v>254</v>
      </c>
      <c r="D213" s="65">
        <f>D214</f>
        <v>240</v>
      </c>
      <c r="E213" s="65">
        <f>E214</f>
        <v>121</v>
      </c>
      <c r="F213" s="65">
        <f>F214</f>
        <v>121</v>
      </c>
    </row>
    <row r="214" spans="1:6" ht="33">
      <c r="A214" s="33" t="s">
        <v>253</v>
      </c>
      <c r="B214" s="70" t="s">
        <v>95</v>
      </c>
      <c r="C214" s="39" t="s">
        <v>18</v>
      </c>
      <c r="D214" s="65">
        <f>4!F235</f>
        <v>240</v>
      </c>
      <c r="E214" s="65">
        <f>4!G235</f>
        <v>121</v>
      </c>
      <c r="F214" s="65">
        <f>4!H235</f>
        <v>121</v>
      </c>
    </row>
    <row r="215" spans="1:6" ht="33">
      <c r="A215" s="33" t="s">
        <v>258</v>
      </c>
      <c r="B215" s="70"/>
      <c r="C215" s="39" t="s">
        <v>257</v>
      </c>
      <c r="D215" s="65">
        <f>D216</f>
        <v>307.5</v>
      </c>
      <c r="E215" s="65">
        <f>E216</f>
        <v>291.5</v>
      </c>
      <c r="F215" s="65">
        <f>F216</f>
        <v>291.5</v>
      </c>
    </row>
    <row r="216" spans="1:6" ht="33">
      <c r="A216" s="33" t="s">
        <v>258</v>
      </c>
      <c r="B216" s="70" t="s">
        <v>95</v>
      </c>
      <c r="C216" s="39" t="s">
        <v>18</v>
      </c>
      <c r="D216" s="65">
        <f>4!F250</f>
        <v>307.5</v>
      </c>
      <c r="E216" s="65">
        <f>4!G250</f>
        <v>291.5</v>
      </c>
      <c r="F216" s="65">
        <f>4!H250</f>
        <v>291.5</v>
      </c>
    </row>
    <row r="217" spans="1:6" ht="50.25">
      <c r="A217" s="10" t="s">
        <v>437</v>
      </c>
      <c r="B217" s="10"/>
      <c r="C217" s="32" t="s">
        <v>438</v>
      </c>
      <c r="D217" s="65">
        <f>D218</f>
        <v>1710</v>
      </c>
      <c r="E217" s="65">
        <f>E218</f>
        <v>0</v>
      </c>
      <c r="F217" s="65">
        <f>F218</f>
        <v>0</v>
      </c>
    </row>
    <row r="218" spans="1:6" ht="33">
      <c r="A218" s="10" t="s">
        <v>437</v>
      </c>
      <c r="B218" s="70" t="s">
        <v>95</v>
      </c>
      <c r="C218" s="39" t="s">
        <v>18</v>
      </c>
      <c r="D218" s="65">
        <f>4!F238</f>
        <v>1710</v>
      </c>
      <c r="E218" s="65">
        <f>4!G238</f>
        <v>0</v>
      </c>
      <c r="F218" s="65">
        <f>4!H238</f>
        <v>0</v>
      </c>
    </row>
    <row r="219" spans="1:6" ht="33">
      <c r="A219" s="33" t="s">
        <v>434</v>
      </c>
      <c r="B219" s="33"/>
      <c r="C219" s="31" t="s">
        <v>433</v>
      </c>
      <c r="D219" s="65">
        <f>D220</f>
        <v>465.5</v>
      </c>
      <c r="E219" s="65">
        <f>E220</f>
        <v>465.5</v>
      </c>
      <c r="F219" s="65">
        <f>F220</f>
        <v>465.5</v>
      </c>
    </row>
    <row r="220" spans="1:6" ht="33">
      <c r="A220" s="33" t="s">
        <v>434</v>
      </c>
      <c r="B220" s="70" t="s">
        <v>95</v>
      </c>
      <c r="C220" s="39" t="s">
        <v>18</v>
      </c>
      <c r="D220" s="65">
        <f>4!F256</f>
        <v>465.5</v>
      </c>
      <c r="E220" s="65">
        <f>4!G256</f>
        <v>465.5</v>
      </c>
      <c r="F220" s="65">
        <f>4!H256</f>
        <v>465.5</v>
      </c>
    </row>
    <row r="221" spans="1:6" ht="66.75">
      <c r="A221" s="10" t="s">
        <v>486</v>
      </c>
      <c r="B221" s="107"/>
      <c r="C221" s="11" t="s">
        <v>487</v>
      </c>
      <c r="D221" s="65">
        <f>D222</f>
        <v>5989.8</v>
      </c>
      <c r="E221" s="65">
        <f>E222</f>
        <v>0</v>
      </c>
      <c r="F221" s="65">
        <f>F222</f>
        <v>0</v>
      </c>
    </row>
    <row r="222" spans="1:6" ht="33">
      <c r="A222" s="10" t="s">
        <v>486</v>
      </c>
      <c r="B222" s="70" t="s">
        <v>95</v>
      </c>
      <c r="C222" s="39" t="s">
        <v>18</v>
      </c>
      <c r="D222" s="65">
        <f>4!F240</f>
        <v>5989.8</v>
      </c>
      <c r="E222" s="65">
        <f>4!G240</f>
        <v>0</v>
      </c>
      <c r="F222" s="65">
        <f>4!H240</f>
        <v>0</v>
      </c>
    </row>
    <row r="223" spans="1:6" s="49" customFormat="1" ht="16.5">
      <c r="A223" s="34" t="s">
        <v>255</v>
      </c>
      <c r="B223" s="34"/>
      <c r="C223" s="35" t="s">
        <v>9</v>
      </c>
      <c r="D223" s="66">
        <f aca="true" t="shared" si="6" ref="D223:F224">D224</f>
        <v>5528.3</v>
      </c>
      <c r="E223" s="66">
        <f t="shared" si="6"/>
        <v>5069.200000000001</v>
      </c>
      <c r="F223" s="66">
        <f t="shared" si="6"/>
        <v>5069.200000000001</v>
      </c>
    </row>
    <row r="224" spans="1:6" ht="50.25">
      <c r="A224" s="33" t="s">
        <v>256</v>
      </c>
      <c r="B224" s="70"/>
      <c r="C224" s="39" t="s">
        <v>147</v>
      </c>
      <c r="D224" s="65">
        <f t="shared" si="6"/>
        <v>5528.3</v>
      </c>
      <c r="E224" s="65">
        <f t="shared" si="6"/>
        <v>5069.200000000001</v>
      </c>
      <c r="F224" s="65">
        <f t="shared" si="6"/>
        <v>5069.200000000001</v>
      </c>
    </row>
    <row r="225" spans="1:6" ht="33">
      <c r="A225" s="33" t="s">
        <v>256</v>
      </c>
      <c r="B225" s="70" t="s">
        <v>95</v>
      </c>
      <c r="C225" s="39" t="s">
        <v>18</v>
      </c>
      <c r="D225" s="65">
        <f>4!F242</f>
        <v>5528.3</v>
      </c>
      <c r="E225" s="65">
        <f>4!G242</f>
        <v>5069.200000000001</v>
      </c>
      <c r="F225" s="65">
        <f>4!H242</f>
        <v>5069.200000000001</v>
      </c>
    </row>
    <row r="226" spans="1:6" s="49" customFormat="1" ht="38.25" customHeight="1">
      <c r="A226" s="34" t="s">
        <v>29</v>
      </c>
      <c r="B226" s="34"/>
      <c r="C226" s="35" t="s">
        <v>28</v>
      </c>
      <c r="D226" s="66">
        <f>D227+D230+D233+D236</f>
        <v>11873.800000000001</v>
      </c>
      <c r="E226" s="66">
        <f>E227+E230+E233+E236</f>
        <v>11338</v>
      </c>
      <c r="F226" s="66">
        <f>F227+F230+F233+F236</f>
        <v>10384</v>
      </c>
    </row>
    <row r="227" spans="1:6" s="49" customFormat="1" ht="33">
      <c r="A227" s="34" t="s">
        <v>363</v>
      </c>
      <c r="B227" s="34"/>
      <c r="C227" s="35" t="s">
        <v>360</v>
      </c>
      <c r="D227" s="66">
        <f aca="true" t="shared" si="7" ref="D227:F228">D228</f>
        <v>917.1</v>
      </c>
      <c r="E227" s="66">
        <f t="shared" si="7"/>
        <v>917.1</v>
      </c>
      <c r="F227" s="66">
        <f t="shared" si="7"/>
        <v>917.1</v>
      </c>
    </row>
    <row r="228" spans="1:6" ht="50.25">
      <c r="A228" s="33" t="s">
        <v>372</v>
      </c>
      <c r="B228" s="70"/>
      <c r="C228" s="39" t="s">
        <v>373</v>
      </c>
      <c r="D228" s="65">
        <f t="shared" si="7"/>
        <v>917.1</v>
      </c>
      <c r="E228" s="65">
        <f t="shared" si="7"/>
        <v>917.1</v>
      </c>
      <c r="F228" s="65">
        <f t="shared" si="7"/>
        <v>917.1</v>
      </c>
    </row>
    <row r="229" spans="1:6" ht="33">
      <c r="A229" s="33" t="s">
        <v>372</v>
      </c>
      <c r="B229" s="70" t="s">
        <v>97</v>
      </c>
      <c r="C229" s="39" t="s">
        <v>133</v>
      </c>
      <c r="D229" s="65">
        <f>4!F205</f>
        <v>917.1</v>
      </c>
      <c r="E229" s="65">
        <f>4!G205</f>
        <v>917.1</v>
      </c>
      <c r="F229" s="65">
        <f>4!H205</f>
        <v>917.1</v>
      </c>
    </row>
    <row r="230" spans="1:6" s="49" customFormat="1" ht="33">
      <c r="A230" s="34" t="s">
        <v>209</v>
      </c>
      <c r="B230" s="34"/>
      <c r="C230" s="35" t="s">
        <v>208</v>
      </c>
      <c r="D230" s="66">
        <f aca="true" t="shared" si="8" ref="D230:F231">D231</f>
        <v>625</v>
      </c>
      <c r="E230" s="66">
        <f t="shared" si="8"/>
        <v>1506</v>
      </c>
      <c r="F230" s="66">
        <f t="shared" si="8"/>
        <v>624.5</v>
      </c>
    </row>
    <row r="231" spans="1:6" ht="16.5">
      <c r="A231" s="33" t="s">
        <v>210</v>
      </c>
      <c r="B231" s="70"/>
      <c r="C231" s="39" t="s">
        <v>211</v>
      </c>
      <c r="D231" s="65">
        <f>D232</f>
        <v>625</v>
      </c>
      <c r="E231" s="65">
        <f t="shared" si="8"/>
        <v>1506</v>
      </c>
      <c r="F231" s="65">
        <f t="shared" si="8"/>
        <v>624.5</v>
      </c>
    </row>
    <row r="232" spans="1:6" ht="33">
      <c r="A232" s="33" t="s">
        <v>210</v>
      </c>
      <c r="B232" s="70" t="s">
        <v>97</v>
      </c>
      <c r="C232" s="39" t="s">
        <v>133</v>
      </c>
      <c r="D232" s="65">
        <f>4!F217</f>
        <v>625</v>
      </c>
      <c r="E232" s="65">
        <f>4!G217</f>
        <v>1506</v>
      </c>
      <c r="F232" s="65">
        <f>4!H217</f>
        <v>624.5</v>
      </c>
    </row>
    <row r="233" spans="1:6" s="49" customFormat="1" ht="16.5">
      <c r="A233" s="34" t="s">
        <v>379</v>
      </c>
      <c r="B233" s="34"/>
      <c r="C233" s="35" t="s">
        <v>202</v>
      </c>
      <c r="D233" s="66">
        <f aca="true" t="shared" si="9" ref="D233:F234">D234</f>
        <v>36</v>
      </c>
      <c r="E233" s="66">
        <f t="shared" si="9"/>
        <v>36</v>
      </c>
      <c r="F233" s="66">
        <f t="shared" si="9"/>
        <v>36</v>
      </c>
    </row>
    <row r="234" spans="1:6" ht="33">
      <c r="A234" s="10" t="s">
        <v>380</v>
      </c>
      <c r="B234" s="10"/>
      <c r="C234" s="32" t="s">
        <v>381</v>
      </c>
      <c r="D234" s="65">
        <f t="shared" si="9"/>
        <v>36</v>
      </c>
      <c r="E234" s="65">
        <f t="shared" si="9"/>
        <v>36</v>
      </c>
      <c r="F234" s="65">
        <f t="shared" si="9"/>
        <v>36</v>
      </c>
    </row>
    <row r="235" spans="1:6" ht="33">
      <c r="A235" s="10" t="s">
        <v>380</v>
      </c>
      <c r="B235" s="70" t="s">
        <v>97</v>
      </c>
      <c r="C235" s="39" t="s">
        <v>133</v>
      </c>
      <c r="D235" s="65">
        <f>4!F208</f>
        <v>36</v>
      </c>
      <c r="E235" s="65">
        <f>4!G208</f>
        <v>36</v>
      </c>
      <c r="F235" s="65">
        <f>4!H208</f>
        <v>36</v>
      </c>
    </row>
    <row r="236" spans="1:6" s="49" customFormat="1" ht="16.5">
      <c r="A236" s="34" t="s">
        <v>30</v>
      </c>
      <c r="B236" s="34"/>
      <c r="C236" s="35" t="s">
        <v>9</v>
      </c>
      <c r="D236" s="66">
        <f aca="true" t="shared" si="10" ref="D236:F237">D237</f>
        <v>10295.7</v>
      </c>
      <c r="E236" s="66">
        <f t="shared" si="10"/>
        <v>8878.9</v>
      </c>
      <c r="F236" s="66">
        <f t="shared" si="10"/>
        <v>8806.4</v>
      </c>
    </row>
    <row r="237" spans="1:6" ht="50.25">
      <c r="A237" s="33" t="s">
        <v>390</v>
      </c>
      <c r="B237" s="70"/>
      <c r="C237" s="39" t="s">
        <v>147</v>
      </c>
      <c r="D237" s="65">
        <f t="shared" si="10"/>
        <v>10295.7</v>
      </c>
      <c r="E237" s="65">
        <f t="shared" si="10"/>
        <v>8878.9</v>
      </c>
      <c r="F237" s="65">
        <f t="shared" si="10"/>
        <v>8806.4</v>
      </c>
    </row>
    <row r="238" spans="1:6" ht="33">
      <c r="A238" s="33" t="s">
        <v>390</v>
      </c>
      <c r="B238" s="70" t="s">
        <v>97</v>
      </c>
      <c r="C238" s="39" t="s">
        <v>133</v>
      </c>
      <c r="D238" s="65">
        <f>4!F194</f>
        <v>10295.7</v>
      </c>
      <c r="E238" s="65">
        <f>4!G194</f>
        <v>8878.9</v>
      </c>
      <c r="F238" s="65">
        <f>4!H194</f>
        <v>8806.4</v>
      </c>
    </row>
    <row r="239" spans="1:6" s="49" customFormat="1" ht="33">
      <c r="A239" s="34" t="s">
        <v>364</v>
      </c>
      <c r="B239" s="34"/>
      <c r="C239" s="35" t="s">
        <v>361</v>
      </c>
      <c r="D239" s="66">
        <f>D240+D243+D251+D246</f>
        <v>7145.4</v>
      </c>
      <c r="E239" s="66">
        <f>E240+E243+E251+E246</f>
        <v>6443.7</v>
      </c>
      <c r="F239" s="66">
        <f>F240+F243+F251+F246</f>
        <v>4433.6</v>
      </c>
    </row>
    <row r="240" spans="1:6" s="49" customFormat="1" ht="33">
      <c r="A240" s="34" t="s">
        <v>371</v>
      </c>
      <c r="B240" s="34"/>
      <c r="C240" s="35" t="s">
        <v>206</v>
      </c>
      <c r="D240" s="66">
        <f aca="true" t="shared" si="11" ref="D240:F241">D241</f>
        <v>500</v>
      </c>
      <c r="E240" s="66">
        <f t="shared" si="11"/>
        <v>0</v>
      </c>
      <c r="F240" s="66">
        <f t="shared" si="11"/>
        <v>0</v>
      </c>
    </row>
    <row r="241" spans="1:6" ht="33">
      <c r="A241" s="33" t="s">
        <v>371</v>
      </c>
      <c r="B241" s="70" t="s">
        <v>136</v>
      </c>
      <c r="C241" s="39" t="s">
        <v>206</v>
      </c>
      <c r="D241" s="65">
        <f t="shared" si="11"/>
        <v>500</v>
      </c>
      <c r="E241" s="65">
        <f t="shared" si="11"/>
        <v>0</v>
      </c>
      <c r="F241" s="65">
        <f t="shared" si="11"/>
        <v>0</v>
      </c>
    </row>
    <row r="242" spans="1:6" ht="33">
      <c r="A242" s="33" t="s">
        <v>371</v>
      </c>
      <c r="B242" s="70" t="s">
        <v>97</v>
      </c>
      <c r="C242" s="39" t="s">
        <v>133</v>
      </c>
      <c r="D242" s="65">
        <f>4!F211</f>
        <v>500</v>
      </c>
      <c r="E242" s="65">
        <f>4!G211</f>
        <v>0</v>
      </c>
      <c r="F242" s="65">
        <f>4!H211</f>
        <v>0</v>
      </c>
    </row>
    <row r="243" spans="1:6" s="49" customFormat="1" ht="33">
      <c r="A243" s="34" t="s">
        <v>204</v>
      </c>
      <c r="B243" s="34"/>
      <c r="C243" s="35" t="s">
        <v>205</v>
      </c>
      <c r="D243" s="66">
        <f aca="true" t="shared" si="12" ref="D243:F244">D244</f>
        <v>1000</v>
      </c>
      <c r="E243" s="66">
        <f t="shared" si="12"/>
        <v>454.5</v>
      </c>
      <c r="F243" s="66">
        <f t="shared" si="12"/>
        <v>429.6</v>
      </c>
    </row>
    <row r="244" spans="1:6" ht="24.75" customHeight="1">
      <c r="A244" s="33">
        <v>9922000</v>
      </c>
      <c r="B244" s="70" t="s">
        <v>136</v>
      </c>
      <c r="C244" s="39" t="s">
        <v>205</v>
      </c>
      <c r="D244" s="65">
        <f t="shared" si="12"/>
        <v>1000</v>
      </c>
      <c r="E244" s="65">
        <f t="shared" si="12"/>
        <v>454.5</v>
      </c>
      <c r="F244" s="65">
        <f t="shared" si="12"/>
        <v>429.6</v>
      </c>
    </row>
    <row r="245" spans="1:6" ht="33">
      <c r="A245" s="33">
        <v>9922000</v>
      </c>
      <c r="B245" s="70" t="s">
        <v>97</v>
      </c>
      <c r="C245" s="39" t="s">
        <v>133</v>
      </c>
      <c r="D245" s="65">
        <f>4!F200</f>
        <v>1000</v>
      </c>
      <c r="E245" s="65">
        <f>4!G200</f>
        <v>454.5</v>
      </c>
      <c r="F245" s="65">
        <f>4!H200</f>
        <v>429.6</v>
      </c>
    </row>
    <row r="246" spans="1:6" s="49" customFormat="1" ht="33">
      <c r="A246" s="34" t="s">
        <v>430</v>
      </c>
      <c r="B246" s="34"/>
      <c r="C246" s="35" t="s">
        <v>428</v>
      </c>
      <c r="D246" s="66">
        <f>D247+D249</f>
        <v>1541.5</v>
      </c>
      <c r="E246" s="66">
        <f>E247+E249</f>
        <v>1971.5</v>
      </c>
      <c r="F246" s="66">
        <f>F247+F249</f>
        <v>0</v>
      </c>
    </row>
    <row r="247" spans="1:6" ht="33">
      <c r="A247" s="5">
        <v>9951001</v>
      </c>
      <c r="B247" s="107"/>
      <c r="C247" s="11" t="s">
        <v>410</v>
      </c>
      <c r="D247" s="65">
        <f>D248</f>
        <v>1541.5</v>
      </c>
      <c r="E247" s="65">
        <f>E248</f>
        <v>0</v>
      </c>
      <c r="F247" s="65">
        <f>F248</f>
        <v>0</v>
      </c>
    </row>
    <row r="248" spans="1:6" ht="16.5">
      <c r="A248" s="5">
        <v>9951001</v>
      </c>
      <c r="B248" s="118" t="s">
        <v>408</v>
      </c>
      <c r="C248" s="39" t="s">
        <v>429</v>
      </c>
      <c r="D248" s="65">
        <f>4!F225</f>
        <v>1541.5</v>
      </c>
      <c r="E248" s="65">
        <f>4!G225</f>
        <v>0</v>
      </c>
      <c r="F248" s="65">
        <f>4!H225</f>
        <v>0</v>
      </c>
    </row>
    <row r="249" spans="1:6" ht="16.5">
      <c r="A249" s="5">
        <v>9951002</v>
      </c>
      <c r="B249" s="119"/>
      <c r="C249" s="11" t="s">
        <v>411</v>
      </c>
      <c r="D249" s="65">
        <f>D250</f>
        <v>0</v>
      </c>
      <c r="E249" s="65">
        <f>E250</f>
        <v>1971.5</v>
      </c>
      <c r="F249" s="65">
        <f>F250</f>
        <v>0</v>
      </c>
    </row>
    <row r="250" spans="1:6" ht="16.5">
      <c r="A250" s="5">
        <v>9951002</v>
      </c>
      <c r="B250" s="118" t="s">
        <v>408</v>
      </c>
      <c r="C250" s="39" t="s">
        <v>429</v>
      </c>
      <c r="D250" s="65">
        <f>4!F227</f>
        <v>0</v>
      </c>
      <c r="E250" s="65">
        <f>4!G227</f>
        <v>1971.5</v>
      </c>
      <c r="F250" s="65">
        <f>4!H227</f>
        <v>0</v>
      </c>
    </row>
    <row r="251" spans="1:6" s="49" customFormat="1" ht="33">
      <c r="A251" s="34" t="s">
        <v>365</v>
      </c>
      <c r="B251" s="34"/>
      <c r="C251" s="35" t="s">
        <v>20</v>
      </c>
      <c r="D251" s="66">
        <f>D252+D254+D256</f>
        <v>4103.9</v>
      </c>
      <c r="E251" s="66">
        <f>E252+E254+E256</f>
        <v>4017.7</v>
      </c>
      <c r="F251" s="66">
        <f>F252+F254+F256</f>
        <v>4004</v>
      </c>
    </row>
    <row r="252" spans="1:6" ht="16.5">
      <c r="A252" s="33" t="s">
        <v>368</v>
      </c>
      <c r="B252" s="118" t="s">
        <v>136</v>
      </c>
      <c r="C252" s="39" t="s">
        <v>21</v>
      </c>
      <c r="D252" s="65">
        <f>D253</f>
        <v>1198.9</v>
      </c>
      <c r="E252" s="65">
        <f>E253</f>
        <v>1198.9</v>
      </c>
      <c r="F252" s="65">
        <f>F253</f>
        <v>1198.9</v>
      </c>
    </row>
    <row r="253" spans="1:6" ht="16.5">
      <c r="A253" s="33" t="s">
        <v>368</v>
      </c>
      <c r="B253" s="70" t="s">
        <v>52</v>
      </c>
      <c r="C253" s="39" t="s">
        <v>17</v>
      </c>
      <c r="D253" s="65">
        <f>4!F270</f>
        <v>1198.9</v>
      </c>
      <c r="E253" s="65">
        <f>4!G270</f>
        <v>1198.9</v>
      </c>
      <c r="F253" s="65">
        <f>4!H270</f>
        <v>1198.9</v>
      </c>
    </row>
    <row r="254" spans="1:6" ht="33">
      <c r="A254" s="33" t="s">
        <v>369</v>
      </c>
      <c r="B254" s="70" t="s">
        <v>136</v>
      </c>
      <c r="C254" s="39" t="s">
        <v>22</v>
      </c>
      <c r="D254" s="65">
        <f>D255</f>
        <v>2539.1</v>
      </c>
      <c r="E254" s="65">
        <f>E255</f>
        <v>2452.8999999999996</v>
      </c>
      <c r="F254" s="65">
        <f>F255</f>
        <v>2439.2</v>
      </c>
    </row>
    <row r="255" spans="1:6" ht="16.5">
      <c r="A255" s="33" t="s">
        <v>369</v>
      </c>
      <c r="B255" s="70" t="s">
        <v>52</v>
      </c>
      <c r="C255" s="39" t="s">
        <v>17</v>
      </c>
      <c r="D255" s="65">
        <f>4!F272</f>
        <v>2539.1</v>
      </c>
      <c r="E255" s="65">
        <f>4!G272</f>
        <v>2452.8999999999996</v>
      </c>
      <c r="F255" s="65">
        <f>4!H272</f>
        <v>2439.2</v>
      </c>
    </row>
    <row r="256" spans="1:6" ht="16.5">
      <c r="A256" s="33" t="s">
        <v>370</v>
      </c>
      <c r="B256" s="70" t="s">
        <v>136</v>
      </c>
      <c r="C256" s="39" t="s">
        <v>23</v>
      </c>
      <c r="D256" s="65">
        <f>D257</f>
        <v>365.9</v>
      </c>
      <c r="E256" s="65">
        <f>E257</f>
        <v>365.9</v>
      </c>
      <c r="F256" s="65">
        <f>F257</f>
        <v>365.9</v>
      </c>
    </row>
    <row r="257" spans="1:6" ht="16.5">
      <c r="A257" s="33" t="s">
        <v>370</v>
      </c>
      <c r="B257" s="70" t="s">
        <v>52</v>
      </c>
      <c r="C257" s="39" t="s">
        <v>17</v>
      </c>
      <c r="D257" s="65">
        <f>4!F276</f>
        <v>365.9</v>
      </c>
      <c r="E257" s="65">
        <f>4!G276</f>
        <v>365.9</v>
      </c>
      <c r="F257" s="65">
        <f>4!H276</f>
        <v>365.9</v>
      </c>
    </row>
  </sheetData>
  <sheetProtection/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I6" sqref="I6"/>
    </sheetView>
  </sheetViews>
  <sheetFormatPr defaultColWidth="9.125" defaultRowHeight="12.75"/>
  <cols>
    <col min="1" max="1" width="7.50390625" style="4" customWidth="1"/>
    <col min="2" max="2" width="6.875" style="4" customWidth="1"/>
    <col min="3" max="3" width="10.50390625" style="4" customWidth="1"/>
    <col min="4" max="4" width="83.125" style="83" customWidth="1"/>
    <col min="5" max="5" width="11.00390625" style="90" customWidth="1"/>
    <col min="6" max="6" width="13.625" style="83" customWidth="1"/>
    <col min="7" max="7" width="11.50390625" style="83" customWidth="1"/>
    <col min="8" max="16384" width="9.125" style="83" customWidth="1"/>
  </cols>
  <sheetData>
    <row r="1" spans="4:7" ht="16.5">
      <c r="D1" s="216" t="s">
        <v>435</v>
      </c>
      <c r="E1" s="216"/>
      <c r="F1" s="216"/>
      <c r="G1" s="216"/>
    </row>
    <row r="2" spans="4:7" ht="16.5">
      <c r="D2" s="216" t="s">
        <v>50</v>
      </c>
      <c r="E2" s="216"/>
      <c r="F2" s="216"/>
      <c r="G2" s="216"/>
    </row>
    <row r="3" spans="4:7" ht="16.5">
      <c r="D3" s="216" t="s">
        <v>706</v>
      </c>
      <c r="E3" s="216"/>
      <c r="F3" s="216"/>
      <c r="G3" s="216"/>
    </row>
    <row r="5" spans="1:7" ht="42" customHeight="1">
      <c r="A5" s="232" t="s">
        <v>407</v>
      </c>
      <c r="B5" s="232"/>
      <c r="C5" s="232"/>
      <c r="D5" s="232"/>
      <c r="E5" s="232"/>
      <c r="F5" s="232"/>
      <c r="G5" s="232"/>
    </row>
    <row r="6" spans="1:7" ht="16.5">
      <c r="A6" s="211" t="s">
        <v>376</v>
      </c>
      <c r="B6" s="233" t="s">
        <v>98</v>
      </c>
      <c r="C6" s="233" t="s">
        <v>55</v>
      </c>
      <c r="D6" s="236" t="s">
        <v>57</v>
      </c>
      <c r="E6" s="221" t="s">
        <v>123</v>
      </c>
      <c r="F6" s="222"/>
      <c r="G6" s="223"/>
    </row>
    <row r="7" spans="1:7" ht="18.75" customHeight="1">
      <c r="A7" s="212"/>
      <c r="B7" s="234"/>
      <c r="C7" s="234"/>
      <c r="D7" s="237"/>
      <c r="E7" s="227" t="s">
        <v>137</v>
      </c>
      <c r="F7" s="221" t="s">
        <v>162</v>
      </c>
      <c r="G7" s="223"/>
    </row>
    <row r="8" spans="1:7" ht="16.5">
      <c r="A8" s="213"/>
      <c r="B8" s="235"/>
      <c r="C8" s="235"/>
      <c r="D8" s="238"/>
      <c r="E8" s="228"/>
      <c r="F8" s="65" t="s">
        <v>161</v>
      </c>
      <c r="G8" s="65" t="s">
        <v>401</v>
      </c>
    </row>
    <row r="9" spans="1:7" ht="16.5">
      <c r="A9" s="5">
        <v>1</v>
      </c>
      <c r="B9" s="17">
        <v>2</v>
      </c>
      <c r="C9" s="17">
        <v>3</v>
      </c>
      <c r="D9" s="91">
        <v>4</v>
      </c>
      <c r="E9" s="92">
        <v>5</v>
      </c>
      <c r="F9" s="99">
        <v>6</v>
      </c>
      <c r="G9" s="99">
        <v>7</v>
      </c>
    </row>
    <row r="10" spans="1:7" ht="16.5">
      <c r="A10" s="5"/>
      <c r="B10" s="17"/>
      <c r="C10" s="17"/>
      <c r="D10" s="93" t="s">
        <v>122</v>
      </c>
      <c r="E10" s="94">
        <f>E11+E15+E19+E21+E23+E25+E27+E29+E31+E33+E35+E37</f>
        <v>291195.6</v>
      </c>
      <c r="F10" s="94">
        <f>F11+F15+F19+F21+F23+F25+F27+F29+F31+F33+F35+F37</f>
        <v>269697.6</v>
      </c>
      <c r="G10" s="94">
        <f>G11+G15+G19+G21+G23+G25+G27+G29+G31+G33+G35+G37</f>
        <v>273046.60000000003</v>
      </c>
    </row>
    <row r="11" spans="1:7" ht="50.25">
      <c r="A11" s="95">
        <v>1</v>
      </c>
      <c r="B11" s="10"/>
      <c r="C11" s="10"/>
      <c r="D11" s="101" t="s">
        <v>172</v>
      </c>
      <c r="E11" s="103">
        <f>E12</f>
        <v>87935</v>
      </c>
      <c r="F11" s="103">
        <f>F12</f>
        <v>87935</v>
      </c>
      <c r="G11" s="103">
        <f>G12</f>
        <v>87935</v>
      </c>
    </row>
    <row r="12" spans="1:7" ht="16.5">
      <c r="A12" s="5"/>
      <c r="B12" s="13" t="s">
        <v>114</v>
      </c>
      <c r="C12" s="10" t="s">
        <v>171</v>
      </c>
      <c r="D12" s="11" t="s">
        <v>43</v>
      </c>
      <c r="E12" s="102">
        <f>4!F344</f>
        <v>87935</v>
      </c>
      <c r="F12" s="102">
        <f>4!G344</f>
        <v>87935</v>
      </c>
      <c r="G12" s="102">
        <f>4!H344</f>
        <v>87935</v>
      </c>
    </row>
    <row r="13" spans="1:7" ht="16.5">
      <c r="A13" s="5"/>
      <c r="B13" s="10"/>
      <c r="C13" s="10"/>
      <c r="D13" s="97" t="s">
        <v>1</v>
      </c>
      <c r="E13" s="98">
        <v>83840</v>
      </c>
      <c r="F13" s="98">
        <v>83840</v>
      </c>
      <c r="G13" s="98">
        <v>83840</v>
      </c>
    </row>
    <row r="14" spans="1:7" ht="16.5">
      <c r="A14" s="5"/>
      <c r="B14" s="10"/>
      <c r="C14" s="10"/>
      <c r="D14" s="100" t="s">
        <v>0</v>
      </c>
      <c r="E14" s="98">
        <v>4095</v>
      </c>
      <c r="F14" s="98">
        <v>4095</v>
      </c>
      <c r="G14" s="98">
        <v>4095</v>
      </c>
    </row>
    <row r="15" spans="1:7" ht="100.5">
      <c r="A15" s="95">
        <v>2</v>
      </c>
      <c r="B15" s="95"/>
      <c r="C15" s="95"/>
      <c r="D15" s="101" t="s">
        <v>201</v>
      </c>
      <c r="E15" s="103">
        <f>E16</f>
        <v>171899</v>
      </c>
      <c r="F15" s="103">
        <f>F16</f>
        <v>171899</v>
      </c>
      <c r="G15" s="103">
        <f>G16</f>
        <v>171899</v>
      </c>
    </row>
    <row r="16" spans="1:7" ht="33">
      <c r="A16" s="5"/>
      <c r="B16" s="13" t="s">
        <v>115</v>
      </c>
      <c r="C16" s="10" t="s">
        <v>200</v>
      </c>
      <c r="D16" s="11" t="s">
        <v>377</v>
      </c>
      <c r="E16" s="102">
        <f>4!F363</f>
        <v>171899</v>
      </c>
      <c r="F16" s="102">
        <f>4!G363</f>
        <v>171899</v>
      </c>
      <c r="G16" s="102">
        <f>4!H363</f>
        <v>171899</v>
      </c>
    </row>
    <row r="17" spans="1:7" ht="16.5">
      <c r="A17" s="5"/>
      <c r="B17" s="10"/>
      <c r="C17" s="10"/>
      <c r="D17" s="97" t="s">
        <v>1</v>
      </c>
      <c r="E17" s="98">
        <v>160653</v>
      </c>
      <c r="F17" s="98">
        <v>160653</v>
      </c>
      <c r="G17" s="98">
        <v>160653</v>
      </c>
    </row>
    <row r="18" spans="1:7" ht="16.5">
      <c r="A18" s="5"/>
      <c r="B18" s="10"/>
      <c r="C18" s="10"/>
      <c r="D18" s="100" t="s">
        <v>0</v>
      </c>
      <c r="E18" s="98">
        <v>11246</v>
      </c>
      <c r="F18" s="98">
        <v>11246</v>
      </c>
      <c r="G18" s="98">
        <v>11246</v>
      </c>
    </row>
    <row r="19" spans="1:7" s="96" customFormat="1" ht="51.75" customHeight="1">
      <c r="A19" s="95">
        <v>3</v>
      </c>
      <c r="B19" s="95"/>
      <c r="C19" s="95"/>
      <c r="D19" s="101" t="s">
        <v>199</v>
      </c>
      <c r="E19" s="94">
        <f>E20</f>
        <v>6210.5</v>
      </c>
      <c r="F19" s="94">
        <f>F20</f>
        <v>6210.5</v>
      </c>
      <c r="G19" s="94">
        <f>G20</f>
        <v>6210.5</v>
      </c>
    </row>
    <row r="20" spans="1:7" s="96" customFormat="1" ht="21" customHeight="1">
      <c r="A20" s="95"/>
      <c r="B20" s="17">
        <v>1004</v>
      </c>
      <c r="C20" s="10" t="s">
        <v>198</v>
      </c>
      <c r="D20" s="11" t="s">
        <v>43</v>
      </c>
      <c r="E20" s="81">
        <f>4!F391</f>
        <v>6210.5</v>
      </c>
      <c r="F20" s="81">
        <f>4!G391</f>
        <v>6210.5</v>
      </c>
      <c r="G20" s="81">
        <f>4!H391</f>
        <v>6210.5</v>
      </c>
    </row>
    <row r="21" spans="1:7" s="96" customFormat="1" ht="50.25">
      <c r="A21" s="95">
        <v>4</v>
      </c>
      <c r="B21" s="95"/>
      <c r="C21" s="95"/>
      <c r="D21" s="101" t="s">
        <v>16</v>
      </c>
      <c r="E21" s="94">
        <f>E22</f>
        <v>650</v>
      </c>
      <c r="F21" s="94">
        <f>F22</f>
        <v>650</v>
      </c>
      <c r="G21" s="94">
        <f>G22</f>
        <v>650</v>
      </c>
    </row>
    <row r="22" spans="1:7" s="96" customFormat="1" ht="16.5">
      <c r="A22" s="95"/>
      <c r="B22" s="33" t="s">
        <v>107</v>
      </c>
      <c r="C22" s="10" t="s">
        <v>15</v>
      </c>
      <c r="D22" s="71" t="s">
        <v>160</v>
      </c>
      <c r="E22" s="81">
        <f>4!F28</f>
        <v>650</v>
      </c>
      <c r="F22" s="81">
        <f>4!G28</f>
        <v>650</v>
      </c>
      <c r="G22" s="81">
        <f>4!H28</f>
        <v>650</v>
      </c>
    </row>
    <row r="23" spans="1:7" s="96" customFormat="1" ht="50.25">
      <c r="A23" s="95">
        <v>5</v>
      </c>
      <c r="B23" s="33"/>
      <c r="C23" s="10"/>
      <c r="D23" s="101" t="s">
        <v>27</v>
      </c>
      <c r="E23" s="94">
        <f>E24</f>
        <v>0</v>
      </c>
      <c r="F23" s="94">
        <f>F24</f>
        <v>43.6</v>
      </c>
      <c r="G23" s="94">
        <f>G24</f>
        <v>0</v>
      </c>
    </row>
    <row r="24" spans="1:7" s="96" customFormat="1" ht="16.5">
      <c r="A24" s="95"/>
      <c r="B24" s="33" t="s">
        <v>4</v>
      </c>
      <c r="C24" s="10" t="s">
        <v>26</v>
      </c>
      <c r="D24" s="71" t="s">
        <v>160</v>
      </c>
      <c r="E24" s="81">
        <f>4!F34</f>
        <v>0</v>
      </c>
      <c r="F24" s="81">
        <f>4!G34</f>
        <v>43.6</v>
      </c>
      <c r="G24" s="81">
        <f>4!H34</f>
        <v>0</v>
      </c>
    </row>
    <row r="25" spans="1:7" s="96" customFormat="1" ht="84">
      <c r="A25" s="95">
        <v>6</v>
      </c>
      <c r="B25" s="33"/>
      <c r="C25" s="10"/>
      <c r="D25" s="101" t="s">
        <v>348</v>
      </c>
      <c r="E25" s="94">
        <f>E26</f>
        <v>467.4</v>
      </c>
      <c r="F25" s="94">
        <f>F26</f>
        <v>266.3</v>
      </c>
      <c r="G25" s="94">
        <f>G26</f>
        <v>266.3</v>
      </c>
    </row>
    <row r="26" spans="1:7" s="96" customFormat="1" ht="16.5">
      <c r="A26" s="95"/>
      <c r="B26" s="33" t="s">
        <v>345</v>
      </c>
      <c r="C26" s="56" t="s">
        <v>347</v>
      </c>
      <c r="D26" s="71" t="s">
        <v>160</v>
      </c>
      <c r="E26" s="81">
        <f>4!F77</f>
        <v>467.4</v>
      </c>
      <c r="F26" s="81">
        <f>4!G77</f>
        <v>266.3</v>
      </c>
      <c r="G26" s="81">
        <f>4!H77</f>
        <v>266.3</v>
      </c>
    </row>
    <row r="27" spans="1:7" s="96" customFormat="1" ht="100.5">
      <c r="A27" s="95">
        <v>7</v>
      </c>
      <c r="B27" s="95"/>
      <c r="C27" s="95"/>
      <c r="D27" s="101" t="s">
        <v>432</v>
      </c>
      <c r="E27" s="94">
        <f>E28</f>
        <v>1369.3000000000002</v>
      </c>
      <c r="F27" s="94">
        <f>F28</f>
        <v>1342</v>
      </c>
      <c r="G27" s="94">
        <f>G28</f>
        <v>1473</v>
      </c>
    </row>
    <row r="28" spans="1:7" s="96" customFormat="1" ht="16.5">
      <c r="A28" s="95"/>
      <c r="B28" s="33" t="s">
        <v>149</v>
      </c>
      <c r="C28" s="56" t="s">
        <v>431</v>
      </c>
      <c r="D28" s="11" t="s">
        <v>160</v>
      </c>
      <c r="E28" s="81">
        <f>4!F65</f>
        <v>1369.3000000000002</v>
      </c>
      <c r="F28" s="81">
        <f>4!G65</f>
        <v>1342</v>
      </c>
      <c r="G28" s="81">
        <f>4!H65</f>
        <v>1473</v>
      </c>
    </row>
    <row r="29" spans="1:7" s="96" customFormat="1" ht="66.75">
      <c r="A29" s="95">
        <v>8</v>
      </c>
      <c r="B29" s="95"/>
      <c r="C29" s="95"/>
      <c r="D29" s="101" t="s">
        <v>375</v>
      </c>
      <c r="E29" s="94">
        <f>E30</f>
        <v>264</v>
      </c>
      <c r="F29" s="94">
        <f>F30</f>
        <v>264</v>
      </c>
      <c r="G29" s="94">
        <f>G30</f>
        <v>264</v>
      </c>
    </row>
    <row r="30" spans="1:7" s="96" customFormat="1" ht="20.25" customHeight="1">
      <c r="A30" s="95"/>
      <c r="B30" s="10" t="s">
        <v>126</v>
      </c>
      <c r="C30" s="56" t="s">
        <v>374</v>
      </c>
      <c r="D30" s="11" t="s">
        <v>160</v>
      </c>
      <c r="E30" s="81">
        <f>4!F56</f>
        <v>264</v>
      </c>
      <c r="F30" s="81">
        <f>4!G56</f>
        <v>264</v>
      </c>
      <c r="G30" s="81">
        <f>4!H56</f>
        <v>264</v>
      </c>
    </row>
    <row r="31" spans="1:7" s="96" customFormat="1" ht="50.25">
      <c r="A31" s="95">
        <v>9</v>
      </c>
      <c r="B31" s="95"/>
      <c r="C31" s="95"/>
      <c r="D31" s="9" t="s">
        <v>262</v>
      </c>
      <c r="E31" s="94">
        <f>E32</f>
        <v>1087.2</v>
      </c>
      <c r="F31" s="94">
        <f>F32</f>
        <v>0</v>
      </c>
      <c r="G31" s="94">
        <f>G32</f>
        <v>2174.4</v>
      </c>
    </row>
    <row r="32" spans="1:7" s="96" customFormat="1" ht="33">
      <c r="A32" s="95"/>
      <c r="B32" s="33" t="s">
        <v>196</v>
      </c>
      <c r="C32" s="10" t="s">
        <v>263</v>
      </c>
      <c r="D32" s="11" t="s">
        <v>378</v>
      </c>
      <c r="E32" s="81">
        <f>4!F261</f>
        <v>1087.2</v>
      </c>
      <c r="F32" s="81">
        <f>4!G261</f>
        <v>0</v>
      </c>
      <c r="G32" s="81">
        <f>4!H261</f>
        <v>2174.4</v>
      </c>
    </row>
    <row r="33" spans="1:7" ht="66.75">
      <c r="A33" s="95">
        <v>10</v>
      </c>
      <c r="B33" s="5">
        <v>1004</v>
      </c>
      <c r="C33" s="10" t="s">
        <v>367</v>
      </c>
      <c r="D33" s="9" t="s">
        <v>2</v>
      </c>
      <c r="E33" s="94">
        <f>E34</f>
        <v>15221.099999999999</v>
      </c>
      <c r="F33" s="94">
        <f>F34</f>
        <v>1087.2</v>
      </c>
      <c r="G33" s="94">
        <f>G34</f>
        <v>2174.4</v>
      </c>
    </row>
    <row r="34" spans="1:7" ht="33">
      <c r="A34" s="5"/>
      <c r="B34" s="5"/>
      <c r="C34" s="5"/>
      <c r="D34" s="11" t="s">
        <v>378</v>
      </c>
      <c r="E34" s="81">
        <f>4!F263</f>
        <v>15221.099999999999</v>
      </c>
      <c r="F34" s="81">
        <f>4!G263</f>
        <v>1087.2</v>
      </c>
      <c r="G34" s="81">
        <f>4!H263</f>
        <v>2174.4</v>
      </c>
    </row>
    <row r="35" spans="1:7" ht="84">
      <c r="A35" s="95">
        <v>11</v>
      </c>
      <c r="B35" s="5"/>
      <c r="C35" s="5"/>
      <c r="D35" s="9" t="s">
        <v>487</v>
      </c>
      <c r="E35" s="94">
        <f>E36</f>
        <v>5989.8</v>
      </c>
      <c r="F35" s="94">
        <f>F36</f>
        <v>0</v>
      </c>
      <c r="G35" s="94">
        <f>G36</f>
        <v>0</v>
      </c>
    </row>
    <row r="36" spans="1:7" ht="33">
      <c r="A36" s="5"/>
      <c r="B36" s="33" t="s">
        <v>126</v>
      </c>
      <c r="C36" s="10" t="s">
        <v>486</v>
      </c>
      <c r="D36" s="11" t="s">
        <v>378</v>
      </c>
      <c r="E36" s="81">
        <f>4!F240</f>
        <v>5989.8</v>
      </c>
      <c r="F36" s="81">
        <f>4!G240</f>
        <v>0</v>
      </c>
      <c r="G36" s="81">
        <f>4!H240</f>
        <v>0</v>
      </c>
    </row>
    <row r="37" spans="1:7" ht="33">
      <c r="A37" s="95">
        <v>12</v>
      </c>
      <c r="B37" s="5"/>
      <c r="C37" s="10"/>
      <c r="D37" s="9" t="s">
        <v>694</v>
      </c>
      <c r="E37" s="94">
        <f>E38</f>
        <v>102.3</v>
      </c>
      <c r="F37" s="94">
        <f>F38</f>
        <v>0</v>
      </c>
      <c r="G37" s="94">
        <f>G38</f>
        <v>0</v>
      </c>
    </row>
    <row r="38" spans="1:7" ht="33">
      <c r="A38" s="5"/>
      <c r="B38" s="5">
        <v>1003</v>
      </c>
      <c r="C38" s="10" t="s">
        <v>693</v>
      </c>
      <c r="D38" s="11" t="s">
        <v>38</v>
      </c>
      <c r="E38" s="7">
        <f>4!F308</f>
        <v>102.3</v>
      </c>
      <c r="F38" s="7">
        <f>4!G308</f>
        <v>0</v>
      </c>
      <c r="G38" s="7">
        <f>4!H308</f>
        <v>0</v>
      </c>
    </row>
  </sheetData>
  <sheetProtection/>
  <mergeCells count="11">
    <mergeCell ref="E7:E8"/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90" zoomScaleNormal="90" zoomScalePageLayoutView="0" workbookViewId="0" topLeftCell="A1">
      <selection activeCell="G4" sqref="G4"/>
    </sheetView>
  </sheetViews>
  <sheetFormatPr defaultColWidth="9.125" defaultRowHeight="12.75"/>
  <cols>
    <col min="1" max="1" width="51.50390625" style="2" customWidth="1"/>
    <col min="2" max="2" width="16.375" style="25" customWidth="1"/>
    <col min="3" max="3" width="12.50390625" style="25" customWidth="1"/>
    <col min="4" max="4" width="11.875" style="25" customWidth="1"/>
    <col min="5" max="5" width="32.00390625" style="2" customWidth="1"/>
    <col min="6" max="6" width="9.375" style="2" bestFit="1" customWidth="1"/>
    <col min="7" max="7" width="14.00390625" style="2" customWidth="1"/>
    <col min="8" max="10" width="13.125" style="2" bestFit="1" customWidth="1"/>
    <col min="11" max="16384" width="9.125" style="2" customWidth="1"/>
  </cols>
  <sheetData>
    <row r="1" spans="7:10" ht="21.75" customHeight="1">
      <c r="G1" s="239" t="s">
        <v>478</v>
      </c>
      <c r="H1" s="239"/>
      <c r="I1" s="239"/>
      <c r="J1" s="239"/>
    </row>
    <row r="2" spans="7:10" ht="21.75" customHeight="1">
      <c r="G2" s="239" t="s">
        <v>51</v>
      </c>
      <c r="H2" s="239"/>
      <c r="I2" s="239"/>
      <c r="J2" s="239"/>
    </row>
    <row r="3" spans="7:10" ht="21.75" customHeight="1">
      <c r="G3" s="239" t="s">
        <v>706</v>
      </c>
      <c r="H3" s="239"/>
      <c r="I3" s="239"/>
      <c r="J3" s="239"/>
    </row>
    <row r="4" spans="7:10" ht="21.75" customHeight="1">
      <c r="G4" s="121"/>
      <c r="H4" s="120"/>
      <c r="I4" s="120"/>
      <c r="J4" s="120"/>
    </row>
    <row r="5" spans="1:10" ht="36.75" customHeight="1">
      <c r="A5" s="197" t="s">
        <v>461</v>
      </c>
      <c r="B5" s="197"/>
      <c r="C5" s="197"/>
      <c r="D5" s="197"/>
      <c r="E5" s="197"/>
      <c r="F5" s="197"/>
      <c r="G5" s="197"/>
      <c r="H5" s="197"/>
      <c r="I5" s="197"/>
      <c r="J5" s="197"/>
    </row>
    <row r="7" spans="1:10" ht="52.5" customHeight="1">
      <c r="A7" s="194" t="s">
        <v>462</v>
      </c>
      <c r="B7" s="240" t="s">
        <v>463</v>
      </c>
      <c r="C7" s="240"/>
      <c r="D7" s="240"/>
      <c r="E7" s="240"/>
      <c r="F7" s="240" t="s">
        <v>464</v>
      </c>
      <c r="G7" s="240"/>
      <c r="H7" s="240" t="s">
        <v>465</v>
      </c>
      <c r="I7" s="240"/>
      <c r="J7" s="240"/>
    </row>
    <row r="8" spans="1:10" ht="44.25" customHeight="1">
      <c r="A8" s="195"/>
      <c r="B8" s="38" t="s">
        <v>466</v>
      </c>
      <c r="C8" s="38" t="s">
        <v>467</v>
      </c>
      <c r="D8" s="38" t="s">
        <v>468</v>
      </c>
      <c r="E8" s="38" t="s">
        <v>469</v>
      </c>
      <c r="F8" s="38" t="s">
        <v>98</v>
      </c>
      <c r="G8" s="38" t="s">
        <v>470</v>
      </c>
      <c r="H8" s="38" t="s">
        <v>471</v>
      </c>
      <c r="I8" s="38" t="s">
        <v>472</v>
      </c>
      <c r="J8" s="38" t="s">
        <v>473</v>
      </c>
    </row>
    <row r="9" spans="1:10" ht="16.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9</v>
      </c>
      <c r="I9" s="122">
        <v>10</v>
      </c>
      <c r="J9" s="122">
        <v>11</v>
      </c>
    </row>
    <row r="10" spans="1:10" ht="161.25" customHeight="1">
      <c r="A10" s="32" t="s">
        <v>138</v>
      </c>
      <c r="B10" s="39" t="s">
        <v>474</v>
      </c>
      <c r="C10" s="123">
        <v>40444</v>
      </c>
      <c r="D10" s="38">
        <v>334</v>
      </c>
      <c r="E10" s="124" t="s">
        <v>475</v>
      </c>
      <c r="F10" s="125">
        <v>1001</v>
      </c>
      <c r="G10" s="126">
        <v>868001</v>
      </c>
      <c r="H10" s="127">
        <f>4!F160</f>
        <v>2101.5</v>
      </c>
      <c r="I10" s="127">
        <f>4!G160</f>
        <v>2101.5</v>
      </c>
      <c r="J10" s="127">
        <f>4!H160</f>
        <v>2101.5</v>
      </c>
    </row>
    <row r="11" spans="1:10" ht="72" customHeight="1">
      <c r="A11" s="31" t="s">
        <v>476</v>
      </c>
      <c r="B11" s="39" t="s">
        <v>474</v>
      </c>
      <c r="C11" s="123">
        <v>41753</v>
      </c>
      <c r="D11" s="38">
        <v>248</v>
      </c>
      <c r="E11" s="124" t="s">
        <v>477</v>
      </c>
      <c r="F11" s="125">
        <v>1003</v>
      </c>
      <c r="G11" s="126">
        <v>868002</v>
      </c>
      <c r="H11" s="127">
        <f>4!F173</f>
        <v>119.5</v>
      </c>
      <c r="I11" s="127">
        <f>4!G173</f>
        <v>119.5</v>
      </c>
      <c r="J11" s="127">
        <f>4!H173</f>
        <v>119.5</v>
      </c>
    </row>
    <row r="12" spans="1:10" ht="21.75" customHeight="1">
      <c r="A12" s="48" t="s">
        <v>158</v>
      </c>
      <c r="B12" s="128"/>
      <c r="C12" s="128"/>
      <c r="D12" s="128"/>
      <c r="E12" s="48"/>
      <c r="F12" s="48"/>
      <c r="G12" s="48"/>
      <c r="H12" s="129">
        <f>H10+H11</f>
        <v>2221</v>
      </c>
      <c r="I12" s="129">
        <f>I10+I11</f>
        <v>2221</v>
      </c>
      <c r="J12" s="129">
        <f>J10+J11</f>
        <v>2221</v>
      </c>
    </row>
  </sheetData>
  <sheetProtection/>
  <mergeCells count="8">
    <mergeCell ref="G1:J1"/>
    <mergeCell ref="G2:J2"/>
    <mergeCell ref="G3:J3"/>
    <mergeCell ref="A5:J5"/>
    <mergeCell ref="A7:A8"/>
    <mergeCell ref="B7:E7"/>
    <mergeCell ref="F7:G7"/>
    <mergeCell ref="H7:J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 Елена Анатольевна</cp:lastModifiedBy>
  <cp:lastPrinted>2015-02-25T11:33:27Z</cp:lastPrinted>
  <dcterms:created xsi:type="dcterms:W3CDTF">2007-11-30T05:39:28Z</dcterms:created>
  <dcterms:modified xsi:type="dcterms:W3CDTF">2015-02-25T12:17:46Z</dcterms:modified>
  <cp:category/>
  <cp:version/>
  <cp:contentType/>
  <cp:contentStatus/>
</cp:coreProperties>
</file>