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20" windowWidth="14988" windowHeight="8256" activeTab="8"/>
  </bookViews>
  <sheets>
    <sheet name="№1" sheetId="1" r:id="rId1"/>
    <sheet name="№2" sheetId="2" r:id="rId2"/>
    <sheet name="№3" sheetId="3" r:id="rId3"/>
    <sheet name="№4" sheetId="4" r:id="rId4"/>
    <sheet name="№5" sheetId="5" r:id="rId5"/>
    <sheet name="№6" sheetId="6" r:id="rId6"/>
    <sheet name="№7" sheetId="7" r:id="rId7"/>
    <sheet name="№8" sheetId="8" r:id="rId8"/>
    <sheet name="№9" sheetId="9" r:id="rId9"/>
  </sheets>
  <definedNames/>
  <calcPr fullCalcOnLoad="1"/>
</workbook>
</file>

<file path=xl/sharedStrings.xml><?xml version="1.0" encoding="utf-8"?>
<sst xmlns="http://schemas.openxmlformats.org/spreadsheetml/2006/main" count="4359" uniqueCount="731">
  <si>
    <t>Источники  финансирования  дефицита  бюджета</t>
  </si>
  <si>
    <t>Код</t>
  </si>
  <si>
    <t>000 01 03 00 00 00 0000 000</t>
  </si>
  <si>
    <t>Бюджетные кредиты от других бюджетов бюджетной системы Российской Федерации</t>
  </si>
  <si>
    <t>000 01 03 00 00 00 0000 800</t>
  </si>
  <si>
    <t>Погашение бюджетных кредитов, полученных от  других бюджетов бюджетной системы Российской Федерации в валюте Российской Федерации</t>
  </si>
  <si>
    <t>000 01 03 00 00 04 0000 810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</si>
  <si>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</si>
  <si>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</si>
  <si>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</si>
  <si>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</si>
  <si>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</si>
  <si>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</si>
  <si>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</si>
  <si>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</si>
  <si>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</si>
  <si>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</si>
  <si>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</si>
  <si>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</si>
  <si>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</si>
  <si>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Итого источники финансирования дефицита бюджета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</si>
  <si>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</si>
  <si>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</si>
  <si>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</si>
  <si>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</si>
  <si>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</si>
  <si>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</si>
  <si>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</si>
  <si>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</si>
  <si>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</si>
  <si>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</si>
  <si>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</si>
  <si>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</si>
  <si>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</si>
  <si>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</si>
  <si>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</si>
  <si>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</si>
  <si>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</si>
  <si>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</si>
  <si>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</si>
  <si>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</si>
  <si>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</si>
  <si>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</si>
  <si>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</si>
  <si>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</si>
  <si>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</si>
  <si>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</si>
  <si>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</si>
  <si>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</si>
  <si>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</si>
  <si>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</si>
  <si>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0309</t>
  </si>
  <si>
    <t>0412</t>
  </si>
  <si>
    <t>0502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</si>
  <si>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</si>
  <si>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</si>
  <si>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</si>
  <si>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</si>
  <si>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</si>
  <si>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</si>
  <si>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</si>
  <si>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</si>
  <si>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</si>
  <si>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</si>
  <si>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Сумма, тыс. руб.</t>
  </si>
  <si>
    <t>Сумма, (тыс. руб.)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</si>
  <si>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</si>
  <si>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</si>
  <si>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</si>
  <si>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</si>
  <si>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</si>
  <si>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1300</t>
  </si>
  <si>
    <t>Обслуживание государственного внутреннего и муниципального долга</t>
  </si>
  <si>
    <t>1201</t>
  </si>
  <si>
    <t>Управление финансов администрации муниципального образования город Торжок</t>
  </si>
  <si>
    <t>1204</t>
  </si>
  <si>
    <t>Другие вопросы в области средств массовой информации</t>
  </si>
  <si>
    <t/>
  </si>
  <si>
    <t>2015 год</t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</si>
  <si>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</si>
  <si>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</si>
  <si>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</si>
  <si>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</si>
  <si>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</si>
  <si>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</si>
  <si>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</si>
  <si>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</si>
  <si>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</si>
  <si>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Расходы по центральному аппарату на выполнение  полномочий муниципального образования, за исключением переданных государственных полномочий Российской Федерации и Тверской области</t>
  </si>
  <si>
    <t>Расходы по центральному аппарату на выполнение   переданных муниципальному образованию государственных полномочий Российской Федерации и Тверской области</t>
  </si>
  <si>
    <t>0304</t>
  </si>
  <si>
    <t>Органы юстиции</t>
  </si>
  <si>
    <t>2</t>
  </si>
  <si>
    <t>3</t>
  </si>
  <si>
    <t>4</t>
  </si>
  <si>
    <t>5</t>
  </si>
  <si>
    <t>6</t>
  </si>
  <si>
    <t>9</t>
  </si>
  <si>
    <t>10</t>
  </si>
  <si>
    <t>000 01 02 00 00 00 0000 000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</si>
  <si>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</si>
  <si>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</si>
  <si>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</si>
  <si>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000 01 02 00 00 00 0000 800</t>
  </si>
  <si>
    <t>Погашение бюджетом городского  округа  кредитов от  других бюджетов бюджетной системы Российской Федерации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</si>
  <si>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</si>
  <si>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000 01 02 00 00 04 0000 810</t>
  </si>
  <si>
    <t xml:space="preserve">Культура,  кинематография </t>
  </si>
  <si>
    <t>0616104</t>
  </si>
  <si>
    <t>0526102</t>
  </si>
  <si>
    <t>0536103</t>
  </si>
  <si>
    <t>0226101</t>
  </si>
  <si>
    <t>администрация муниципального образования город Торжок</t>
  </si>
  <si>
    <t>муниципального образования город Торжок на 2014 год и на плановый период 2015 и 2016 годов</t>
  </si>
  <si>
    <t>2016 год</t>
  </si>
  <si>
    <t>плановый период</t>
  </si>
  <si>
    <t>Погашение кредитов, предоставленных кредитными организациями в валюте Российской Федерации</t>
  </si>
  <si>
    <t>Погашение  бюджетом городского  округа  кредитов от  кредитных организаций в валюте Российской Федерации</t>
  </si>
  <si>
    <t>000 01 03 00 00 00 0000 700</t>
  </si>
  <si>
    <t>000 01 03 00 00 04 0000 710</t>
  </si>
  <si>
    <t>Получение бюджетных кредитов от  других бюджетов бюджетной системы Российской Федерации в валюте Российской Федерации</t>
  </si>
  <si>
    <t>Полученные кредиты от других бюджетов бюджетной системы Российской Федерации бюджетом городского округа в валюте Российской Федерации</t>
  </si>
  <si>
    <t>Изменение остатков средств на счетах  по учету средств бюджета</t>
  </si>
  <si>
    <t>Муниципальная программа муниципального образования город Торжок  «Развитие образования  города Торжка» на 2014  - 2019 годы</t>
  </si>
  <si>
    <t>Подпрограмма "Модернизация дошкольного и общего образования, как института социального развития"</t>
  </si>
  <si>
    <t>0100000</t>
  </si>
  <si>
    <t>0110000</t>
  </si>
  <si>
    <t>0112101</t>
  </si>
  <si>
    <t>Предоставление общедоступного и бесплатного  дошкольного образования  в муниципальных бюджетных дошкольных  образовательных учреждениях</t>
  </si>
  <si>
    <t>0117601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</si>
  <si>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</si>
  <si>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</si>
  <si>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 xml:space="preserve">Проведение ремонта зданий и помещений  муниципальных бюджетных дошкольных образовательных учреждений </t>
  </si>
  <si>
    <t xml:space="preserve">Подготовка к новому учебному году муниципальных бюджетных дошкольных образовательных учреждений </t>
  </si>
  <si>
    <t>0112102</t>
  </si>
  <si>
    <t>Предоставление общедоступного и бесплатного  начального общего, основного общего, среднего (полного) общего образования   в муниципальных бюджетных общеобразовательных учреждениях</t>
  </si>
  <si>
    <t>0112103</t>
  </si>
  <si>
    <t>Предоставление дополнительного образования   детям в муниципальных бюджетных образовательных учреждениях</t>
  </si>
  <si>
    <t>0112104</t>
  </si>
  <si>
    <t>Предоставление дополнительного образования  спортивной направленности  детям в муниципальных бюджетных образовательных учреждениях</t>
  </si>
  <si>
    <t xml:space="preserve">Проведение ремонта зданий и помещений  муниципальных бюджетных общеобразовательных учреждений </t>
  </si>
  <si>
    <t>01 12205</t>
  </si>
  <si>
    <t xml:space="preserve">Подготовка к новому учебному году муниципальных бюджетных общеобразовательных  учреждений </t>
  </si>
  <si>
    <t>Обеспечение комплексной безопасности зданий и помещений муниципальных бюджетных дошкольных образовательных учреждений</t>
  </si>
  <si>
    <t>Обеспечение комплексной безопасности зданий и помещений муниципальных бюджетных общеобразовательных учреждений</t>
  </si>
  <si>
    <t>0112207</t>
  </si>
  <si>
    <t>Организация обеспечения учащихся начальных классов муниципальных общеобразовательных учреждений города Торжка горячим питанием</t>
  </si>
  <si>
    <t>0190000</t>
  </si>
  <si>
    <t>0199120</t>
  </si>
  <si>
    <t>0199001</t>
  </si>
  <si>
    <t>Расходы на финансовое обеспечение деятельности муниципального казенного учреждения города Торжка "Централизованная бухгалтерия"</t>
  </si>
  <si>
    <t>0199002</t>
  </si>
  <si>
    <t>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учащихся, обучающихся по очной форме обучения в муниципальных общеобразовательных учреждениях города</t>
  </si>
  <si>
    <t>1004</t>
  </si>
  <si>
    <t>Охрана семьи и детства</t>
  </si>
  <si>
    <t>0117501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</si>
  <si>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</si>
  <si>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0117602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</si>
  <si>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</si>
  <si>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"Организация бюджетного процесса"</t>
  </si>
  <si>
    <t>Мероприятия, связанные с организацией и использованием канала связи в целях осуществления электронного документооборота</t>
  </si>
  <si>
    <t>9922000</t>
  </si>
  <si>
    <t>Резервный фонд администрации муниципального образования город Торжок</t>
  </si>
  <si>
    <t>Средства на реализацию мероприятий по обращениям, поступающим к депутатам Торжокской городской Думы</t>
  </si>
  <si>
    <t>1301</t>
  </si>
  <si>
    <t>Подпрограмма "Обеспечение сбалансированности и финансовой устойчивости бюджета муниципального образования город Торжок"</t>
  </si>
  <si>
    <t>1020000</t>
  </si>
  <si>
    <t>1021001</t>
  </si>
  <si>
    <t>Обслуживание муниципального долга</t>
  </si>
  <si>
    <t>Обслуживание государственного (муниципального) долга</t>
  </si>
  <si>
    <t>08</t>
  </si>
  <si>
    <t>0120000</t>
  </si>
  <si>
    <t>Подпрограмма  "Создание условий для вовлечения молодежи города Торжка в общественно-политическую, социально-экономическую  и культурную жизнь общества"</t>
  </si>
  <si>
    <t>0121001</t>
  </si>
  <si>
    <t>Поддержка способной инициативной и талантливой молодежи</t>
  </si>
  <si>
    <t>0121002</t>
  </si>
  <si>
    <t>Проведение смотра-конкурса на лучшее студенческое общежитие города Торжка</t>
  </si>
  <si>
    <t>0121003</t>
  </si>
  <si>
    <t>Участие в региональных мероприятиях в сфере молодежной политики</t>
  </si>
  <si>
    <t>Предоставление услуг в сфере социальной помощи молодежи</t>
  </si>
  <si>
    <t xml:space="preserve">Организация трудовых отрядов несовершеннолетних в возрасте от 14 до 18 лет в свободное от учебы время </t>
  </si>
  <si>
    <t>Проведение городского молодежного туристического слета</t>
  </si>
  <si>
    <t>Содействие в материально-техническом оснащении и ремонте подростковых клубов</t>
  </si>
  <si>
    <t>Развитие и повышение эффективности функционирования муниципальной системы профилактики безнадзорности и правонарушений несовершеннолетних</t>
  </si>
  <si>
    <t>0122101</t>
  </si>
  <si>
    <t>0122201</t>
  </si>
  <si>
    <t>0122202</t>
  </si>
  <si>
    <t>0122203</t>
  </si>
  <si>
    <t>0122204</t>
  </si>
  <si>
    <t>Муниципальная программа муниципального образования город Торжок «Развитие физической культуры и спорта города Торжка» на  2014  - 2019 годы</t>
  </si>
  <si>
    <t>0300000</t>
  </si>
  <si>
    <t>Подпрограмма "Массовая физкультурно-оздоровительная и спортивная работа"</t>
  </si>
  <si>
    <t>0310000</t>
  </si>
  <si>
    <t>Предоставление дополнительного образования спортивной направленности детям  в специализированной детско-юношеской спортивной школе олимпийского резерва</t>
  </si>
  <si>
    <t>0312102</t>
  </si>
  <si>
    <t>1102</t>
  </si>
  <si>
    <t>Организация проведения спортивно-массовых мероприятий и соревнований</t>
  </si>
  <si>
    <t xml:space="preserve">Создание условий для занятий физической культурой и спортом населения в муниципальном  физкультурно-оздоровительном комплексе </t>
  </si>
  <si>
    <t>Субсидии на иные цели муниципальному физкультурно-оздоровительному комплексу на поддержку в организации занятий льготных категорий граждан</t>
  </si>
  <si>
    <t>0311001</t>
  </si>
  <si>
    <t>0312101</t>
  </si>
  <si>
    <t>0312202</t>
  </si>
  <si>
    <t>1105</t>
  </si>
  <si>
    <t>0390000</t>
  </si>
  <si>
    <t>0399120</t>
  </si>
  <si>
    <t>05</t>
  </si>
  <si>
    <t>0900000</t>
  </si>
  <si>
    <t>Муниципальная программа муниципального образования город Торжок  «Управление имуществом и земельными ресурсами муниципального образования» на  2014 - 2019 годы</t>
  </si>
  <si>
    <t>0910000</t>
  </si>
  <si>
    <t>Подпрограмма "Управление муниципальным имуществом и земельными ресурсами муниципального образования город Торжок"</t>
  </si>
  <si>
    <t>0911010</t>
  </si>
  <si>
    <t>Содержание имущества казны муниципального образования город Торжок</t>
  </si>
  <si>
    <t>0911020</t>
  </si>
  <si>
    <t>Оценка недвижимости, признание прав и регулирование отношений по  муниципальной собственности</t>
  </si>
  <si>
    <t>Исполнение судебных актов</t>
  </si>
  <si>
    <t>0911030</t>
  </si>
  <si>
    <t>0990000</t>
  </si>
  <si>
    <t>0999120</t>
  </si>
  <si>
    <t>Формирование земельных участков, находящихся в ведении муниципального образования город Торжок</t>
  </si>
  <si>
    <t>0911040</t>
  </si>
  <si>
    <t>Муниципальная программа муниципального образования город Торжок  «Обеспечение доступным жильем населения города Торжка и развитие жилищного строительства»  на  2014  - 2019 годы</t>
  </si>
  <si>
    <t>Подпрограмма "Обеспечение жильем детей-сирот и детей, оставшихся без попечения родителей"</t>
  </si>
  <si>
    <t>0400000</t>
  </si>
  <si>
    <t>0430000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</si>
  <si>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</si>
  <si>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0435082</t>
  </si>
  <si>
    <t>0200000</t>
  </si>
  <si>
    <t>Муниципальная программа муниципального образования город Торжок «Развитие культуры города Торжка» на  2014  - 2019 годы</t>
  </si>
  <si>
    <t>0210000</t>
  </si>
  <si>
    <t>Подпрограмма "Сохранение и развитие культурного потенциала муниципального образования город Торжок"</t>
  </si>
  <si>
    <t>Информационное обеспечение развития сферы культуры в городе Торжке</t>
  </si>
  <si>
    <t>Участие в международных, всероссийских, региональных мероприятиях</t>
  </si>
  <si>
    <t>Организация и проведение культурно-массовых  праздничных мероприятий в городе Торжке</t>
  </si>
  <si>
    <t>0211001</t>
  </si>
  <si>
    <t>0211002</t>
  </si>
  <si>
    <t>0211003</t>
  </si>
  <si>
    <t>0211004</t>
  </si>
  <si>
    <t>Комплектование библиотечного фонда муниципального казенного учреждения культуры города Торжка "ЦБС"</t>
  </si>
  <si>
    <t>Организации досуга и обеспечение жителей города услугами организаций культуры</t>
  </si>
  <si>
    <t>0212101</t>
  </si>
  <si>
    <t>Проведение городских культурно-массовых   мероприятий бюджетным учреждением в сфере  предоставления услуг дополнительного образования детей в области культуры</t>
  </si>
  <si>
    <t>0212203</t>
  </si>
  <si>
    <t>0212310</t>
  </si>
  <si>
    <t xml:space="preserve">Организация библиотечного обслуживания населения </t>
  </si>
  <si>
    <t>Расходы на финансовое обеспечение деятельности отделов Управления образования администрации города Торжка Тверской области</t>
  </si>
  <si>
    <t>Подпрограмма "Повышение привлекательности города Торжка как культурно-исторического центра"</t>
  </si>
  <si>
    <t>0220000</t>
  </si>
  <si>
    <t>Капитальные вложения в объекты недвижимого имущества государственной (муниципальной) собственности</t>
  </si>
  <si>
    <t>0860000</t>
  </si>
  <si>
    <t>Подпрограмма "Социальная поддержка населения города Торжка"</t>
  </si>
  <si>
    <t>0868001</t>
  </si>
  <si>
    <t>Оказание адресной социальной помощи гражданам города Торжка, находящимся в трудной жизненной ситуации</t>
  </si>
  <si>
    <t>0861001</t>
  </si>
  <si>
    <t>Оказание единовременной материальной помощи социально-уязвимым категориям населения - пенсионерам</t>
  </si>
  <si>
    <t>0861002</t>
  </si>
  <si>
    <t>Предоставление проездных билетов на проезд  в городском общественном транспорте отдельным категориям медицинских работников</t>
  </si>
  <si>
    <t>Оказание поддержки гражданам, страдающим социально значимыми заболеваниями</t>
  </si>
  <si>
    <t>0861003</t>
  </si>
  <si>
    <t>0861004</t>
  </si>
  <si>
    <t>0868002</t>
  </si>
  <si>
    <t>Обеспечение мер социальной поддержки для лиц, удостоенных  звания "Почетный гражданин города Торжка"</t>
  </si>
  <si>
    <t>0850000</t>
  </si>
  <si>
    <t>Подпрограмма "Поддержка общественного сектора и обеспечение информационной открытости органов местного самоуправления муниципального образования город Торжок"</t>
  </si>
  <si>
    <t>0854002</t>
  </si>
  <si>
    <t>Содействие социально ориентированным  некоммерческим организациям в реализации ими целевых социальных проектов</t>
  </si>
  <si>
    <t>Проведение конкурсов по итогам года "Лучший по профессии" и "Новотор года"</t>
  </si>
  <si>
    <t>0851002</t>
  </si>
  <si>
    <t>0811001</t>
  </si>
  <si>
    <t>Организационное обеспечение проведения мероприятий с участием Главы города</t>
  </si>
  <si>
    <t>0811002</t>
  </si>
  <si>
    <t xml:space="preserve">Разработка проекта правил землепользования и застройки территории городского округа город Торжок Тверской области </t>
  </si>
  <si>
    <t>0820000</t>
  </si>
  <si>
    <t>Подпрограмма "Обеспечение развития инвестиционного потенциала муниципального образования город Торжок и совершенствование системы программно-целевого планирования и прогнозирования социально-экономического развития муниципального образования город Торжок"</t>
  </si>
  <si>
    <t>Представление муниципального образования город Торжок в работе Ассоциации "Совет муниципальных образований Тверской области"</t>
  </si>
  <si>
    <t>0821001</t>
  </si>
  <si>
    <t>Расходы на предоставление статистической информации территориальным органом Федеральной службы государственной статистики по Тверской области</t>
  </si>
  <si>
    <t>0821002</t>
  </si>
  <si>
    <t>0830000</t>
  </si>
  <si>
    <t>Подпрограмма "Повышение правопорядка и общественной безопасности в городе Торжке"</t>
  </si>
  <si>
    <t>0831001</t>
  </si>
  <si>
    <t>Поощрение народных дружин за активное участие в охране общественного порядка"</t>
  </si>
  <si>
    <t>0840000</t>
  </si>
  <si>
    <t>Подпрограмма "Снижение рисков и смягчение последствий чрезвычайных ситуаций на территории города Торжка"</t>
  </si>
  <si>
    <t xml:space="preserve">Предоставление муниципальных услуг  в сфере защиты населения и территорий от чрезвычайных ситуаций </t>
  </si>
  <si>
    <t>0842101</t>
  </si>
  <si>
    <t>0600000</t>
  </si>
  <si>
    <t>Муниципальная программа муниципального образования город Торжок  «Дорожное хозяйство   и общественный транспорт    города Торжка на 2014 -2019 годы"</t>
  </si>
  <si>
    <t>0610000</t>
  </si>
  <si>
    <t>Подпрограмма "Сохранение и улучшение транспортно-эксплуатационного состояния улично-дорожной сети города Торжка"</t>
  </si>
  <si>
    <t>0611001</t>
  </si>
  <si>
    <t xml:space="preserve">Содержание автомобильных дорог общего пользования местного значения города Торжка и сооружений на них, нацеленное на обеспечение их проезжаемости и безопасности </t>
  </si>
  <si>
    <t>0700000</t>
  </si>
  <si>
    <t>Муниципальная программа муниципального образования город Торжок «Развитие малого  и среднего  предпринимательства в городе Торжке» на 2014 -2019 годы</t>
  </si>
  <si>
    <t>Подпрограмма "Содействие развитию субъектов малого и среднего предпринимательства в городе Торжке"</t>
  </si>
  <si>
    <t>0710000</t>
  </si>
  <si>
    <t>Содействие развитию Делового информационно-образовательного центра города Торжка</t>
  </si>
  <si>
    <t>0711001</t>
  </si>
  <si>
    <t>Организация и проведение ежегодного смотра-конкурса "Лучшее новогоднее оформление предприятий потребительского рынка"</t>
  </si>
  <si>
    <t>0711002</t>
  </si>
  <si>
    <t>0720000</t>
  </si>
  <si>
    <t>Подпрограмма "Развитие туристской привлекательности города Торжка"</t>
  </si>
  <si>
    <t>0721001</t>
  </si>
  <si>
    <t>Проведение мероприятий, направленных на привлечение туристского потока в город Торжок</t>
  </si>
  <si>
    <t>Участие муниципального образования в российских выставочно-конгрессных мероприятиях в сфере туризма</t>
  </si>
  <si>
    <t>Информирование российских и зарубежных граждан о туристских возможностях Торжка</t>
  </si>
  <si>
    <t>0721002</t>
  </si>
  <si>
    <t>0721003</t>
  </si>
  <si>
    <t>Организация предпрофильной подготовки по основам предпринимательства и малого бизнеса среди молодежи города Торжка и информационно-пропагандистической  деятельности, направленной на решение проблемных вопросов  предпринимательства в сфере предоставления социальной помощи молодежи</t>
  </si>
  <si>
    <t>0712201</t>
  </si>
  <si>
    <t>Подпрограмма "Содействие в обеспечении жильем молодых семей"</t>
  </si>
  <si>
    <t>0420000</t>
  </si>
  <si>
    <t>0421001</t>
  </si>
  <si>
    <t>Предоставление социальных выплат молодым семьям на улучшение жилищных условий</t>
  </si>
  <si>
    <t>Муниципальная программа муниципального образования город Торжок  «Жилищно-коммунальное хозяйство города Торжка на  2014  - 2019 годы"</t>
  </si>
  <si>
    <t>Подпрограмма "Улучшение жилищных условий граждан города Торжка, проживающих в домах, признанных аварийными, за счет нового строительства"</t>
  </si>
  <si>
    <t>Участие в долевом строительстве многоквартирных домов с количеством этажей не более трех с целью переселения граждан из аварийного жилищного фонда</t>
  </si>
  <si>
    <t>0410000</t>
  </si>
  <si>
    <t>0500000</t>
  </si>
  <si>
    <t>0520000</t>
  </si>
  <si>
    <t>Подпрограмма "Повышение надежности и эффективности функционирования объектов коммунального хозяйства города Торжка"</t>
  </si>
  <si>
    <t>Обеспечение инженерной инфраструктурой земельных участков под жилищную застройку в микрорайоне "Южный"</t>
  </si>
  <si>
    <t>0530000</t>
  </si>
  <si>
    <t>Подпрограмма "Развитие газификации муниципального образования город Торжок"</t>
  </si>
  <si>
    <t>Строительство распределительного газопровода низкого давления по  ул. Пустынь и Соминка в городе Торжке</t>
  </si>
  <si>
    <t>0540000</t>
  </si>
  <si>
    <t>Подпрограмма "Организация благоустройства территории муниципального образования город Торжок"</t>
  </si>
  <si>
    <t>0541001</t>
  </si>
  <si>
    <t>Уличное освещение</t>
  </si>
  <si>
    <t>0541002</t>
  </si>
  <si>
    <t>Развитие и содержание сетей уличного освещения в границах города</t>
  </si>
  <si>
    <t>0541003</t>
  </si>
  <si>
    <t>Проведение мероприятий по озеленению улиц города</t>
  </si>
  <si>
    <t>0541004</t>
  </si>
  <si>
    <t>Проведение мероприятий  по содержанию мест захоронений</t>
  </si>
  <si>
    <t>0541005</t>
  </si>
  <si>
    <t>Проведение мероприятий по восстановлению воинских  захоронений</t>
  </si>
  <si>
    <t>0541006</t>
  </si>
  <si>
    <t>Ликвидация несанкционированных свалок на территории муниципального образования город Торжок</t>
  </si>
  <si>
    <t>0405</t>
  </si>
  <si>
    <t>Сельское хозяйство и рыболовство</t>
  </si>
  <si>
    <t>0547551</t>
  </si>
  <si>
    <t>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</si>
  <si>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0212102</t>
  </si>
  <si>
    <t>Предоставление дополнительного образования детей в области культуры</t>
  </si>
  <si>
    <t>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бюджета муниципального образования город Торжок  на 2014 год и на плановый период 2015 и 2016 годов</t>
  </si>
  <si>
    <t>ПП</t>
  </si>
  <si>
    <t>МП</t>
  </si>
  <si>
    <t>01</t>
  </si>
  <si>
    <t>02</t>
  </si>
  <si>
    <t>03</t>
  </si>
  <si>
    <t>04</t>
  </si>
  <si>
    <t>06</t>
  </si>
  <si>
    <t>07</t>
  </si>
  <si>
    <t>09</t>
  </si>
  <si>
    <t>Подпрограмма "Обеспечение прозрачности и открытости  бюджетного процесса"</t>
  </si>
  <si>
    <t>Расходы, не включенные в муниципальные программы муниципального образования город Торжок</t>
  </si>
  <si>
    <t>99</t>
  </si>
  <si>
    <t>Распределение бюджетных ассигнований по целевым статьям (муниципальным программам и непрограммным направлениям деятельности)  и главным распорядителям средств бюджета муниципального образования город Торжок  на 2014 год и на плановый период 2015 и 2016 годов</t>
  </si>
  <si>
    <t>1010000</t>
  </si>
  <si>
    <t>9900000</t>
  </si>
  <si>
    <t>9990000</t>
  </si>
  <si>
    <t>Приобретение жилых помещений для детей-сирот и детей, оставшихся без попечения родителей, лиц из их числа по договорам найма специализированных жилых помещений за счет средств областного бюджета</t>
  </si>
  <si>
    <t>0437511</t>
  </si>
  <si>
    <t>999941 0</t>
  </si>
  <si>
    <t>9999420</t>
  </si>
  <si>
    <t>9999430</t>
  </si>
  <si>
    <t>9911000</t>
  </si>
  <si>
    <t>1011001</t>
  </si>
  <si>
    <t>Реализация отдельных мероприятий по автоматизации бюджетного процесса, включая управление закупками и информационно-правовое обеспечение бюджетного процесса</t>
  </si>
  <si>
    <t>0897541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</si>
  <si>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</si>
  <si>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№ п/п</t>
  </si>
  <si>
    <t>Управление образования администрации города Торжка Тверской области, в том числе:</t>
  </si>
  <si>
    <t xml:space="preserve"> Комитет по управлению имуществом муниципального образования город Торжок Тверской области</t>
  </si>
  <si>
    <t>1030000</t>
  </si>
  <si>
    <t>1031001</t>
  </si>
  <si>
    <t>Мероприятия, связанные с организацией и использованияем канала связи в целях осуществления электронного документооборота</t>
  </si>
  <si>
    <t>0899110</t>
  </si>
  <si>
    <t>0899120</t>
  </si>
  <si>
    <t xml:space="preserve">Создание памятника Преподобному Ефрему Новоторжскому </t>
  </si>
  <si>
    <t>0419623</t>
  </si>
  <si>
    <t>1099120</t>
  </si>
  <si>
    <t>0112201</t>
  </si>
  <si>
    <t>0112202</t>
  </si>
  <si>
    <t>0112203</t>
  </si>
  <si>
    <t>0112204</t>
  </si>
  <si>
    <t>0112205</t>
  </si>
  <si>
    <t>0112206</t>
  </si>
  <si>
    <t>0111001</t>
  </si>
  <si>
    <t>Ведомственная структура расходов бюджета муниципального образования  город Торжок на 2014 год и на плановый период 2015 и 2016 годов</t>
  </si>
  <si>
    <t>Муниципальная программа муниципального образования город Торжок  «Муниципальное управление и гражданское общество» на  2014  - 2019 годы</t>
  </si>
  <si>
    <t>Распределение целевых безвозмездных поступлений от других бюджетов бюджетной системы  Российской  Федерации  между распорядителями бюджетных средств на  2014 год и на плановый период 2015 и 2016 годов</t>
  </si>
  <si>
    <t>Приложение 8</t>
  </si>
  <si>
    <t>Капитальный ремонт и ремонт дворовых территорий многоквартирных домов, проездов к дворовым территориям многоквартирных домов города Торжка</t>
  </si>
  <si>
    <t xml:space="preserve">расходы на обеспечение образовательного процесса </t>
  </si>
  <si>
    <t>Приложение 3</t>
  </si>
  <si>
    <t>Приложение 4</t>
  </si>
  <si>
    <t>Приложение 5</t>
  </si>
  <si>
    <t>Приложение 6</t>
  </si>
  <si>
    <t>Приложение 7</t>
  </si>
  <si>
    <t>0419503</t>
  </si>
  <si>
    <t>0419603</t>
  </si>
  <si>
    <t>Обеспечение мероприятий по переселению 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реформированию жилищно-коммунального хозяйства</t>
  </si>
  <si>
    <t>Обеспечение мероприятий по переселению 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</si>
  <si>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0616105</t>
  </si>
  <si>
    <t>Капитальный ремонт и ремонт автомобильных дорог общего пользования местного значения  города Торжка</t>
  </si>
  <si>
    <t>0541007</t>
  </si>
  <si>
    <t>Разработка генеральной схемы очистки территории муниципального образования город Торжок</t>
  </si>
  <si>
    <t>0211005</t>
  </si>
  <si>
    <t>Издание книги "Ими гордится город"</t>
  </si>
  <si>
    <t>0854003</t>
  </si>
  <si>
    <t>0854004</t>
  </si>
  <si>
    <t>0854005</t>
  </si>
  <si>
    <t xml:space="preserve">Субсидии юридическим лицам на возмещение части затрат, связанных с производством, выпуском и распространением периодического печатного издания (газеты), учредителем (соучредителем) которого является администрация  города Торжка </t>
  </si>
  <si>
    <t>заработная плата с начислениями и компенсационными выплатами</t>
  </si>
  <si>
    <t>Субсидии юридическим лицам на возмещение части затрат, связанных с производством, выпуском и распространением периодических печатных изданий (газет), в отношении которых муниципальное образование город Торжок не является учредителем (соучредителем)</t>
  </si>
  <si>
    <t xml:space="preserve">Субсидии юридическим лицам (за исключением субсидий государственным (муниципальным) учреждениям), оказывающим услуги в сфере электронных средств массовой информации, учредителем (соучредителем) которых является муниципальное образование  город Торжок 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</si>
  <si>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</si>
  <si>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муниципального образования город Торжок  по разделам и подразделам классификации</t>
  </si>
  <si>
    <t xml:space="preserve"> расходов бюджета на 2014 год и на плановый период 2015 и 2016 годов</t>
  </si>
  <si>
    <t>0105</t>
  </si>
  <si>
    <t>Судебная система</t>
  </si>
  <si>
    <t>Другие вопросы в области физической культуры и спорта</t>
  </si>
  <si>
    <t>Всего:</t>
  </si>
  <si>
    <t>0800000</t>
  </si>
  <si>
    <t>Обеспечивающая подпрограмма</t>
  </si>
  <si>
    <t>0890000</t>
  </si>
  <si>
    <t>08 99110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</si>
  <si>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</si>
  <si>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Распределение бюджетных ассигнований бюджета муниципального образования город Торжок по разделам и подразделам, целевым статьям и группам видов расходов классификации расходов бюджета на 2014 год и на плановый период 2015 и 2016 годов</t>
  </si>
  <si>
    <t>0899130</t>
  </si>
  <si>
    <t>0897502</t>
  </si>
  <si>
    <t>Финансовое обеспечение реализации государственных полномочий по созданию, исполнению полномочий  и  обеспечению деятельности комиссий по делам несовершеннолетних</t>
  </si>
  <si>
    <t>Торжокская городская Дума</t>
  </si>
  <si>
    <t>Комитет по управлению имуществом муниципального образования город Торжок Тверской области</t>
  </si>
  <si>
    <t xml:space="preserve">Расходы, не включенные в муниципальные программы </t>
  </si>
  <si>
    <t>Расходы на обеспечение деятельности и иные расходы представительного органа муниципального образования город Торжок</t>
  </si>
  <si>
    <t>Председатель  Торжокской городской Думы</t>
  </si>
  <si>
    <t>Центральный аппарат органов, не включенных в муниципальные  программы муниципального образования город Торжок</t>
  </si>
  <si>
    <t>Депутаты Торжокской городской Думы</t>
  </si>
  <si>
    <t>Подпрограмма "Создание условий для эффективного функционирования исполнительных органов местного самоуправления муниципального образования город Торжок</t>
  </si>
  <si>
    <t>0810000</t>
  </si>
  <si>
    <t>0815120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</si>
  <si>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</si>
  <si>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муниципального образования город Торжок  «Управление муниципальными финансами» на  2014 - 2019 годы</t>
  </si>
  <si>
    <t>1000000</t>
  </si>
  <si>
    <t>1090000</t>
  </si>
  <si>
    <t>1</t>
  </si>
  <si>
    <t>2014 год</t>
  </si>
  <si>
    <t>008</t>
  </si>
  <si>
    <t>0501</t>
  </si>
  <si>
    <t>Жилищное хозяйство</t>
  </si>
  <si>
    <t>0409</t>
  </si>
  <si>
    <t xml:space="preserve">Дорожное хозяйство (дорожные фонды)          </t>
  </si>
  <si>
    <t>Кредиты кредитных организаций в валюте Российской Федерации</t>
  </si>
  <si>
    <t>Комитет по физкультуре, спорту и молодежной политике администрации муниципального образования город Торжок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</si>
  <si>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</si>
  <si>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</si>
  <si>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</si>
  <si>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011</t>
  </si>
  <si>
    <t>Управление образования администрации города Торжка Тверской области</t>
  </si>
  <si>
    <t>Дошкольное образование</t>
  </si>
  <si>
    <t>Общее образование</t>
  </si>
  <si>
    <t>Телевидение и радиовещание</t>
  </si>
  <si>
    <t xml:space="preserve">Распределение бюджетных ассигнований  бюджета </t>
  </si>
  <si>
    <t>Другие вопросы в области образования</t>
  </si>
  <si>
    <t>Культура</t>
  </si>
  <si>
    <t xml:space="preserve">к решению Торжокской городской </t>
  </si>
  <si>
    <t>к решению Торжокской городской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</si>
  <si>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</si>
  <si>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</si>
  <si>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</si>
  <si>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</si>
  <si>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</si>
  <si>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</si>
  <si>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</si>
  <si>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</si>
  <si>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Приложение  1</t>
  </si>
  <si>
    <t>0895931</t>
  </si>
  <si>
    <t>Осуществление переданных органам местного самоуправления Тверской области в соответствии с пунктом 1 статьи 1 Закона Тверской области "О наделении органов местного самоуправления государственными полномочиями  на государственную регистрацию актов гражданского состояния" государственных полномочий на государственную регистрацию актов гражданского состояния</t>
  </si>
  <si>
    <t>0111002</t>
  </si>
  <si>
    <t>Организация и обеспечение отдыха и оздоровление детей города Торжка</t>
  </si>
  <si>
    <t>0117231</t>
  </si>
  <si>
    <t>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учащихся,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пассажирского транспорта общего пользования (кроме железнодорожного, водного транспорта и такси, включая маршрутные)</t>
  </si>
  <si>
    <t>0427417</t>
  </si>
  <si>
    <t>Предоставление социальных выплат молодым семьям на улучшение жилищных условий за счет средств областного бюджета</t>
  </si>
  <si>
    <t>0611002</t>
  </si>
  <si>
    <t>Выполнение работ по восстановлению изношенных покрытий автомобильных дорог общего пользования местного значения города Торжка (ямочный ремонт)</t>
  </si>
  <si>
    <t>Разработка проектно-сметной документации на проведение капитального ремонта помещения по ул. Металлистов для размещения филиала ГАУ "МФЦ"</t>
  </si>
  <si>
    <t>0811106</t>
  </si>
  <si>
    <t>Приложение 9</t>
  </si>
  <si>
    <t xml:space="preserve">Адресная инвестиционная программа </t>
  </si>
  <si>
    <t>муниципального образования город Торжок</t>
  </si>
  <si>
    <t>на 2014 год и плановый период 2015 и 2016 годов</t>
  </si>
  <si>
    <t xml:space="preserve">Наименование </t>
  </si>
  <si>
    <t xml:space="preserve">Бюджетополучатель    </t>
  </si>
  <si>
    <t>Лимит местного бюджета</t>
  </si>
  <si>
    <t>х</t>
  </si>
  <si>
    <t>1.1.</t>
  </si>
  <si>
    <t xml:space="preserve">Жилищное хозяйство    </t>
  </si>
  <si>
    <t>1.1.1.</t>
  </si>
  <si>
    <t>Приобретение жилых помещений (квартир) на условиях долевого строительства малоэтажных жилых домов</t>
  </si>
  <si>
    <t xml:space="preserve">администрация муниципального образования город Торжок </t>
  </si>
  <si>
    <t>1.2.</t>
  </si>
  <si>
    <t>1.2.1.</t>
  </si>
  <si>
    <t xml:space="preserve">Инженерная подготовка площадки под жилую застройку в микрорайоне "Южный" г.Торжок Тверской области </t>
  </si>
  <si>
    <t>1.2.2.</t>
  </si>
  <si>
    <t>Строительство распределительного газопровода низкого давления по ул.Пустынь и Соминка в городе Торжке</t>
  </si>
  <si>
    <t>2.1.</t>
  </si>
  <si>
    <t>2.1.1.</t>
  </si>
  <si>
    <t>Итого</t>
  </si>
  <si>
    <t>Х</t>
  </si>
  <si>
    <t>Создание благоприятных условий для развития малоэтажного (индивидуального) жилищного строительства</t>
  </si>
  <si>
    <t>Организация  обеспечения учащихся начальных классов муниципальных общеобразовательных организаций  горячим питанием</t>
  </si>
  <si>
    <t>0117201</t>
  </si>
  <si>
    <t>Организация обеспечения учащихся начальных классов муниципальных общеобразовательных организаций  горячим питанием за счет средств областного бюджета</t>
  </si>
  <si>
    <t>0616403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</si>
  <si>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</si>
  <si>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Реализация отдельных мероприятий по автоматизации бюджетного процесса, включая управление закупками и информационно-правовое обеспечение бюджетного процесса за счет средств областного бюджета</t>
  </si>
  <si>
    <t>1019999</t>
  </si>
  <si>
    <t xml:space="preserve">Межбюджетные трансферты на поощрение достижения наилучших значений показателей деятельности органов местного самоуправления </t>
  </si>
  <si>
    <t>0526243</t>
  </si>
  <si>
    <t>Создание благоприятных условий для развития малоэтажного  (индивидуального) жилищного строительства:обеспечение инженерной инфраструктурой земельных участков  под жилищную застройку в микрорайоне "Южный"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</si>
  <si>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бюджета</t>
  </si>
  <si>
    <t>0117202</t>
  </si>
  <si>
    <t>Организация отдыха детей в каникулярное время за счет средств областного бюджета</t>
  </si>
  <si>
    <t xml:space="preserve">к   решению Торжокской городской </t>
  </si>
  <si>
    <t>Прогнозируемые доходы 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2014 и  плановый период  2015 и 2016 годов</t>
  </si>
  <si>
    <t>Код классификации Российской Федерации</t>
  </si>
  <si>
    <t>Наименование дохода</t>
  </si>
  <si>
    <t>сумма тыс.руб.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</si>
  <si>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</si>
  <si>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</si>
  <si>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</si>
  <si>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</si>
  <si>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</si>
  <si>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</si>
  <si>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</si>
  <si>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</si>
  <si>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</si>
  <si>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</si>
  <si>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</si>
  <si>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</si>
  <si>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</si>
  <si>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</si>
  <si>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</si>
  <si>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</si>
  <si>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</si>
  <si>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</si>
  <si>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</si>
  <si>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</si>
  <si>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</si>
  <si>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</si>
  <si>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</si>
  <si>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</si>
  <si>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</si>
  <si>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</si>
  <si>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</si>
  <si>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</si>
  <si>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</si>
  <si>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</si>
  <si>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</si>
  <si>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</si>
  <si>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</si>
  <si>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</si>
  <si>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</si>
  <si>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</si>
  <si>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000  1  06  00000  00  0000  000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</si>
  <si>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</si>
  <si>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</si>
  <si>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</si>
  <si>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</si>
  <si>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</si>
  <si>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</si>
  <si>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</si>
  <si>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</si>
  <si>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</si>
  <si>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</si>
  <si>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</si>
  <si>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</si>
  <si>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</si>
  <si>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000 1 06 06022 04 0000 110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</si>
  <si>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</si>
  <si>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000  1  08  00000  00  0000  000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</si>
  <si>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</si>
  <si>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</si>
  <si>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</si>
  <si>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</si>
  <si>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</si>
  <si>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</si>
  <si>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</si>
  <si>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</si>
  <si>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</si>
  <si>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</si>
  <si>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</si>
  <si>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</si>
  <si>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</si>
  <si>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</si>
  <si>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 земельных участков 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</si>
  <si>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</si>
  <si>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(за исключением  земельных участков муниципальных бюджетных и автономных учреждений)</t>
  </si>
  <si>
    <t>000  1 11  05070 00  0000  120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</si>
  <si>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</si>
  <si>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000  1 11  05074 04  0000  120</t>
  </si>
  <si>
    <t>Доходы от сдачи в аренду имущества, составляющего  казну городских округов (за исключением земельных участков)</t>
  </si>
  <si>
    <t>000  1 11  07000  00  0000  120</t>
  </si>
  <si>
    <t>Платежи от государственных и муниципальных унитарных предприятий</t>
  </si>
  <si>
    <t>000  1 11  07010  00  0000  120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</si>
  <si>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</si>
  <si>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000  1 11  07014  04  0000  120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</si>
  <si>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</si>
  <si>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000  1  12  00000  00  0000  000</t>
  </si>
  <si>
    <t>ПЛАТЕЖИ ПРИ ПОЛЬЗОВАНИИ ПРИРОДНЫМИ РЕСУРСАМИ</t>
  </si>
  <si>
    <t>000 1 12  01000 01 0000 120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</si>
  <si>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</si>
  <si>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</si>
  <si>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</si>
  <si>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</si>
  <si>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</si>
  <si>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</si>
  <si>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</si>
  <si>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</si>
  <si>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</si>
  <si>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000  1  13  00000  00  0000  000</t>
  </si>
  <si>
    <t>ДОХОДЫ ОТ ОКАЗАНИЯ ПЛАТНЫХ УСЛУГ(РАБОТ) И КОМПЕНСАЦИИ ЗАТРАТ ГОСУДАРСТВА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</si>
  <si>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</si>
  <si>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</si>
  <si>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</si>
  <si>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</si>
  <si>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000  1  14  00000  00  0000  000</t>
  </si>
  <si>
    <t>ДОХОДЫ ОТ ПРОДАЖИ МАТЕРИАЛЬНЫХ И НЕМАТЕРИАЛЬНЫХ АКТИВОВ</t>
  </si>
  <si>
    <t>000 1 14  02000 00 0000 000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</si>
  <si>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</si>
  <si>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000 1 14 02040 00 0000 410</t>
  </si>
  <si>
    <t>Доходы от реализации 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</si>
  <si>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</si>
  <si>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</si>
  <si>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</si>
  <si>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</si>
  <si>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</si>
  <si>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</si>
  <si>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</si>
  <si>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</si>
  <si>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000 1 14 06020 04 0000 430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</si>
  <si>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</si>
  <si>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</si>
  <si>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</si>
  <si>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000  1  16  00000  00  0000  000</t>
  </si>
  <si>
    <t>ШТРАФЫ,  САНКЦИИ, 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</si>
  <si>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</si>
  <si>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</si>
  <si>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</si>
  <si>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 статьей 119.1, пунктами 1 и 2 статьи 120, статьями 125, 126, 128, 129, 129.1, 132, 133, 134, 135, 135.1 Налогового кодекса Российской Федерации.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</si>
  <si>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</si>
  <si>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Кодеском Российской Федерации об административных правонарушениях</t>
  </si>
  <si>
    <t>000 1 16 25000 01 0000 140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</si>
  <si>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</si>
  <si>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</si>
  <si>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</si>
  <si>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</si>
  <si>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</si>
  <si>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000 1 16 37000 00 0000 140</t>
  </si>
  <si>
    <t>Поступления сумм в возмещение вреда, причиняемого автомобильным дорогам  транспортными средствами, осуществляющими перевозки тяжеловесных и (или) крупногабаритных грузов</t>
  </si>
  <si>
    <t>000 11 6 37030 04 0000 140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</si>
  <si>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</si>
  <si>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000 116 51000 02 0000 140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</si>
  <si>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</si>
  <si>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000 116 51020 02 0000 140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</si>
  <si>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</si>
  <si>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000 1 16 90000 00 0000 140</t>
  </si>
  <si>
    <t>Прочие поступления от денежных взысканий (штрафов)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</si>
  <si>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</si>
  <si>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</si>
  <si>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000  2 00  00000  00  0000  000</t>
  </si>
  <si>
    <t>БЕЗВОЗМЕЗДНЫЕ ПОСТУПЛЕНИЯ</t>
  </si>
  <si>
    <t>000 2 02 00000 00 0000 000</t>
  </si>
  <si>
    <t>Безвозмездные поступления  от других бюджетов бюджетной системы Российской Федерации</t>
  </si>
  <si>
    <t>000 2 02 01000 00 0000 151</t>
  </si>
  <si>
    <t>Дотации бюджетам  субъектов Российской Федерации и муниципальных образований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</si>
  <si>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</si>
  <si>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</si>
  <si>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>000 2 02 02000 00 0000 151</t>
  </si>
  <si>
    <t>Субсидии бюджетам бюджетной системы Российской Федерации (межбюджетные субсидии)</t>
  </si>
  <si>
    <t>000 2 02 02077 04  0000 151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</si>
  <si>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</si>
  <si>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000 2 02 02088 04  0004 151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</si>
  <si>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</si>
  <si>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000 2 02 02089 04  0004 151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</si>
  <si>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</si>
  <si>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</si>
  <si>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</si>
  <si>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000 2 02 02999 04  0000 151</t>
  </si>
  <si>
    <t>Прочие субсидии бюджетам городских округов</t>
  </si>
  <si>
    <t>Субсидии  на организацию обеспечения учащихся начальных классов муниципальных общеобразовательных учреждений  горячим питанием</t>
  </si>
  <si>
    <t>Субсидии  на организацию отдыха детей в каникулярное время</t>
  </si>
  <si>
    <t xml:space="preserve">Субсидии    на 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студентов,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пассажирского транспорта общего пользования </t>
  </si>
  <si>
    <t>000 2 02 03000 00 0000 151</t>
  </si>
  <si>
    <t>Субвенции бюджетам субъектов Российской Федерации и муниципальных образований</t>
  </si>
  <si>
    <t>000 2 02 03003 04 0000 151</t>
  </si>
  <si>
    <t xml:space="preserve">Субвенции  бюджетам городских округов на  государственную регистрацию актов гражданского состояния </t>
  </si>
  <si>
    <t>000 2 02 03007 04  0000 151</t>
  </si>
  <si>
    <t>Субвенции бюджетам городских округов на  составление (изменение ) списков кандидатов в присяжные заседатели федеральных судов общей юрисдикции в Российской Федерации</t>
  </si>
  <si>
    <t>000 2 02 03029 04 0000 151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</si>
  <si>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</si>
  <si>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000 2 02 03119 04 0000 151</t>
  </si>
  <si>
    <t>Субвенции бюджетам городских округов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</si>
  <si>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000 2 02 03999 04 0000 151</t>
  </si>
  <si>
    <t xml:space="preserve">Прочие субвенции бюджетам городских округов </t>
  </si>
  <si>
    <t>Субвенции на обеспечение государственных гарантий прав граждан на получение общедоступного и 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 учреждениях Тверской области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</si>
  <si>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</si>
  <si>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Субвенция на финансовое обеспечение реализации государственных полномочий по созданию, 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</si>
  <si>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</si>
  <si>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</si>
  <si>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000 2 07 00000 00 0000 180</t>
  </si>
  <si>
    <t>Прочие безвозмездные поступления</t>
  </si>
  <si>
    <t>000 2 07 04050 04 0000 180</t>
  </si>
  <si>
    <t xml:space="preserve">Прочие безвозмездные поступления в бюджеты городских округов </t>
  </si>
  <si>
    <t>Приложение 2</t>
  </si>
  <si>
    <t xml:space="preserve">Организация отдыха детей в каникулярное время </t>
  </si>
  <si>
    <t>Прочие выплаты по обязательствам государства</t>
  </si>
  <si>
    <t>9930000</t>
  </si>
  <si>
    <t>9931000</t>
  </si>
  <si>
    <t>0425020</t>
  </si>
  <si>
    <t>Предоставление социальных выплат молодым семьям на улучшение жилищных условий за счет средств федерального бюджета</t>
  </si>
  <si>
    <t xml:space="preserve">Думы  от  24.04.2014  № 240 </t>
  </si>
  <si>
    <t xml:space="preserve"> Думы от  24.04.2014 № 240</t>
  </si>
  <si>
    <t>Думы  от  24.04.2014 № 240</t>
  </si>
  <si>
    <t>Думы  от  24.04.2014  № 240</t>
  </si>
  <si>
    <t xml:space="preserve">Думы  от  24.04.2014 № 240 </t>
  </si>
  <si>
    <t>Думы   от 24.04.2014 № 240</t>
  </si>
  <si>
    <t>Думы  от 24.04.2014  № 240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</si>
</sst>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"/>
    <numFmt numFmtId="173" formatCode="0000000"/>
    <numFmt numFmtId="174" formatCode="000"/>
    <numFmt numFmtId="175" formatCode="_-* #,##0.0_р_._-;\-* #,##0.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10.95"/>
      <color indexed="8"/>
      <name val="Times New Roman"/>
      <family val="1"/>
    </font>
    <font>
      <sz val="10.95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 Cyr"/>
      <family val="1"/>
    </font>
    <font>
      <sz val="13"/>
      <name val="Times New Roman Cyr"/>
      <family val="1"/>
    </font>
    <font>
      <b/>
      <sz val="13"/>
      <name val="Times New Roman Cyr"/>
      <family val="0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6"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166" fontId="4" fillId="0" borderId="0" xfId="0" applyNumberFormat="1" applyFont="1" applyFill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vertical="center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166" fontId="4" fillId="0" borderId="13" xfId="0" applyNumberFormat="1" applyFont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/>
      <protection locked="0"/>
    </xf>
    <xf numFmtId="16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12" fillId="0" borderId="10" xfId="53" applyFont="1" applyFill="1" applyBorder="1" applyAlignment="1">
      <alignment horizontal="left" vertical="center" wrapText="1"/>
      <protection/>
    </xf>
    <xf numFmtId="166" fontId="12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wrapText="1"/>
    </xf>
    <xf numFmtId="0" fontId="12" fillId="0" borderId="10" xfId="53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166" fontId="13" fillId="0" borderId="10" xfId="53" applyNumberFormat="1" applyFont="1" applyFill="1" applyBorder="1" applyAlignment="1">
      <alignment horizontal="center" vertical="center" wrapText="1"/>
      <protection/>
    </xf>
    <xf numFmtId="166" fontId="14" fillId="0" borderId="10" xfId="53" applyNumberFormat="1" applyFont="1" applyFill="1" applyBorder="1" applyAlignment="1">
      <alignment horizontal="center" vertical="center" wrapText="1"/>
      <protection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5" fillId="0" borderId="10" xfId="0" applyFont="1" applyFill="1" applyBorder="1" applyAlignment="1">
      <alignment vertical="top" wrapText="1"/>
    </xf>
    <xf numFmtId="166" fontId="4" fillId="0" borderId="0" xfId="0" applyNumberFormat="1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6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right"/>
    </xf>
    <xf numFmtId="166" fontId="4" fillId="0" borderId="16" xfId="0" applyNumberFormat="1" applyFont="1" applyFill="1" applyBorder="1" applyAlignment="1">
      <alignment horizontal="center" vertical="center" wrapText="1"/>
    </xf>
    <xf numFmtId="166" fontId="4" fillId="0" borderId="23" xfId="0" applyNumberFormat="1" applyFont="1" applyFill="1" applyBorder="1" applyAlignment="1">
      <alignment horizontal="center" vertical="center" wrapText="1"/>
    </xf>
    <xf numFmtId="166" fontId="4" fillId="0" borderId="2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166" fontId="4" fillId="0" borderId="0" xfId="0" applyNumberFormat="1" applyFont="1" applyBorder="1" applyAlignment="1">
      <alignment horizontal="right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6" fontId="4" fillId="0" borderId="16" xfId="0" applyNumberFormat="1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center" vertical="center" wrapText="1"/>
    </xf>
    <xf numFmtId="166" fontId="4" fillId="0" borderId="22" xfId="0" applyNumberFormat="1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166" fontId="4" fillId="0" borderId="11" xfId="0" applyNumberFormat="1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. № (общее образ)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25">
      <selection activeCell="K33" sqref="K33"/>
    </sheetView>
  </sheetViews>
  <sheetFormatPr defaultColWidth="9.125" defaultRowHeight="12.75"/>
  <cols>
    <col min="1" max="1" width="30.50390625" style="2" customWidth="1"/>
    <col min="2" max="2" width="51.00390625" style="2" customWidth="1"/>
    <col min="3" max="3" width="13.375" style="25" customWidth="1"/>
    <col min="4" max="4" width="13.50390625" style="2" customWidth="1"/>
    <col min="5" max="5" width="12.50390625" style="2" customWidth="1"/>
    <col min="6" max="16384" width="9.125" style="2" customWidth="1"/>
  </cols>
  <sheetData>
    <row r="1" spans="1:5" ht="16.5">
      <c r="A1" s="161" t="s">
        <v>477</v>
      </c>
      <c r="B1" s="161"/>
      <c r="C1" s="161"/>
      <c r="D1" s="161"/>
      <c r="E1" s="161"/>
    </row>
    <row r="2" spans="1:5" ht="16.5">
      <c r="A2" s="161" t="s">
        <v>467</v>
      </c>
      <c r="B2" s="161"/>
      <c r="C2" s="161"/>
      <c r="D2" s="161"/>
      <c r="E2" s="161"/>
    </row>
    <row r="3" spans="1:5" ht="16.5">
      <c r="A3" s="161" t="s">
        <v>724</v>
      </c>
      <c r="B3" s="161"/>
      <c r="C3" s="161"/>
      <c r="D3" s="161"/>
      <c r="E3" s="161"/>
    </row>
    <row r="5" spans="1:5" ht="16.5">
      <c r="A5" s="162" t="s">
        <v>0</v>
      </c>
      <c r="B5" s="162"/>
      <c r="C5" s="162"/>
      <c r="D5" s="162"/>
      <c r="E5" s="162"/>
    </row>
    <row r="6" spans="1:5" ht="16.5">
      <c r="A6" s="162" t="s">
        <v>113</v>
      </c>
      <c r="B6" s="162"/>
      <c r="C6" s="162"/>
      <c r="D6" s="162"/>
      <c r="E6" s="162"/>
    </row>
    <row r="8" spans="1:5" ht="16.5">
      <c r="A8" s="164" t="s">
        <v>1</v>
      </c>
      <c r="B8" s="159" t="s">
        <v>474</v>
      </c>
      <c r="C8" s="156" t="s">
        <v>65</v>
      </c>
      <c r="D8" s="157"/>
      <c r="E8" s="158"/>
    </row>
    <row r="9" spans="1:5" ht="16.5">
      <c r="A9" s="165"/>
      <c r="B9" s="167"/>
      <c r="C9" s="159" t="s">
        <v>448</v>
      </c>
      <c r="D9" s="168" t="s">
        <v>115</v>
      </c>
      <c r="E9" s="169"/>
    </row>
    <row r="10" spans="1:5" ht="16.5">
      <c r="A10" s="166"/>
      <c r="B10" s="160"/>
      <c r="C10" s="160"/>
      <c r="D10" s="27" t="s">
        <v>78</v>
      </c>
      <c r="E10" s="27" t="s">
        <v>114</v>
      </c>
    </row>
    <row r="11" spans="1:5" ht="16.5">
      <c r="A11" s="40" t="s">
        <v>447</v>
      </c>
      <c r="B11" s="41">
        <v>2</v>
      </c>
      <c r="C11" s="41">
        <v>3</v>
      </c>
      <c r="D11" s="37">
        <v>4</v>
      </c>
      <c r="E11" s="37">
        <v>5</v>
      </c>
    </row>
    <row r="12" spans="1:5" ht="33">
      <c r="A12" s="18" t="s">
        <v>99</v>
      </c>
      <c r="B12" s="19" t="s">
        <v>454</v>
      </c>
      <c r="C12" s="43">
        <f>C13+C15</f>
        <v>2000</v>
      </c>
      <c r="D12" s="43">
        <f>D13+D15</f>
        <v>13000</v>
      </c>
      <c r="E12" s="43">
        <f>E13+E15</f>
        <v>-3000</v>
      </c>
    </row>
    <row r="13" spans="1:5" ht="33">
      <c r="A13" s="20" t="s">
        <v>100</v>
      </c>
      <c r="B13" s="21" t="s">
        <v>101</v>
      </c>
      <c r="C13" s="44">
        <f>C14</f>
        <v>2000</v>
      </c>
      <c r="D13" s="44">
        <f>D14</f>
        <v>15000</v>
      </c>
      <c r="E13" s="44">
        <f>E14</f>
        <v>5000</v>
      </c>
    </row>
    <row r="14" spans="1:5" ht="50.25">
      <c r="A14" s="20" t="s">
        <v>102</v>
      </c>
      <c r="B14" s="11" t="s">
        <v>105</v>
      </c>
      <c r="C14" s="44">
        <v>2000</v>
      </c>
      <c r="D14" s="44">
        <v>15000</v>
      </c>
      <c r="E14" s="44">
        <v>5000</v>
      </c>
    </row>
    <row r="15" spans="1:5" ht="50.25">
      <c r="A15" s="20" t="s">
        <v>103</v>
      </c>
      <c r="B15" s="11" t="s">
        <v>116</v>
      </c>
      <c r="C15" s="44">
        <f>C16</f>
        <v>0</v>
      </c>
      <c r="D15" s="44">
        <f>D16</f>
        <v>-2000</v>
      </c>
      <c r="E15" s="44">
        <f>E16</f>
        <v>-8000</v>
      </c>
    </row>
    <row r="16" spans="1:5" ht="50.25">
      <c r="A16" s="20" t="s">
        <v>106</v>
      </c>
      <c r="B16" s="11" t="s">
        <v>117</v>
      </c>
      <c r="C16" s="44">
        <v>0</v>
      </c>
      <c r="D16" s="44">
        <v>-2000</v>
      </c>
      <c r="E16" s="44">
        <v>-8000</v>
      </c>
    </row>
    <row r="17" spans="1:5" ht="50.25">
      <c r="A17" s="18" t="s">
        <v>2</v>
      </c>
      <c r="B17" s="19" t="s">
        <v>3</v>
      </c>
      <c r="C17" s="43">
        <f>C20+C18</f>
        <v>4000</v>
      </c>
      <c r="D17" s="43">
        <f>D20+D18</f>
        <v>-6000</v>
      </c>
      <c r="E17" s="43">
        <f>E20+E18</f>
        <v>-10000</v>
      </c>
    </row>
    <row r="18" spans="1:5" ht="50.25">
      <c r="A18" s="20" t="s">
        <v>118</v>
      </c>
      <c r="B18" s="21" t="s">
        <v>120</v>
      </c>
      <c r="C18" s="44">
        <f>C19</f>
        <v>16000</v>
      </c>
      <c r="D18" s="44">
        <f>D19</f>
        <v>0</v>
      </c>
      <c r="E18" s="44">
        <f>E19</f>
        <v>0</v>
      </c>
    </row>
    <row r="19" spans="1:5" ht="66.75">
      <c r="A19" s="20" t="s">
        <v>119</v>
      </c>
      <c r="B19" s="21" t="s">
        <v>121</v>
      </c>
      <c r="C19" s="44">
        <v>16000</v>
      </c>
      <c r="D19" s="44">
        <v>0</v>
      </c>
      <c r="E19" s="44">
        <v>0</v>
      </c>
    </row>
    <row r="20" spans="1:5" ht="66.75">
      <c r="A20" s="20" t="s">
        <v>4</v>
      </c>
      <c r="B20" s="21" t="s">
        <v>5</v>
      </c>
      <c r="C20" s="44">
        <f>C21</f>
        <v>-12000</v>
      </c>
      <c r="D20" s="44">
        <f>D21</f>
        <v>-6000</v>
      </c>
      <c r="E20" s="44">
        <f>E21</f>
        <v>-10000</v>
      </c>
    </row>
    <row r="21" spans="1:5" ht="66.75">
      <c r="A21" s="20" t="s">
        <v>6</v>
      </c>
      <c r="B21" s="21" t="s">
        <v>104</v>
      </c>
      <c r="C21" s="44">
        <v>-12000</v>
      </c>
      <c r="D21" s="44">
        <v>-6000</v>
      </c>
      <c r="E21" s="44">
        <v>-10000</v>
      </c>
    </row>
    <row r="22" spans="1:5" ht="33">
      <c r="A22" s="18" t="s">
        <v>7</v>
      </c>
      <c r="B22" s="19" t="s">
        <v>122</v>
      </c>
      <c r="C22" s="43">
        <f>C23+C26</f>
        <v>20643.199999999953</v>
      </c>
      <c r="D22" s="43">
        <f>D23+D26</f>
        <v>0</v>
      </c>
      <c r="E22" s="43">
        <f>E23+E26</f>
        <v>0</v>
      </c>
    </row>
    <row r="23" spans="1:5" ht="16.5">
      <c r="A23" s="20" t="s">
        <v>8</v>
      </c>
      <c r="B23" s="21" t="s">
        <v>9</v>
      </c>
      <c r="C23" s="44">
        <f aca="true" t="shared" si="0" ref="C23:E24">C24</f>
        <v>-659839.8</v>
      </c>
      <c r="D23" s="44">
        <f t="shared" si="0"/>
        <v>-569620.6</v>
      </c>
      <c r="E23" s="44">
        <f t="shared" si="0"/>
        <v>-570151.6</v>
      </c>
    </row>
    <row r="24" spans="1:5" ht="33">
      <c r="A24" s="20" t="s">
        <v>10</v>
      </c>
      <c r="B24" s="21" t="s">
        <v>11</v>
      </c>
      <c r="C24" s="44">
        <f t="shared" si="0"/>
        <v>-659839.8</v>
      </c>
      <c r="D24" s="44">
        <f t="shared" si="0"/>
        <v>-569620.6</v>
      </c>
      <c r="E24" s="44">
        <f t="shared" si="0"/>
        <v>-570151.6</v>
      </c>
    </row>
    <row r="25" spans="1:5" ht="33">
      <c r="A25" s="20" t="s">
        <v>12</v>
      </c>
      <c r="B25" s="21" t="s">
        <v>13</v>
      </c>
      <c r="C25" s="29">
        <f>-(641839.8+C13+C18)</f>
        <v>-659839.8</v>
      </c>
      <c r="D25" s="44">
        <f>-(554620.6+D13+D18)</f>
        <v>-569620.6</v>
      </c>
      <c r="E25" s="44">
        <f>-(565151.6+E13+E18)</f>
        <v>-570151.6</v>
      </c>
    </row>
    <row r="26" spans="1:5" ht="16.5">
      <c r="A26" s="20" t="s">
        <v>14</v>
      </c>
      <c r="B26" s="21" t="s">
        <v>15</v>
      </c>
      <c r="C26" s="29">
        <f aca="true" t="shared" si="1" ref="C26:E27">C27</f>
        <v>680483</v>
      </c>
      <c r="D26" s="44">
        <f t="shared" si="1"/>
        <v>569620.6</v>
      </c>
      <c r="E26" s="44">
        <f t="shared" si="1"/>
        <v>570151.6</v>
      </c>
    </row>
    <row r="27" spans="1:5" ht="33">
      <c r="A27" s="20" t="s">
        <v>16</v>
      </c>
      <c r="B27" s="21" t="s">
        <v>17</v>
      </c>
      <c r="C27" s="29">
        <f t="shared" si="1"/>
        <v>680483</v>
      </c>
      <c r="D27" s="44">
        <f t="shared" si="1"/>
        <v>569620.6</v>
      </c>
      <c r="E27" s="44">
        <f t="shared" si="1"/>
        <v>570151.6</v>
      </c>
    </row>
    <row r="28" spans="1:5" ht="33">
      <c r="A28" s="20" t="s">
        <v>18</v>
      </c>
      <c r="B28" s="21" t="s">
        <v>19</v>
      </c>
      <c r="C28" s="29">
        <f>668483-(C15+C20)</f>
        <v>680483</v>
      </c>
      <c r="D28" s="44">
        <f>561620.6-(D15+D20)</f>
        <v>569620.6</v>
      </c>
      <c r="E28" s="44">
        <f>552151.6-(E15+E20)</f>
        <v>570151.6</v>
      </c>
    </row>
    <row r="29" spans="1:5" ht="16.5">
      <c r="A29" s="163" t="s">
        <v>20</v>
      </c>
      <c r="B29" s="163"/>
      <c r="C29" s="43">
        <f>C22+C17+C12</f>
        <v>26643.199999999953</v>
      </c>
      <c r="D29" s="43">
        <f>D22+D17+D12</f>
        <v>7000</v>
      </c>
      <c r="E29" s="43">
        <f>E22+E17+E12</f>
        <v>-13000</v>
      </c>
    </row>
    <row r="31" spans="1:2" ht="16.5">
      <c r="A31" s="22"/>
      <c r="B31" s="23"/>
    </row>
    <row r="32" ht="16.5">
      <c r="B32" s="1"/>
    </row>
  </sheetData>
  <sheetProtection/>
  <mergeCells count="11">
    <mergeCell ref="A29:B29"/>
    <mergeCell ref="A8:A10"/>
    <mergeCell ref="B8:B10"/>
    <mergeCell ref="A6:E6"/>
    <mergeCell ref="D9:E9"/>
    <mergeCell ref="C8:E8"/>
    <mergeCell ref="C9:C10"/>
    <mergeCell ref="A1:E1"/>
    <mergeCell ref="A2:E2"/>
    <mergeCell ref="A3:E3"/>
    <mergeCell ref="A5:E5"/>
  </mergeCells>
  <printOptions/>
  <pageMargins left="0.5905511811023623" right="0.1968503937007874" top="0.1968503937007874" bottom="0" header="0.5118110236220472" footer="0.5118110236220472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zoomScalePageLayoutView="0" workbookViewId="0" topLeftCell="A1">
      <selection activeCell="B12" sqref="B12"/>
    </sheetView>
  </sheetViews>
  <sheetFormatPr defaultColWidth="9.125" defaultRowHeight="12.75"/>
  <cols>
    <col min="1" max="1" width="33.50390625" style="144" customWidth="1"/>
    <col min="2" max="2" width="87.875" style="130" customWidth="1"/>
    <col min="3" max="3" width="12.75390625" style="132" customWidth="1"/>
    <col min="4" max="4" width="12.00390625" style="132" customWidth="1"/>
    <col min="5" max="5" width="11.875" style="132" customWidth="1"/>
    <col min="6" max="6" width="14.625" style="131" customWidth="1"/>
    <col min="7" max="7" width="7.375" style="131" customWidth="1"/>
    <col min="8" max="8" width="6.625" style="131" customWidth="1"/>
    <col min="9" max="9" width="6.875" style="131" customWidth="1"/>
    <col min="10" max="10" width="6.50390625" style="131" customWidth="1"/>
    <col min="11" max="21" width="9.125" style="131" customWidth="1"/>
    <col min="22" max="22" width="0.37109375" style="131" customWidth="1"/>
    <col min="23" max="16384" width="9.125" style="131" customWidth="1"/>
  </cols>
  <sheetData>
    <row r="1" spans="3:5" ht="16.5">
      <c r="C1" s="170" t="s">
        <v>717</v>
      </c>
      <c r="D1" s="170"/>
      <c r="E1" s="170"/>
    </row>
    <row r="2" spans="3:5" ht="16.5">
      <c r="C2" s="171" t="s">
        <v>526</v>
      </c>
      <c r="D2" s="171"/>
      <c r="E2" s="171"/>
    </row>
    <row r="3" spans="3:5" ht="16.5">
      <c r="C3" s="170" t="s">
        <v>725</v>
      </c>
      <c r="D3" s="170"/>
      <c r="E3" s="170"/>
    </row>
    <row r="5" spans="1:6" ht="54.75" customHeight="1">
      <c r="A5" s="172" t="s">
        <v>527</v>
      </c>
      <c r="B5" s="172"/>
      <c r="C5" s="172"/>
      <c r="D5" s="172"/>
      <c r="E5" s="172"/>
      <c r="F5" s="133"/>
    </row>
    <row r="6" spans="1:5" ht="16.5">
      <c r="A6" s="173" t="s">
        <v>528</v>
      </c>
      <c r="B6" s="174" t="s">
        <v>529</v>
      </c>
      <c r="C6" s="175" t="s">
        <v>530</v>
      </c>
      <c r="D6" s="175"/>
      <c r="E6" s="175"/>
    </row>
    <row r="7" spans="1:5" s="135" customFormat="1" ht="16.5">
      <c r="A7" s="173"/>
      <c r="B7" s="174"/>
      <c r="C7" s="134" t="s">
        <v>448</v>
      </c>
      <c r="D7" s="134" t="s">
        <v>78</v>
      </c>
      <c r="E7" s="134" t="s">
        <v>114</v>
      </c>
    </row>
    <row r="8" spans="1:6" s="137" customFormat="1" ht="16.5">
      <c r="A8" s="148" t="s">
        <v>531</v>
      </c>
      <c r="B8" s="9" t="s">
        <v>532</v>
      </c>
      <c r="C8" s="30">
        <f>C9+C20+C27+C35+C38+C49+C58+C67+C55+C14</f>
        <v>344100.9000000001</v>
      </c>
      <c r="D8" s="30">
        <f>D9+D20+D27+D35+D38+D49+D58+D67+D55+D14</f>
        <v>285112.9000000001</v>
      </c>
      <c r="E8" s="30">
        <f>E9+E20+E27+E35+E38+E49+E58+E67+E55+E14</f>
        <v>282562.5000000001</v>
      </c>
      <c r="F8" s="136"/>
    </row>
    <row r="9" spans="1:6" s="137" customFormat="1" ht="16.5">
      <c r="A9" s="148" t="s">
        <v>533</v>
      </c>
      <c r="B9" s="9" t="s">
        <v>534</v>
      </c>
      <c r="C9" s="30">
        <f>C10</f>
        <v>139685.4</v>
      </c>
      <c r="D9" s="30">
        <f>D10</f>
        <v>137088.5</v>
      </c>
      <c r="E9" s="30">
        <f>E10</f>
        <v>134437.7</v>
      </c>
      <c r="F9" s="136"/>
    </row>
    <row r="10" spans="1:6" ht="16.5">
      <c r="A10" s="149" t="s">
        <v>535</v>
      </c>
      <c r="B10" s="11" t="s">
        <v>536</v>
      </c>
      <c r="C10" s="29">
        <f>C11+C12+C13</f>
        <v>139685.4</v>
      </c>
      <c r="D10" s="29">
        <f>D11+D12+D13</f>
        <v>137088.5</v>
      </c>
      <c r="E10" s="29">
        <f>E11+E12+E13</f>
        <v>134437.7</v>
      </c>
      <c r="F10" s="138"/>
    </row>
    <row r="11" spans="1:9" ht="66.75">
      <c r="A11" s="149" t="s">
        <v>537</v>
      </c>
      <c r="B11" s="11" t="s">
        <v>538</v>
      </c>
      <c r="C11" s="29">
        <v>138157</v>
      </c>
      <c r="D11" s="29">
        <v>135683.8</v>
      </c>
      <c r="E11" s="29">
        <v>133147.3</v>
      </c>
      <c r="F11" s="132"/>
      <c r="G11" s="139"/>
      <c r="H11" s="139"/>
      <c r="I11" s="139"/>
    </row>
    <row r="12" spans="1:6" ht="100.5">
      <c r="A12" s="149" t="s">
        <v>539</v>
      </c>
      <c r="B12" s="11" t="s">
        <v>540</v>
      </c>
      <c r="C12" s="29">
        <v>728.3</v>
      </c>
      <c r="D12" s="29">
        <v>703.1</v>
      </c>
      <c r="E12" s="29">
        <v>675.7</v>
      </c>
      <c r="F12" s="132"/>
    </row>
    <row r="13" spans="1:6" ht="39.75" customHeight="1">
      <c r="A13" s="149" t="s">
        <v>541</v>
      </c>
      <c r="B13" s="11" t="s">
        <v>542</v>
      </c>
      <c r="C13" s="29">
        <v>800.1</v>
      </c>
      <c r="D13" s="29">
        <v>701.6</v>
      </c>
      <c r="E13" s="29">
        <v>614.7</v>
      </c>
      <c r="F13" s="132"/>
    </row>
    <row r="14" spans="1:6" s="137" customFormat="1" ht="33">
      <c r="A14" s="148" t="s">
        <v>543</v>
      </c>
      <c r="B14" s="9" t="s">
        <v>544</v>
      </c>
      <c r="C14" s="30">
        <v>2407.9</v>
      </c>
      <c r="D14" s="30">
        <v>2489.7</v>
      </c>
      <c r="E14" s="30">
        <v>2609.2</v>
      </c>
      <c r="F14" s="140"/>
    </row>
    <row r="15" spans="1:6" ht="33">
      <c r="A15" s="149" t="s">
        <v>545</v>
      </c>
      <c r="B15" s="11" t="s">
        <v>546</v>
      </c>
      <c r="C15" s="29">
        <f>C16+C17+C18+C19</f>
        <v>2407.9000000000005</v>
      </c>
      <c r="D15" s="29">
        <f>D16+D17+D18+D19</f>
        <v>2489.7</v>
      </c>
      <c r="E15" s="29">
        <f>E16+E17+E18+E19</f>
        <v>2609.2</v>
      </c>
      <c r="F15" s="132"/>
    </row>
    <row r="16" spans="1:6" ht="66.75">
      <c r="A16" s="149" t="s">
        <v>547</v>
      </c>
      <c r="B16" s="11" t="s">
        <v>548</v>
      </c>
      <c r="C16" s="29">
        <v>1196.2</v>
      </c>
      <c r="D16" s="29">
        <v>1236.8</v>
      </c>
      <c r="E16" s="29">
        <v>1296.1</v>
      </c>
      <c r="F16" s="132"/>
    </row>
    <row r="17" spans="1:6" ht="84">
      <c r="A17" s="149" t="s">
        <v>549</v>
      </c>
      <c r="B17" s="11" t="s">
        <v>550</v>
      </c>
      <c r="C17" s="29">
        <v>28.5</v>
      </c>
      <c r="D17" s="29">
        <v>29.5</v>
      </c>
      <c r="E17" s="29">
        <v>30.9</v>
      </c>
      <c r="F17" s="132"/>
    </row>
    <row r="18" spans="1:6" ht="66.75">
      <c r="A18" s="149" t="s">
        <v>551</v>
      </c>
      <c r="B18" s="11" t="s">
        <v>552</v>
      </c>
      <c r="C18" s="29">
        <v>1053.9</v>
      </c>
      <c r="D18" s="29">
        <v>1089.7</v>
      </c>
      <c r="E18" s="29">
        <v>1142</v>
      </c>
      <c r="F18" s="132"/>
    </row>
    <row r="19" spans="1:6" ht="66.75">
      <c r="A19" s="149" t="s">
        <v>553</v>
      </c>
      <c r="B19" s="11" t="s">
        <v>554</v>
      </c>
      <c r="C19" s="29">
        <v>129.3</v>
      </c>
      <c r="D19" s="29">
        <v>133.7</v>
      </c>
      <c r="E19" s="29">
        <v>140.2</v>
      </c>
      <c r="F19" s="132"/>
    </row>
    <row r="20" spans="1:6" ht="16.5">
      <c r="A20" s="148" t="s">
        <v>555</v>
      </c>
      <c r="B20" s="9" t="s">
        <v>556</v>
      </c>
      <c r="C20" s="30">
        <f>C21+C23+C25</f>
        <v>40049.6</v>
      </c>
      <c r="D20" s="30">
        <f>D21+D23+D25</f>
        <v>42099</v>
      </c>
      <c r="E20" s="30">
        <f>E21+E23+E25</f>
        <v>44175.5</v>
      </c>
      <c r="F20" s="132"/>
    </row>
    <row r="21" spans="1:6" s="137" customFormat="1" ht="16.5">
      <c r="A21" s="149" t="s">
        <v>557</v>
      </c>
      <c r="B21" s="11" t="s">
        <v>558</v>
      </c>
      <c r="C21" s="30">
        <f>C22</f>
        <v>38661</v>
      </c>
      <c r="D21" s="30">
        <f>D22</f>
        <v>40710</v>
      </c>
      <c r="E21" s="30">
        <f>E22</f>
        <v>42786</v>
      </c>
      <c r="F21" s="136"/>
    </row>
    <row r="22" spans="1:6" ht="16.5">
      <c r="A22" s="149" t="s">
        <v>559</v>
      </c>
      <c r="B22" s="11" t="s">
        <v>558</v>
      </c>
      <c r="C22" s="29">
        <v>38661</v>
      </c>
      <c r="D22" s="29">
        <v>40710</v>
      </c>
      <c r="E22" s="29">
        <v>42786</v>
      </c>
      <c r="F22" s="138"/>
    </row>
    <row r="23" spans="1:6" ht="16.5">
      <c r="A23" s="150" t="s">
        <v>560</v>
      </c>
      <c r="B23" s="11" t="s">
        <v>561</v>
      </c>
      <c r="C23" s="29">
        <f>C24</f>
        <v>8.6</v>
      </c>
      <c r="D23" s="29">
        <f>D24</f>
        <v>9</v>
      </c>
      <c r="E23" s="29">
        <f>E24</f>
        <v>9.5</v>
      </c>
      <c r="F23" s="132"/>
    </row>
    <row r="24" spans="1:6" ht="16.5">
      <c r="A24" s="150" t="s">
        <v>562</v>
      </c>
      <c r="B24" s="11" t="s">
        <v>561</v>
      </c>
      <c r="C24" s="29">
        <v>8.6</v>
      </c>
      <c r="D24" s="29">
        <v>9</v>
      </c>
      <c r="E24" s="29">
        <v>9.5</v>
      </c>
      <c r="F24" s="132"/>
    </row>
    <row r="25" spans="1:6" ht="21.75" customHeight="1">
      <c r="A25" s="150" t="s">
        <v>563</v>
      </c>
      <c r="B25" s="11" t="s">
        <v>564</v>
      </c>
      <c r="C25" s="29">
        <f>C26</f>
        <v>1380</v>
      </c>
      <c r="D25" s="29">
        <f>D26</f>
        <v>1380</v>
      </c>
      <c r="E25" s="29">
        <f>E26</f>
        <v>1380</v>
      </c>
      <c r="F25" s="132"/>
    </row>
    <row r="26" spans="1:6" ht="33">
      <c r="A26" s="150" t="s">
        <v>565</v>
      </c>
      <c r="B26" s="11" t="s">
        <v>566</v>
      </c>
      <c r="C26" s="29">
        <v>1380</v>
      </c>
      <c r="D26" s="29">
        <v>1380</v>
      </c>
      <c r="E26" s="29">
        <v>1380</v>
      </c>
      <c r="F26" s="132"/>
    </row>
    <row r="27" spans="1:6" s="137" customFormat="1" ht="16.5">
      <c r="A27" s="148" t="s">
        <v>567</v>
      </c>
      <c r="B27" s="9" t="s">
        <v>568</v>
      </c>
      <c r="C27" s="30">
        <f>C28+C30</f>
        <v>58397</v>
      </c>
      <c r="D27" s="30">
        <f>D28+D30</f>
        <v>58397</v>
      </c>
      <c r="E27" s="30">
        <f>E28+E30</f>
        <v>58397</v>
      </c>
      <c r="F27" s="136"/>
    </row>
    <row r="28" spans="1:6" ht="16.5">
      <c r="A28" s="149" t="s">
        <v>569</v>
      </c>
      <c r="B28" s="11" t="s">
        <v>570</v>
      </c>
      <c r="C28" s="29">
        <f>C29</f>
        <v>3956</v>
      </c>
      <c r="D28" s="29">
        <f>D29</f>
        <v>3956</v>
      </c>
      <c r="E28" s="29">
        <f>E29</f>
        <v>3956</v>
      </c>
      <c r="F28" s="138"/>
    </row>
    <row r="29" spans="1:6" ht="33">
      <c r="A29" s="149" t="s">
        <v>571</v>
      </c>
      <c r="B29" s="11" t="s">
        <v>572</v>
      </c>
      <c r="C29" s="83">
        <v>3956</v>
      </c>
      <c r="D29" s="83">
        <v>3956</v>
      </c>
      <c r="E29" s="83">
        <v>3956</v>
      </c>
      <c r="F29" s="132"/>
    </row>
    <row r="30" spans="1:6" ht="16.5">
      <c r="A30" s="149" t="s">
        <v>573</v>
      </c>
      <c r="B30" s="11" t="s">
        <v>574</v>
      </c>
      <c r="C30" s="29">
        <f>C31+C33</f>
        <v>54441</v>
      </c>
      <c r="D30" s="29">
        <f>D31+D33</f>
        <v>54441</v>
      </c>
      <c r="E30" s="29">
        <f>E31+E33</f>
        <v>54441</v>
      </c>
      <c r="F30" s="138"/>
    </row>
    <row r="31" spans="1:6" ht="36.75" customHeight="1">
      <c r="A31" s="149" t="s">
        <v>575</v>
      </c>
      <c r="B31" s="11" t="s">
        <v>576</v>
      </c>
      <c r="C31" s="29">
        <f>C32</f>
        <v>4790</v>
      </c>
      <c r="D31" s="29">
        <f>D32</f>
        <v>4790</v>
      </c>
      <c r="E31" s="29">
        <f>E32</f>
        <v>4790</v>
      </c>
      <c r="F31" s="138"/>
    </row>
    <row r="32" spans="1:6" ht="66.75">
      <c r="A32" s="149" t="s">
        <v>577</v>
      </c>
      <c r="B32" s="11" t="s">
        <v>578</v>
      </c>
      <c r="C32" s="83">
        <v>4790</v>
      </c>
      <c r="D32" s="83">
        <v>4790</v>
      </c>
      <c r="E32" s="83">
        <v>4790</v>
      </c>
      <c r="F32" s="132"/>
    </row>
    <row r="33" spans="1:6" ht="39.75" customHeight="1">
      <c r="A33" s="149" t="s">
        <v>579</v>
      </c>
      <c r="B33" s="11" t="s">
        <v>580</v>
      </c>
      <c r="C33" s="29">
        <f>C34</f>
        <v>49651</v>
      </c>
      <c r="D33" s="29">
        <f>D34</f>
        <v>49651</v>
      </c>
      <c r="E33" s="29">
        <f>E34</f>
        <v>49651</v>
      </c>
      <c r="F33" s="138"/>
    </row>
    <row r="34" spans="1:6" ht="66.75">
      <c r="A34" s="149" t="s">
        <v>581</v>
      </c>
      <c r="B34" s="11" t="s">
        <v>582</v>
      </c>
      <c r="C34" s="83">
        <v>49651</v>
      </c>
      <c r="D34" s="83">
        <v>49651</v>
      </c>
      <c r="E34" s="83">
        <v>49651</v>
      </c>
      <c r="F34" s="132"/>
    </row>
    <row r="35" spans="1:6" s="137" customFormat="1" ht="16.5">
      <c r="A35" s="148" t="s">
        <v>583</v>
      </c>
      <c r="B35" s="9" t="s">
        <v>584</v>
      </c>
      <c r="C35" s="30">
        <f aca="true" t="shared" si="0" ref="C35:E36">C36</f>
        <v>3041</v>
      </c>
      <c r="D35" s="30">
        <f t="shared" si="0"/>
        <v>3041</v>
      </c>
      <c r="E35" s="30">
        <f t="shared" si="0"/>
        <v>3041</v>
      </c>
      <c r="F35" s="136"/>
    </row>
    <row r="36" spans="1:6" ht="33">
      <c r="A36" s="149" t="s">
        <v>585</v>
      </c>
      <c r="B36" s="11" t="s">
        <v>586</v>
      </c>
      <c r="C36" s="29">
        <f t="shared" si="0"/>
        <v>3041</v>
      </c>
      <c r="D36" s="29">
        <f t="shared" si="0"/>
        <v>3041</v>
      </c>
      <c r="E36" s="29">
        <f t="shared" si="0"/>
        <v>3041</v>
      </c>
      <c r="F36" s="138"/>
    </row>
    <row r="37" spans="1:6" ht="50.25">
      <c r="A37" s="149" t="s">
        <v>587</v>
      </c>
      <c r="B37" s="11" t="s">
        <v>588</v>
      </c>
      <c r="C37" s="83">
        <v>3041</v>
      </c>
      <c r="D37" s="83">
        <v>3041</v>
      </c>
      <c r="E37" s="83">
        <v>3041</v>
      </c>
      <c r="F37" s="132"/>
    </row>
    <row r="38" spans="1:6" s="137" customFormat="1" ht="33">
      <c r="A38" s="148" t="s">
        <v>589</v>
      </c>
      <c r="B38" s="9" t="s">
        <v>590</v>
      </c>
      <c r="C38" s="30">
        <f>C39+C46</f>
        <v>29629.699999999997</v>
      </c>
      <c r="D38" s="30">
        <f>D39+D46</f>
        <v>29230.9</v>
      </c>
      <c r="E38" s="30">
        <f>E39+E46</f>
        <v>28624.9</v>
      </c>
      <c r="F38" s="136"/>
    </row>
    <row r="39" spans="1:6" ht="73.5" customHeight="1">
      <c r="A39" s="149" t="s">
        <v>591</v>
      </c>
      <c r="B39" s="11" t="s">
        <v>592</v>
      </c>
      <c r="C39" s="29">
        <f>C40+C42+C44</f>
        <v>29527.6</v>
      </c>
      <c r="D39" s="29">
        <f>D40+D42+D44</f>
        <v>29123.4</v>
      </c>
      <c r="E39" s="29">
        <f>E40+E42+E44</f>
        <v>28511.9</v>
      </c>
      <c r="F39" s="138"/>
    </row>
    <row r="40" spans="1:6" ht="57" customHeight="1">
      <c r="A40" s="149" t="s">
        <v>593</v>
      </c>
      <c r="B40" s="11" t="s">
        <v>594</v>
      </c>
      <c r="C40" s="29">
        <f>C41</f>
        <v>16529.3</v>
      </c>
      <c r="D40" s="29">
        <f>D41</f>
        <v>15510.4</v>
      </c>
      <c r="E40" s="29">
        <f>E41</f>
        <v>14257.9</v>
      </c>
      <c r="F40" s="138"/>
    </row>
    <row r="41" spans="1:6" ht="66.75">
      <c r="A41" s="149" t="s">
        <v>595</v>
      </c>
      <c r="B41" s="11" t="s">
        <v>596</v>
      </c>
      <c r="C41" s="29">
        <v>16529.3</v>
      </c>
      <c r="D41" s="29">
        <v>15510.4</v>
      </c>
      <c r="E41" s="29">
        <v>14257.9</v>
      </c>
      <c r="F41" s="132"/>
    </row>
    <row r="42" spans="1:6" ht="66.75">
      <c r="A42" s="149" t="s">
        <v>597</v>
      </c>
      <c r="B42" s="11" t="s">
        <v>598</v>
      </c>
      <c r="C42" s="83">
        <f>43:43</f>
        <v>946.9</v>
      </c>
      <c r="D42" s="83">
        <f>43:43</f>
        <v>946.9</v>
      </c>
      <c r="E42" s="83">
        <f>43:43</f>
        <v>946.9</v>
      </c>
      <c r="F42" s="141"/>
    </row>
    <row r="43" spans="1:6" ht="66.75">
      <c r="A43" s="149" t="s">
        <v>599</v>
      </c>
      <c r="B43" s="11" t="s">
        <v>600</v>
      </c>
      <c r="C43" s="29">
        <v>946.9</v>
      </c>
      <c r="D43" s="29">
        <v>946.9</v>
      </c>
      <c r="E43" s="29">
        <v>946.9</v>
      </c>
      <c r="F43" s="132"/>
    </row>
    <row r="44" spans="1:6" ht="33">
      <c r="A44" s="149" t="s">
        <v>601</v>
      </c>
      <c r="B44" s="11" t="s">
        <v>602</v>
      </c>
      <c r="C44" s="29">
        <f>C45</f>
        <v>12051.4</v>
      </c>
      <c r="D44" s="29">
        <f>D45</f>
        <v>12666.1</v>
      </c>
      <c r="E44" s="29">
        <f>E45</f>
        <v>13307.1</v>
      </c>
      <c r="F44" s="138"/>
    </row>
    <row r="45" spans="1:6" ht="33">
      <c r="A45" s="149" t="s">
        <v>603</v>
      </c>
      <c r="B45" s="11" t="s">
        <v>604</v>
      </c>
      <c r="C45" s="29">
        <v>12051.4</v>
      </c>
      <c r="D45" s="29">
        <v>12666.1</v>
      </c>
      <c r="E45" s="29">
        <v>13307.1</v>
      </c>
      <c r="F45" s="132"/>
    </row>
    <row r="46" spans="1:6" ht="16.5">
      <c r="A46" s="149" t="s">
        <v>605</v>
      </c>
      <c r="B46" s="11" t="s">
        <v>606</v>
      </c>
      <c r="C46" s="29">
        <f aca="true" t="shared" si="1" ref="C46:E47">C47</f>
        <v>102.1</v>
      </c>
      <c r="D46" s="29">
        <f t="shared" si="1"/>
        <v>107.5</v>
      </c>
      <c r="E46" s="29">
        <f t="shared" si="1"/>
        <v>113</v>
      </c>
      <c r="F46" s="138"/>
    </row>
    <row r="47" spans="1:6" ht="50.25">
      <c r="A47" s="149" t="s">
        <v>607</v>
      </c>
      <c r="B47" s="11" t="s">
        <v>608</v>
      </c>
      <c r="C47" s="29">
        <f t="shared" si="1"/>
        <v>102.1</v>
      </c>
      <c r="D47" s="29">
        <f t="shared" si="1"/>
        <v>107.5</v>
      </c>
      <c r="E47" s="29">
        <f t="shared" si="1"/>
        <v>113</v>
      </c>
      <c r="F47" s="138"/>
    </row>
    <row r="48" spans="1:6" ht="50.25">
      <c r="A48" s="149" t="s">
        <v>609</v>
      </c>
      <c r="B48" s="11" t="s">
        <v>610</v>
      </c>
      <c r="C48" s="29">
        <v>102.1</v>
      </c>
      <c r="D48" s="29">
        <v>107.5</v>
      </c>
      <c r="E48" s="29">
        <v>113</v>
      </c>
      <c r="F48" s="132"/>
    </row>
    <row r="49" spans="1:6" s="137" customFormat="1" ht="16.5">
      <c r="A49" s="148" t="s">
        <v>611</v>
      </c>
      <c r="B49" s="9" t="s">
        <v>612</v>
      </c>
      <c r="C49" s="30">
        <f>C50</f>
        <v>1769.6999999999998</v>
      </c>
      <c r="D49" s="30">
        <f>D50</f>
        <v>1893.6</v>
      </c>
      <c r="E49" s="30">
        <f>E50</f>
        <v>2785.8999999999996</v>
      </c>
      <c r="F49" s="136"/>
    </row>
    <row r="50" spans="1:6" s="137" customFormat="1" ht="16.5">
      <c r="A50" s="149" t="s">
        <v>613</v>
      </c>
      <c r="B50" s="11" t="s">
        <v>614</v>
      </c>
      <c r="C50" s="29">
        <f>SUM(C51:C54)</f>
        <v>1769.6999999999998</v>
      </c>
      <c r="D50" s="29">
        <f>SUM(D51:D54)</f>
        <v>1893.6</v>
      </c>
      <c r="E50" s="29">
        <f>SUM(E51:E54)</f>
        <v>2785.8999999999996</v>
      </c>
      <c r="F50" s="138"/>
    </row>
    <row r="51" spans="1:6" s="137" customFormat="1" ht="33">
      <c r="A51" s="151" t="s">
        <v>615</v>
      </c>
      <c r="B51" s="11" t="s">
        <v>616</v>
      </c>
      <c r="C51" s="29">
        <v>231.3</v>
      </c>
      <c r="D51" s="29">
        <v>247.5</v>
      </c>
      <c r="E51" s="29">
        <v>364.1</v>
      </c>
      <c r="F51" s="132"/>
    </row>
    <row r="52" spans="1:6" s="137" customFormat="1" ht="33">
      <c r="A52" s="151" t="s">
        <v>617</v>
      </c>
      <c r="B52" s="11" t="s">
        <v>618</v>
      </c>
      <c r="C52" s="29">
        <v>47</v>
      </c>
      <c r="D52" s="29">
        <v>50.3</v>
      </c>
      <c r="E52" s="29">
        <v>74</v>
      </c>
      <c r="F52" s="132"/>
    </row>
    <row r="53" spans="1:6" s="137" customFormat="1" ht="16.5">
      <c r="A53" s="151" t="s">
        <v>619</v>
      </c>
      <c r="B53" s="11" t="s">
        <v>620</v>
      </c>
      <c r="C53" s="29">
        <v>1044.6</v>
      </c>
      <c r="D53" s="29">
        <v>1117.8</v>
      </c>
      <c r="E53" s="29">
        <v>1644.5</v>
      </c>
      <c r="F53" s="132"/>
    </row>
    <row r="54" spans="1:6" s="137" customFormat="1" ht="16.5">
      <c r="A54" s="151" t="s">
        <v>621</v>
      </c>
      <c r="B54" s="11" t="s">
        <v>622</v>
      </c>
      <c r="C54" s="29">
        <v>446.8</v>
      </c>
      <c r="D54" s="29">
        <v>478</v>
      </c>
      <c r="E54" s="29">
        <v>703.3</v>
      </c>
      <c r="F54" s="132"/>
    </row>
    <row r="55" spans="1:6" s="137" customFormat="1" ht="33">
      <c r="A55" s="148" t="s">
        <v>623</v>
      </c>
      <c r="B55" s="9" t="s">
        <v>624</v>
      </c>
      <c r="C55" s="30">
        <f aca="true" t="shared" si="2" ref="C55:E56">C56</f>
        <v>264.9</v>
      </c>
      <c r="D55" s="30">
        <f t="shared" si="2"/>
        <v>264.9</v>
      </c>
      <c r="E55" s="30">
        <f t="shared" si="2"/>
        <v>264.9</v>
      </c>
      <c r="F55" s="140"/>
    </row>
    <row r="56" spans="1:6" s="137" customFormat="1" ht="16.5">
      <c r="A56" s="151" t="s">
        <v>625</v>
      </c>
      <c r="B56" s="11" t="s">
        <v>626</v>
      </c>
      <c r="C56" s="29">
        <f t="shared" si="2"/>
        <v>264.9</v>
      </c>
      <c r="D56" s="29">
        <f t="shared" si="2"/>
        <v>264.9</v>
      </c>
      <c r="E56" s="29">
        <f t="shared" si="2"/>
        <v>264.9</v>
      </c>
      <c r="F56" s="132"/>
    </row>
    <row r="57" spans="1:6" s="137" customFormat="1" ht="33">
      <c r="A57" s="151" t="s">
        <v>627</v>
      </c>
      <c r="B57" s="11" t="s">
        <v>628</v>
      </c>
      <c r="C57" s="29">
        <v>264.9</v>
      </c>
      <c r="D57" s="29">
        <v>264.9</v>
      </c>
      <c r="E57" s="29">
        <v>264.9</v>
      </c>
      <c r="F57" s="132"/>
    </row>
    <row r="58" spans="1:6" ht="33">
      <c r="A58" s="148" t="s">
        <v>629</v>
      </c>
      <c r="B58" s="9" t="s">
        <v>630</v>
      </c>
      <c r="C58" s="30">
        <f>C59+C62</f>
        <v>65910.3</v>
      </c>
      <c r="D58" s="30">
        <f>D59+D62</f>
        <v>7654.9</v>
      </c>
      <c r="E58" s="30">
        <f>E59+E62</f>
        <v>5256</v>
      </c>
      <c r="F58" s="132"/>
    </row>
    <row r="59" spans="1:6" ht="66.75">
      <c r="A59" s="149" t="s">
        <v>631</v>
      </c>
      <c r="B59" s="11" t="s">
        <v>632</v>
      </c>
      <c r="C59" s="29">
        <f aca="true" t="shared" si="3" ref="C59:E60">C60</f>
        <v>49560.1</v>
      </c>
      <c r="D59" s="29">
        <f t="shared" si="3"/>
        <v>2585.6</v>
      </c>
      <c r="E59" s="29">
        <f t="shared" si="3"/>
        <v>1765</v>
      </c>
      <c r="F59" s="132"/>
    </row>
    <row r="60" spans="1:6" ht="74.25" customHeight="1">
      <c r="A60" s="149" t="s">
        <v>633</v>
      </c>
      <c r="B60" s="11" t="s">
        <v>634</v>
      </c>
      <c r="C60" s="29">
        <f t="shared" si="3"/>
        <v>49560.1</v>
      </c>
      <c r="D60" s="29">
        <f t="shared" si="3"/>
        <v>2585.6</v>
      </c>
      <c r="E60" s="29">
        <f t="shared" si="3"/>
        <v>1765</v>
      </c>
      <c r="F60" s="132"/>
    </row>
    <row r="61" spans="1:6" ht="84">
      <c r="A61" s="149" t="s">
        <v>635</v>
      </c>
      <c r="B61" s="11" t="s">
        <v>636</v>
      </c>
      <c r="C61" s="29">
        <v>49560.1</v>
      </c>
      <c r="D61" s="29">
        <v>2585.6</v>
      </c>
      <c r="E61" s="29">
        <v>1765</v>
      </c>
      <c r="F61" s="132"/>
    </row>
    <row r="62" spans="1:6" s="137" customFormat="1" ht="33">
      <c r="A62" s="149" t="s">
        <v>637</v>
      </c>
      <c r="B62" s="11" t="s">
        <v>638</v>
      </c>
      <c r="C62" s="29">
        <f>C63+C65</f>
        <v>16350.2</v>
      </c>
      <c r="D62" s="29">
        <f>D63+D65</f>
        <v>5069.3</v>
      </c>
      <c r="E62" s="29">
        <f>E63+E65</f>
        <v>3491</v>
      </c>
      <c r="F62" s="136"/>
    </row>
    <row r="63" spans="1:6" ht="33">
      <c r="A63" s="149" t="s">
        <v>639</v>
      </c>
      <c r="B63" s="11" t="s">
        <v>640</v>
      </c>
      <c r="C63" s="29">
        <f>C64</f>
        <v>5617.2</v>
      </c>
      <c r="D63" s="29">
        <f>D64</f>
        <v>5069.3</v>
      </c>
      <c r="E63" s="29">
        <f>E64</f>
        <v>3491</v>
      </c>
      <c r="F63" s="138"/>
    </row>
    <row r="64" spans="1:6" ht="42" customHeight="1">
      <c r="A64" s="149" t="s">
        <v>641</v>
      </c>
      <c r="B64" s="11" t="s">
        <v>642</v>
      </c>
      <c r="C64" s="29">
        <v>5617.2</v>
      </c>
      <c r="D64" s="29">
        <v>5069.3</v>
      </c>
      <c r="E64" s="29">
        <v>3491</v>
      </c>
      <c r="F64" s="138"/>
    </row>
    <row r="65" spans="1:6" ht="50.25">
      <c r="A65" s="11" t="s">
        <v>643</v>
      </c>
      <c r="B65" s="11" t="s">
        <v>644</v>
      </c>
      <c r="C65" s="29">
        <f>C66</f>
        <v>10733</v>
      </c>
      <c r="D65" s="29">
        <f>D66</f>
        <v>0</v>
      </c>
      <c r="E65" s="29">
        <f>E66</f>
        <v>0</v>
      </c>
      <c r="F65" s="132"/>
    </row>
    <row r="66" spans="1:6" ht="50.25">
      <c r="A66" s="11" t="s">
        <v>645</v>
      </c>
      <c r="B66" s="11" t="s">
        <v>646</v>
      </c>
      <c r="C66" s="29">
        <v>10733</v>
      </c>
      <c r="D66" s="29">
        <v>0</v>
      </c>
      <c r="E66" s="29">
        <v>0</v>
      </c>
      <c r="F66" s="138"/>
    </row>
    <row r="67" spans="1:6" ht="16.5">
      <c r="A67" s="148" t="s">
        <v>647</v>
      </c>
      <c r="B67" s="9" t="s">
        <v>648</v>
      </c>
      <c r="C67" s="30">
        <f>C68+C71+C73+C74+C76+C78</f>
        <v>2945.4</v>
      </c>
      <c r="D67" s="30">
        <f>D68+D71+D73+D74+D76+D78</f>
        <v>2953.4</v>
      </c>
      <c r="E67" s="30">
        <f>E68+E71+E73+E74+E76+E78</f>
        <v>2970.4</v>
      </c>
      <c r="F67" s="132"/>
    </row>
    <row r="68" spans="1:6" ht="33">
      <c r="A68" s="149" t="s">
        <v>649</v>
      </c>
      <c r="B68" s="11" t="s">
        <v>650</v>
      </c>
      <c r="C68" s="29">
        <f>C69+C70</f>
        <v>130</v>
      </c>
      <c r="D68" s="29">
        <f>D69+D70</f>
        <v>117</v>
      </c>
      <c r="E68" s="29">
        <f>E69+E70</f>
        <v>105</v>
      </c>
      <c r="F68" s="142"/>
    </row>
    <row r="69" spans="1:6" ht="66.75">
      <c r="A69" s="149" t="s">
        <v>651</v>
      </c>
      <c r="B69" s="11" t="s">
        <v>652</v>
      </c>
      <c r="C69" s="29">
        <v>125</v>
      </c>
      <c r="D69" s="29">
        <v>114</v>
      </c>
      <c r="E69" s="29">
        <v>103</v>
      </c>
      <c r="F69" s="132"/>
    </row>
    <row r="70" spans="1:6" s="137" customFormat="1" ht="50.25">
      <c r="A70" s="149" t="s">
        <v>653</v>
      </c>
      <c r="B70" s="11" t="s">
        <v>654</v>
      </c>
      <c r="C70" s="29">
        <v>5</v>
      </c>
      <c r="D70" s="29">
        <v>3</v>
      </c>
      <c r="E70" s="29">
        <v>2</v>
      </c>
      <c r="F70" s="136"/>
    </row>
    <row r="71" spans="1:6" ht="100.5">
      <c r="A71" s="149" t="s">
        <v>655</v>
      </c>
      <c r="B71" s="11" t="s">
        <v>656</v>
      </c>
      <c r="C71" s="29">
        <f>C72</f>
        <v>49</v>
      </c>
      <c r="D71" s="29">
        <f>D72</f>
        <v>48</v>
      </c>
      <c r="E71" s="29">
        <f>E72</f>
        <v>47</v>
      </c>
      <c r="F71" s="132"/>
    </row>
    <row r="72" spans="1:6" ht="16.5">
      <c r="A72" s="149" t="s">
        <v>657</v>
      </c>
      <c r="B72" s="11" t="s">
        <v>658</v>
      </c>
      <c r="C72" s="29">
        <v>49</v>
      </c>
      <c r="D72" s="29">
        <v>48</v>
      </c>
      <c r="E72" s="29">
        <v>47</v>
      </c>
      <c r="F72" s="132"/>
    </row>
    <row r="73" spans="1:6" ht="50.25">
      <c r="A73" s="149" t="s">
        <v>659</v>
      </c>
      <c r="B73" s="11" t="s">
        <v>660</v>
      </c>
      <c r="C73" s="29">
        <v>1456</v>
      </c>
      <c r="D73" s="29">
        <v>1456</v>
      </c>
      <c r="E73" s="29">
        <v>1456</v>
      </c>
      <c r="F73" s="132"/>
    </row>
    <row r="74" spans="1:6" ht="50.25">
      <c r="A74" s="149" t="s">
        <v>661</v>
      </c>
      <c r="B74" s="11" t="s">
        <v>662</v>
      </c>
      <c r="C74" s="29">
        <f>C75</f>
        <v>33</v>
      </c>
      <c r="D74" s="29">
        <f>D75</f>
        <v>33</v>
      </c>
      <c r="E74" s="29">
        <f>E75</f>
        <v>33</v>
      </c>
      <c r="F74" s="132"/>
    </row>
    <row r="75" spans="1:6" ht="66.75">
      <c r="A75" s="152" t="s">
        <v>663</v>
      </c>
      <c r="B75" s="11" t="s">
        <v>664</v>
      </c>
      <c r="C75" s="29">
        <v>33</v>
      </c>
      <c r="D75" s="29">
        <v>33</v>
      </c>
      <c r="E75" s="29">
        <v>33</v>
      </c>
      <c r="F75" s="132"/>
    </row>
    <row r="76" spans="1:6" ht="33">
      <c r="A76" s="151" t="s">
        <v>665</v>
      </c>
      <c r="B76" s="11" t="s">
        <v>666</v>
      </c>
      <c r="C76" s="29">
        <f>C77</f>
        <v>72</v>
      </c>
      <c r="D76" s="29">
        <f>D77</f>
        <v>72</v>
      </c>
      <c r="E76" s="29">
        <f>E77</f>
        <v>72</v>
      </c>
      <c r="F76" s="132"/>
    </row>
    <row r="77" spans="1:6" ht="50.25">
      <c r="A77" s="151" t="s">
        <v>667</v>
      </c>
      <c r="B77" s="11" t="s">
        <v>668</v>
      </c>
      <c r="C77" s="29">
        <v>72</v>
      </c>
      <c r="D77" s="29">
        <v>72</v>
      </c>
      <c r="E77" s="29">
        <v>72</v>
      </c>
      <c r="F77" s="132"/>
    </row>
    <row r="78" spans="1:6" ht="33">
      <c r="A78" s="149" t="s">
        <v>669</v>
      </c>
      <c r="B78" s="11" t="s">
        <v>670</v>
      </c>
      <c r="C78" s="29">
        <f>C79</f>
        <v>1205.4</v>
      </c>
      <c r="D78" s="29">
        <f>D79</f>
        <v>1227.4</v>
      </c>
      <c r="E78" s="29">
        <f>E79</f>
        <v>1257.4</v>
      </c>
      <c r="F78" s="138"/>
    </row>
    <row r="79" spans="1:6" ht="33">
      <c r="A79" s="149" t="s">
        <v>671</v>
      </c>
      <c r="B79" s="11" t="s">
        <v>672</v>
      </c>
      <c r="C79" s="29">
        <v>1205.4</v>
      </c>
      <c r="D79" s="29">
        <v>1227.4</v>
      </c>
      <c r="E79" s="29">
        <v>1257.4</v>
      </c>
      <c r="F79" s="138"/>
    </row>
    <row r="80" spans="1:6" ht="16.5">
      <c r="A80" s="148" t="s">
        <v>673</v>
      </c>
      <c r="B80" s="9" t="s">
        <v>674</v>
      </c>
      <c r="C80" s="30">
        <f>C81+C104+B109</f>
        <v>297738.9</v>
      </c>
      <c r="D80" s="30">
        <f>D81+D104+C109</f>
        <v>269507.7</v>
      </c>
      <c r="E80" s="30">
        <f>E81+E104+D109</f>
        <v>282589.1</v>
      </c>
      <c r="F80" s="138"/>
    </row>
    <row r="81" spans="1:6" ht="33">
      <c r="A81" s="153" t="s">
        <v>675</v>
      </c>
      <c r="B81" s="147" t="s">
        <v>676</v>
      </c>
      <c r="C81" s="30">
        <f>C82+C93+C84</f>
        <v>290148.9</v>
      </c>
      <c r="D81" s="30">
        <f>D82+D93</f>
        <v>269507.7</v>
      </c>
      <c r="E81" s="30">
        <f>E82+E93</f>
        <v>282589.1</v>
      </c>
      <c r="F81" s="138"/>
    </row>
    <row r="82" spans="1:6" ht="33">
      <c r="A82" s="153" t="s">
        <v>677</v>
      </c>
      <c r="B82" s="147" t="s">
        <v>678</v>
      </c>
      <c r="C82" s="30">
        <f>C83</f>
        <v>1455</v>
      </c>
      <c r="D82" s="30">
        <f>D83</f>
        <v>2000</v>
      </c>
      <c r="E82" s="30">
        <f>E83</f>
        <v>15321</v>
      </c>
      <c r="F82" s="138"/>
    </row>
    <row r="83" spans="1:6" ht="33">
      <c r="A83" s="154" t="s">
        <v>679</v>
      </c>
      <c r="B83" s="21" t="s">
        <v>680</v>
      </c>
      <c r="C83" s="29">
        <v>1455</v>
      </c>
      <c r="D83" s="29">
        <v>2000</v>
      </c>
      <c r="E83" s="29">
        <v>15321</v>
      </c>
      <c r="F83" s="138"/>
    </row>
    <row r="84" spans="1:6" ht="33">
      <c r="A84" s="19" t="s">
        <v>681</v>
      </c>
      <c r="B84" s="19" t="s">
        <v>682</v>
      </c>
      <c r="C84" s="30">
        <f>C86+C87+C89+C85+C88</f>
        <v>19775.9</v>
      </c>
      <c r="D84" s="30">
        <f>D86+D87</f>
        <v>0</v>
      </c>
      <c r="E84" s="30">
        <f>E86+E87</f>
        <v>0</v>
      </c>
      <c r="F84" s="138"/>
    </row>
    <row r="85" spans="1:6" ht="38.25" customHeight="1">
      <c r="A85" s="155" t="s">
        <v>683</v>
      </c>
      <c r="B85" s="21" t="s">
        <v>684</v>
      </c>
      <c r="C85" s="29">
        <v>595.7</v>
      </c>
      <c r="D85" s="30">
        <v>0</v>
      </c>
      <c r="E85" s="30">
        <v>0</v>
      </c>
      <c r="F85" s="138"/>
    </row>
    <row r="86" spans="1:6" ht="84">
      <c r="A86" s="155" t="s">
        <v>685</v>
      </c>
      <c r="B86" s="21" t="s">
        <v>686</v>
      </c>
      <c r="C86" s="29">
        <v>495.1</v>
      </c>
      <c r="D86" s="29">
        <v>0</v>
      </c>
      <c r="E86" s="29">
        <v>0</v>
      </c>
      <c r="F86" s="138"/>
    </row>
    <row r="87" spans="1:6" ht="71.25" customHeight="1">
      <c r="A87" s="155" t="s">
        <v>687</v>
      </c>
      <c r="B87" s="21" t="s">
        <v>688</v>
      </c>
      <c r="C87" s="29">
        <v>579.4</v>
      </c>
      <c r="D87" s="29">
        <v>0</v>
      </c>
      <c r="E87" s="29">
        <v>0</v>
      </c>
      <c r="F87" s="138"/>
    </row>
    <row r="88" spans="1:6" ht="69" customHeight="1">
      <c r="A88" s="151" t="s">
        <v>689</v>
      </c>
      <c r="B88" s="21" t="s">
        <v>690</v>
      </c>
      <c r="C88" s="29">
        <v>10906.3</v>
      </c>
      <c r="D88" s="29">
        <v>0</v>
      </c>
      <c r="E88" s="29">
        <v>0</v>
      </c>
      <c r="F88" s="138"/>
    </row>
    <row r="89" spans="1:6" ht="16.5">
      <c r="A89" s="155" t="s">
        <v>691</v>
      </c>
      <c r="B89" s="21" t="s">
        <v>692</v>
      </c>
      <c r="C89" s="29">
        <f>C90+C92+C91</f>
        <v>7199.400000000001</v>
      </c>
      <c r="D89" s="29">
        <f>D92</f>
        <v>0</v>
      </c>
      <c r="E89" s="29">
        <f>E92</f>
        <v>0</v>
      </c>
      <c r="F89" s="138"/>
    </row>
    <row r="90" spans="1:6" ht="33">
      <c r="A90" s="155" t="s">
        <v>691</v>
      </c>
      <c r="B90" s="21" t="s">
        <v>693</v>
      </c>
      <c r="C90" s="29">
        <v>4234</v>
      </c>
      <c r="D90" s="29">
        <v>0</v>
      </c>
      <c r="E90" s="29">
        <v>0</v>
      </c>
      <c r="F90" s="138"/>
    </row>
    <row r="91" spans="1:6" ht="16.5">
      <c r="A91" s="155" t="s">
        <v>691</v>
      </c>
      <c r="B91" s="143" t="s">
        <v>694</v>
      </c>
      <c r="C91" s="29">
        <v>2890.8</v>
      </c>
      <c r="D91" s="29">
        <v>0</v>
      </c>
      <c r="E91" s="29">
        <v>0</v>
      </c>
      <c r="F91" s="138"/>
    </row>
    <row r="92" spans="1:6" ht="100.5">
      <c r="A92" s="155" t="s">
        <v>691</v>
      </c>
      <c r="B92" s="21" t="s">
        <v>695</v>
      </c>
      <c r="C92" s="29">
        <v>74.6</v>
      </c>
      <c r="D92" s="29">
        <v>0</v>
      </c>
      <c r="E92" s="29">
        <v>0</v>
      </c>
      <c r="F92" s="138"/>
    </row>
    <row r="93" spans="1:6" ht="33">
      <c r="A93" s="153" t="s">
        <v>696</v>
      </c>
      <c r="B93" s="147" t="s">
        <v>697</v>
      </c>
      <c r="C93" s="30">
        <f>SUM(C94:C98)</f>
        <v>268918</v>
      </c>
      <c r="D93" s="30">
        <f>SUM(D94:D98)</f>
        <v>267507.7</v>
      </c>
      <c r="E93" s="30">
        <f>SUM(E94:E98)</f>
        <v>267268.1</v>
      </c>
      <c r="F93" s="138"/>
    </row>
    <row r="94" spans="1:6" ht="33">
      <c r="A94" s="155" t="s">
        <v>698</v>
      </c>
      <c r="B94" s="143" t="s">
        <v>699</v>
      </c>
      <c r="C94" s="29">
        <v>1404</v>
      </c>
      <c r="D94" s="29">
        <v>1393</v>
      </c>
      <c r="E94" s="29">
        <v>1393</v>
      </c>
      <c r="F94" s="138"/>
    </row>
    <row r="95" spans="1:6" ht="50.25">
      <c r="A95" s="155" t="s">
        <v>700</v>
      </c>
      <c r="B95" s="143" t="s">
        <v>701</v>
      </c>
      <c r="C95" s="29">
        <v>0</v>
      </c>
      <c r="D95" s="29">
        <v>0</v>
      </c>
      <c r="E95" s="29">
        <v>56</v>
      </c>
      <c r="F95" s="138"/>
    </row>
    <row r="96" spans="1:6" ht="66.75">
      <c r="A96" s="155" t="s">
        <v>702</v>
      </c>
      <c r="B96" s="143" t="s">
        <v>703</v>
      </c>
      <c r="C96" s="29">
        <v>5083.8</v>
      </c>
      <c r="D96" s="29">
        <v>5083.8</v>
      </c>
      <c r="E96" s="29">
        <v>5083.8</v>
      </c>
      <c r="F96" s="138"/>
    </row>
    <row r="97" spans="1:6" ht="59.25" customHeight="1">
      <c r="A97" s="155" t="s">
        <v>704</v>
      </c>
      <c r="B97" s="143" t="s">
        <v>705</v>
      </c>
      <c r="C97" s="29">
        <v>6421.5</v>
      </c>
      <c r="D97" s="29">
        <v>4281</v>
      </c>
      <c r="E97" s="29">
        <v>4281</v>
      </c>
      <c r="F97" s="138"/>
    </row>
    <row r="98" spans="1:6" ht="16.5">
      <c r="A98" s="155" t="s">
        <v>706</v>
      </c>
      <c r="B98" s="143" t="s">
        <v>707</v>
      </c>
      <c r="C98" s="29">
        <f>SUM(C99:C103)</f>
        <v>256008.69999999998</v>
      </c>
      <c r="D98" s="29">
        <f>SUM(D99:D103)</f>
        <v>256749.9</v>
      </c>
      <c r="E98" s="29">
        <f>SUM(E99:E103)</f>
        <v>256454.3</v>
      </c>
      <c r="F98" s="138"/>
    </row>
    <row r="99" spans="1:6" ht="85.5" customHeight="1">
      <c r="A99" s="155" t="s">
        <v>706</v>
      </c>
      <c r="B99" s="143" t="s">
        <v>708</v>
      </c>
      <c r="C99" s="29">
        <v>170210</v>
      </c>
      <c r="D99" s="29">
        <v>170210</v>
      </c>
      <c r="E99" s="29">
        <v>170210</v>
      </c>
      <c r="F99" s="138"/>
    </row>
    <row r="100" spans="1:6" ht="68.25" customHeight="1">
      <c r="A100" s="155" t="s">
        <v>706</v>
      </c>
      <c r="B100" s="143" t="s">
        <v>709</v>
      </c>
      <c r="C100" s="29">
        <v>84922</v>
      </c>
      <c r="D100" s="29">
        <v>84922</v>
      </c>
      <c r="E100" s="29">
        <v>84922</v>
      </c>
      <c r="F100" s="138"/>
    </row>
    <row r="101" spans="1:5" ht="50.25">
      <c r="A101" s="155" t="s">
        <v>706</v>
      </c>
      <c r="B101" s="143" t="s">
        <v>710</v>
      </c>
      <c r="C101" s="29">
        <v>623.4</v>
      </c>
      <c r="D101" s="29">
        <v>623.4</v>
      </c>
      <c r="E101" s="29">
        <v>623.4</v>
      </c>
    </row>
    <row r="102" spans="1:5" ht="66.75">
      <c r="A102" s="155" t="s">
        <v>706</v>
      </c>
      <c r="B102" s="143" t="s">
        <v>711</v>
      </c>
      <c r="C102" s="29">
        <v>253.3</v>
      </c>
      <c r="D102" s="29">
        <v>253.3</v>
      </c>
      <c r="E102" s="29">
        <v>253.3</v>
      </c>
    </row>
    <row r="103" spans="1:5" ht="84">
      <c r="A103" s="155" t="s">
        <v>706</v>
      </c>
      <c r="B103" s="143" t="s">
        <v>712</v>
      </c>
      <c r="C103" s="29">
        <v>0</v>
      </c>
      <c r="D103" s="29">
        <v>741.2</v>
      </c>
      <c r="E103" s="29">
        <v>445.6</v>
      </c>
    </row>
    <row r="104" spans="1:5" ht="16.5">
      <c r="A104" s="153" t="s">
        <v>713</v>
      </c>
      <c r="B104" s="147" t="s">
        <v>714</v>
      </c>
      <c r="C104" s="30">
        <f>C105</f>
        <v>7590</v>
      </c>
      <c r="D104" s="30">
        <f>D105</f>
        <v>0</v>
      </c>
      <c r="E104" s="30">
        <f>E105</f>
        <v>0</v>
      </c>
    </row>
    <row r="105" spans="1:5" ht="16.5">
      <c r="A105" s="146" t="s">
        <v>715</v>
      </c>
      <c r="B105" s="143" t="s">
        <v>716</v>
      </c>
      <c r="C105" s="29">
        <v>7590</v>
      </c>
      <c r="D105" s="29">
        <v>0</v>
      </c>
      <c r="E105" s="29">
        <v>0</v>
      </c>
    </row>
    <row r="106" spans="1:5" ht="16.5">
      <c r="A106" s="145"/>
      <c r="B106" s="9" t="s">
        <v>63</v>
      </c>
      <c r="C106" s="30">
        <f>C8+C80</f>
        <v>641839.8</v>
      </c>
      <c r="D106" s="30">
        <f>D8+D80</f>
        <v>554620.6000000001</v>
      </c>
      <c r="E106" s="30">
        <f>E8+E80</f>
        <v>565151.6000000001</v>
      </c>
    </row>
    <row r="107" spans="3:5" ht="16.5">
      <c r="C107" s="138"/>
      <c r="D107" s="138"/>
      <c r="E107" s="138"/>
    </row>
  </sheetData>
  <sheetProtection/>
  <mergeCells count="7">
    <mergeCell ref="C1:E1"/>
    <mergeCell ref="C2:E2"/>
    <mergeCell ref="C3:E3"/>
    <mergeCell ref="A5:E5"/>
    <mergeCell ref="A6:A7"/>
    <mergeCell ref="B6:B7"/>
    <mergeCell ref="C6:E6"/>
  </mergeCells>
  <printOptions/>
  <pageMargins left="0.7086614173228347" right="0.31496062992125984" top="0.15748031496062992" bottom="0.15748031496062992" header="0.31496062992125984" footer="0.31496062992125984"/>
  <pageSetup fitToHeight="0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view="pageBreakPreview" zoomScaleSheetLayoutView="100" zoomScalePageLayoutView="0" workbookViewId="0" topLeftCell="A1">
      <selection activeCell="B14" sqref="B14"/>
    </sheetView>
  </sheetViews>
  <sheetFormatPr defaultColWidth="9.125" defaultRowHeight="12.75"/>
  <cols>
    <col min="1" max="1" width="7.375" style="16" customWidth="1"/>
    <col min="2" max="2" width="75.625" style="2" customWidth="1"/>
    <col min="3" max="3" width="11.00390625" style="28" customWidth="1"/>
    <col min="4" max="4" width="11.00390625" style="2" customWidth="1"/>
    <col min="5" max="5" width="11.50390625" style="2" customWidth="1"/>
    <col min="6" max="16384" width="9.125" style="2" customWidth="1"/>
  </cols>
  <sheetData>
    <row r="1" spans="1:5" ht="16.5">
      <c r="A1" s="183" t="s">
        <v>395</v>
      </c>
      <c r="B1" s="183"/>
      <c r="C1" s="183"/>
      <c r="D1" s="183"/>
      <c r="E1" s="183"/>
    </row>
    <row r="2" spans="1:5" ht="16.5">
      <c r="A2" s="183" t="s">
        <v>468</v>
      </c>
      <c r="B2" s="183"/>
      <c r="C2" s="183"/>
      <c r="D2" s="183"/>
      <c r="E2" s="183"/>
    </row>
    <row r="3" spans="1:5" ht="16.5">
      <c r="A3" s="183" t="s">
        <v>726</v>
      </c>
      <c r="B3" s="183"/>
      <c r="C3" s="183"/>
      <c r="D3" s="183"/>
      <c r="E3" s="183"/>
    </row>
    <row r="4" spans="1:2" ht="16.5">
      <c r="A4" s="4"/>
      <c r="B4" s="3"/>
    </row>
    <row r="5" spans="1:5" ht="16.5">
      <c r="A5" s="181" t="s">
        <v>464</v>
      </c>
      <c r="B5" s="181"/>
      <c r="C5" s="181"/>
      <c r="D5" s="181"/>
      <c r="E5" s="181"/>
    </row>
    <row r="6" spans="1:5" ht="16.5">
      <c r="A6" s="181" t="s">
        <v>418</v>
      </c>
      <c r="B6" s="181"/>
      <c r="C6" s="181"/>
      <c r="D6" s="181"/>
      <c r="E6" s="181"/>
    </row>
    <row r="7" spans="1:5" ht="16.5">
      <c r="A7" s="182" t="s">
        <v>419</v>
      </c>
      <c r="B7" s="182"/>
      <c r="C7" s="182"/>
      <c r="D7" s="182"/>
      <c r="E7" s="182"/>
    </row>
    <row r="8" spans="1:5" ht="16.5">
      <c r="A8" s="178" t="s">
        <v>39</v>
      </c>
      <c r="B8" s="178" t="s">
        <v>474</v>
      </c>
      <c r="C8" s="184" t="s">
        <v>64</v>
      </c>
      <c r="D8" s="185"/>
      <c r="E8" s="186"/>
    </row>
    <row r="9" spans="1:5" ht="16.5">
      <c r="A9" s="179"/>
      <c r="B9" s="179"/>
      <c r="C9" s="176" t="s">
        <v>448</v>
      </c>
      <c r="D9" s="168" t="s">
        <v>115</v>
      </c>
      <c r="E9" s="169"/>
    </row>
    <row r="10" spans="1:5" ht="16.5">
      <c r="A10" s="180"/>
      <c r="B10" s="180"/>
      <c r="C10" s="177"/>
      <c r="D10" s="27" t="s">
        <v>78</v>
      </c>
      <c r="E10" s="27" t="s">
        <v>114</v>
      </c>
    </row>
    <row r="11" spans="1:5" ht="16.5">
      <c r="A11" s="5">
        <v>1</v>
      </c>
      <c r="B11" s="7">
        <v>2</v>
      </c>
      <c r="C11" s="6">
        <v>3</v>
      </c>
      <c r="D11" s="37">
        <v>4</v>
      </c>
      <c r="E11" s="37">
        <v>5</v>
      </c>
    </row>
    <row r="12" spans="1:5" ht="16.5">
      <c r="A12" s="5"/>
      <c r="B12" s="24" t="s">
        <v>63</v>
      </c>
      <c r="C12" s="30">
        <f>C13+C21+C24+C28+C32+C37+C39+C43+C46+C49</f>
        <v>668483.0000000001</v>
      </c>
      <c r="D12" s="30">
        <f>D13+D21+D24+D28+D32+D37+D39+D43+D46+D49</f>
        <v>554267.8</v>
      </c>
      <c r="E12" s="30">
        <f>E13+E21+E24+E28+E32+E37+E39+E43+E46+E49</f>
        <v>537907.4</v>
      </c>
    </row>
    <row r="13" spans="1:5" ht="16.5">
      <c r="A13" s="8" t="s">
        <v>59</v>
      </c>
      <c r="B13" s="9" t="s">
        <v>476</v>
      </c>
      <c r="C13" s="30">
        <f>SUM(C14:C20)</f>
        <v>68934.5</v>
      </c>
      <c r="D13" s="30">
        <f>SUM(D14:D20)</f>
        <v>58148.00000000001</v>
      </c>
      <c r="E13" s="30">
        <f>SUM(E14:E20)</f>
        <v>57002.50000000001</v>
      </c>
    </row>
    <row r="14" spans="1:5" ht="33">
      <c r="A14" s="10" t="s">
        <v>46</v>
      </c>
      <c r="B14" s="11" t="s">
        <v>66</v>
      </c>
      <c r="C14" s="29">
        <f>'№5'!E13</f>
        <v>1455.3</v>
      </c>
      <c r="D14" s="29">
        <f>'№5'!F13</f>
        <v>1455.3</v>
      </c>
      <c r="E14" s="29">
        <f>'№5'!G13</f>
        <v>1455.3</v>
      </c>
    </row>
    <row r="15" spans="1:5" ht="50.25">
      <c r="A15" s="10" t="s">
        <v>47</v>
      </c>
      <c r="B15" s="11" t="s">
        <v>22</v>
      </c>
      <c r="C15" s="29">
        <f>'№5'!E18</f>
        <v>4327.1</v>
      </c>
      <c r="D15" s="29">
        <f>'№5'!F18</f>
        <v>4071.6</v>
      </c>
      <c r="E15" s="29">
        <f>'№5'!G18</f>
        <v>4004</v>
      </c>
    </row>
    <row r="16" spans="1:5" ht="50.25">
      <c r="A16" s="10" t="s">
        <v>48</v>
      </c>
      <c r="B16" s="11" t="s">
        <v>23</v>
      </c>
      <c r="C16" s="29">
        <f>'№5'!E29</f>
        <v>35886.9</v>
      </c>
      <c r="D16" s="29">
        <f>'№5'!F29</f>
        <v>34167.9</v>
      </c>
      <c r="E16" s="29">
        <f>'№5'!G29</f>
        <v>33714.700000000004</v>
      </c>
    </row>
    <row r="17" spans="1:5" ht="16.5">
      <c r="A17" s="10" t="s">
        <v>420</v>
      </c>
      <c r="B17" s="11" t="s">
        <v>421</v>
      </c>
      <c r="C17" s="29">
        <f>'№5'!E41</f>
        <v>0</v>
      </c>
      <c r="D17" s="29">
        <f>'№5'!F41</f>
        <v>0</v>
      </c>
      <c r="E17" s="29">
        <f>'№5'!G41</f>
        <v>56</v>
      </c>
    </row>
    <row r="18" spans="1:5" ht="36" customHeight="1">
      <c r="A18" s="10" t="s">
        <v>49</v>
      </c>
      <c r="B18" s="11" t="s">
        <v>456</v>
      </c>
      <c r="C18" s="29">
        <f>'№5'!E46</f>
        <v>9669.400000000001</v>
      </c>
      <c r="D18" s="29">
        <f>'№5'!F46</f>
        <v>9544.400000000001</v>
      </c>
      <c r="E18" s="29">
        <f>'№5'!G46</f>
        <v>9200.4</v>
      </c>
    </row>
    <row r="19" spans="1:5" ht="16.5">
      <c r="A19" s="10" t="s">
        <v>50</v>
      </c>
      <c r="B19" s="11" t="s">
        <v>458</v>
      </c>
      <c r="C19" s="29">
        <f>'№5'!E53</f>
        <v>2000</v>
      </c>
      <c r="D19" s="29">
        <f>'№5'!F53</f>
        <v>1000</v>
      </c>
      <c r="E19" s="29">
        <f>'№5'!G53</f>
        <v>1000</v>
      </c>
    </row>
    <row r="20" spans="1:5" ht="16.5">
      <c r="A20" s="10" t="s">
        <v>67</v>
      </c>
      <c r="B20" s="11" t="s">
        <v>24</v>
      </c>
      <c r="C20" s="29">
        <f>'№5'!E57</f>
        <v>15595.800000000001</v>
      </c>
      <c r="D20" s="29">
        <f>'№5'!F57</f>
        <v>7908.8</v>
      </c>
      <c r="E20" s="29">
        <f>'№5'!G57</f>
        <v>7572.1</v>
      </c>
    </row>
    <row r="21" spans="1:5" ht="19.5" customHeight="1">
      <c r="A21" s="8" t="s">
        <v>60</v>
      </c>
      <c r="B21" s="9" t="s">
        <v>25</v>
      </c>
      <c r="C21" s="30">
        <f>SUM(C22:C23)</f>
        <v>8670.4</v>
      </c>
      <c r="D21" s="30">
        <f>SUM(D22:D23)</f>
        <v>8213.699999999999</v>
      </c>
      <c r="E21" s="30">
        <f>SUM(E22:E23)</f>
        <v>8096.2</v>
      </c>
    </row>
    <row r="22" spans="1:5" ht="16.5">
      <c r="A22" s="10" t="s">
        <v>90</v>
      </c>
      <c r="B22" s="11" t="s">
        <v>91</v>
      </c>
      <c r="C22" s="29">
        <f>'№5'!E112</f>
        <v>2023.3</v>
      </c>
      <c r="D22" s="29">
        <f>'№5'!F112</f>
        <v>2012.3</v>
      </c>
      <c r="E22" s="29">
        <f>'№5'!G112</f>
        <v>2012.3</v>
      </c>
    </row>
    <row r="23" spans="1:5" ht="37.5" customHeight="1">
      <c r="A23" s="10" t="s">
        <v>51</v>
      </c>
      <c r="B23" s="11" t="s">
        <v>470</v>
      </c>
      <c r="C23" s="29">
        <f>'№5'!E121</f>
        <v>6647.1</v>
      </c>
      <c r="D23" s="29">
        <f>'№5'!F121</f>
        <v>6201.4</v>
      </c>
      <c r="E23" s="29">
        <f>'№5'!G121</f>
        <v>6083.9</v>
      </c>
    </row>
    <row r="24" spans="1:5" ht="16.5">
      <c r="A24" s="8" t="s">
        <v>61</v>
      </c>
      <c r="B24" s="9" t="s">
        <v>26</v>
      </c>
      <c r="C24" s="30">
        <f>SUM(C25:C27)</f>
        <v>35461.5</v>
      </c>
      <c r="D24" s="30">
        <f>SUM(D25:D27)</f>
        <v>8831</v>
      </c>
      <c r="E24" s="30">
        <f>SUM(E25:E27)</f>
        <v>8850.7</v>
      </c>
    </row>
    <row r="25" spans="1:5" ht="16.5">
      <c r="A25" s="10" t="s">
        <v>338</v>
      </c>
      <c r="B25" s="27" t="s">
        <v>339</v>
      </c>
      <c r="C25" s="29">
        <f>'№5'!E127</f>
        <v>0</v>
      </c>
      <c r="D25" s="29">
        <f>'№5'!F127</f>
        <v>741.2</v>
      </c>
      <c r="E25" s="29">
        <f>'№5'!G127</f>
        <v>445.6</v>
      </c>
    </row>
    <row r="26" spans="1:5" ht="16.5">
      <c r="A26" s="10" t="s">
        <v>452</v>
      </c>
      <c r="B26" s="27" t="s">
        <v>453</v>
      </c>
      <c r="C26" s="29">
        <f>'№5'!E132</f>
        <v>34666.3</v>
      </c>
      <c r="D26" s="29">
        <f>'№5'!F132</f>
        <v>7556.7</v>
      </c>
      <c r="E26" s="29">
        <f>'№5'!G132</f>
        <v>7941.9</v>
      </c>
    </row>
    <row r="27" spans="1:5" ht="16.5">
      <c r="A27" s="10" t="s">
        <v>52</v>
      </c>
      <c r="B27" s="11" t="s">
        <v>27</v>
      </c>
      <c r="C27" s="29">
        <f>'№5'!E145</f>
        <v>795.2</v>
      </c>
      <c r="D27" s="29">
        <f>'№5'!F145</f>
        <v>533.1</v>
      </c>
      <c r="E27" s="29">
        <f>'№5'!G145</f>
        <v>463.2</v>
      </c>
    </row>
    <row r="28" spans="1:5" ht="16.5">
      <c r="A28" s="8" t="s">
        <v>62</v>
      </c>
      <c r="B28" s="9" t="s">
        <v>28</v>
      </c>
      <c r="C28" s="30">
        <f>SUM(C29:C31)</f>
        <v>38742.399999999994</v>
      </c>
      <c r="D28" s="30">
        <f>SUM(D29:D31)</f>
        <v>20671.9</v>
      </c>
      <c r="E28" s="30">
        <f>SUM(E29:E31)</f>
        <v>9883.199999999999</v>
      </c>
    </row>
    <row r="29" spans="1:5" ht="16.5">
      <c r="A29" s="10" t="s">
        <v>450</v>
      </c>
      <c r="B29" s="31" t="s">
        <v>451</v>
      </c>
      <c r="C29" s="29">
        <f>'№5'!E166</f>
        <v>19270.899999999998</v>
      </c>
      <c r="D29" s="29">
        <f>'№5'!F166</f>
        <v>5210</v>
      </c>
      <c r="E29" s="29">
        <f>'№5'!G166</f>
        <v>465.5</v>
      </c>
    </row>
    <row r="30" spans="1:5" ht="16.5">
      <c r="A30" s="10" t="s">
        <v>53</v>
      </c>
      <c r="B30" s="12" t="s">
        <v>29</v>
      </c>
      <c r="C30" s="29">
        <f>'№5'!E179</f>
        <v>5997.5</v>
      </c>
      <c r="D30" s="29">
        <f>'№5'!F179</f>
        <v>4638.4</v>
      </c>
      <c r="E30" s="29">
        <f>'№5'!G179</f>
        <v>0</v>
      </c>
    </row>
    <row r="31" spans="1:5" ht="16.5">
      <c r="A31" s="10" t="s">
        <v>54</v>
      </c>
      <c r="B31" s="11" t="s">
        <v>30</v>
      </c>
      <c r="C31" s="29">
        <f>'№5'!E189</f>
        <v>13473.999999999998</v>
      </c>
      <c r="D31" s="29">
        <f>'№5'!F189</f>
        <v>10823.5</v>
      </c>
      <c r="E31" s="29">
        <f>'№5'!G189</f>
        <v>9417.699999999999</v>
      </c>
    </row>
    <row r="32" spans="1:5" ht="16.5">
      <c r="A32" s="8" t="s">
        <v>40</v>
      </c>
      <c r="B32" s="9" t="s">
        <v>31</v>
      </c>
      <c r="C32" s="30">
        <f>SUM(C33:C36)</f>
        <v>450990.10000000003</v>
      </c>
      <c r="D32" s="30">
        <f>SUM(D33:D36)</f>
        <v>408281.5</v>
      </c>
      <c r="E32" s="30">
        <f>SUM(E33:E36)</f>
        <v>404246.20000000007</v>
      </c>
    </row>
    <row r="33" spans="1:5" ht="16.5">
      <c r="A33" s="10" t="s">
        <v>55</v>
      </c>
      <c r="B33" s="11" t="s">
        <v>461</v>
      </c>
      <c r="C33" s="29">
        <f>'№5'!E207</f>
        <v>162840</v>
      </c>
      <c r="D33" s="29">
        <f>'№5'!F207</f>
        <v>150895.1</v>
      </c>
      <c r="E33" s="29">
        <f>'№5'!G207</f>
        <v>148357.9</v>
      </c>
    </row>
    <row r="34" spans="1:5" ht="16.5">
      <c r="A34" s="10" t="s">
        <v>56</v>
      </c>
      <c r="B34" s="11" t="s">
        <v>462</v>
      </c>
      <c r="C34" s="29">
        <f>'№5'!E220</f>
        <v>264553.2</v>
      </c>
      <c r="D34" s="29">
        <f>'№5'!F220</f>
        <v>238252.5</v>
      </c>
      <c r="E34" s="29">
        <f>'№5'!G220</f>
        <v>237127.5</v>
      </c>
    </row>
    <row r="35" spans="1:5" ht="16.5">
      <c r="A35" s="13" t="s">
        <v>41</v>
      </c>
      <c r="B35" s="11" t="s">
        <v>32</v>
      </c>
      <c r="C35" s="29">
        <f>'№5'!E249</f>
        <v>8151.900000000001</v>
      </c>
      <c r="D35" s="29">
        <f>'№5'!F249</f>
        <v>4609.9</v>
      </c>
      <c r="E35" s="29">
        <f>'№5'!G249</f>
        <v>4479.900000000001</v>
      </c>
    </row>
    <row r="36" spans="1:5" ht="16.5">
      <c r="A36" s="10" t="s">
        <v>57</v>
      </c>
      <c r="B36" s="11" t="s">
        <v>465</v>
      </c>
      <c r="C36" s="29">
        <f>'№5'!E274</f>
        <v>15445</v>
      </c>
      <c r="D36" s="29">
        <f>'№5'!F274</f>
        <v>14524</v>
      </c>
      <c r="E36" s="29">
        <f>'№5'!G274</f>
        <v>14280.9</v>
      </c>
    </row>
    <row r="37" spans="1:5" ht="16.5">
      <c r="A37" s="14" t="s">
        <v>44</v>
      </c>
      <c r="B37" s="9" t="s">
        <v>107</v>
      </c>
      <c r="C37" s="30">
        <f>SUM(C38:C38)</f>
        <v>29623.8</v>
      </c>
      <c r="D37" s="30">
        <f>SUM(D38:D38)</f>
        <v>21306.8</v>
      </c>
      <c r="E37" s="30">
        <f>SUM(E38:E38)</f>
        <v>21942.800000000003</v>
      </c>
    </row>
    <row r="38" spans="1:5" ht="16.5">
      <c r="A38" s="13" t="s">
        <v>45</v>
      </c>
      <c r="B38" s="11" t="s">
        <v>466</v>
      </c>
      <c r="C38" s="29">
        <f>'№5'!E288</f>
        <v>29623.8</v>
      </c>
      <c r="D38" s="29">
        <f>'№5'!F288</f>
        <v>21306.8</v>
      </c>
      <c r="E38" s="29">
        <f>'№5'!G288</f>
        <v>21942.800000000003</v>
      </c>
    </row>
    <row r="39" spans="1:5" ht="16.5">
      <c r="A39" s="8" t="s">
        <v>42</v>
      </c>
      <c r="B39" s="9" t="s">
        <v>34</v>
      </c>
      <c r="C39" s="30">
        <f>SUM(C40:C42)</f>
        <v>19300.8</v>
      </c>
      <c r="D39" s="30">
        <f>SUM(D40:D42)</f>
        <v>14623.5</v>
      </c>
      <c r="E39" s="30">
        <f>SUM(E40:E42)</f>
        <v>14370.9</v>
      </c>
    </row>
    <row r="40" spans="1:5" ht="16.5">
      <c r="A40" s="13" t="s">
        <v>58</v>
      </c>
      <c r="B40" s="11" t="s">
        <v>35</v>
      </c>
      <c r="C40" s="29">
        <f>'№5'!E313</f>
        <v>2101.5</v>
      </c>
      <c r="D40" s="29">
        <f>'№5'!F313</f>
        <v>2101.5</v>
      </c>
      <c r="E40" s="29">
        <f>'№5'!G313</f>
        <v>2101.5</v>
      </c>
    </row>
    <row r="41" spans="1:5" ht="16.5">
      <c r="A41" s="13" t="s">
        <v>43</v>
      </c>
      <c r="B41" s="11" t="s">
        <v>37</v>
      </c>
      <c r="C41" s="29">
        <f>'№5'!E318</f>
        <v>5693.999999999999</v>
      </c>
      <c r="D41" s="29">
        <f>'№5'!F318</f>
        <v>3157.2</v>
      </c>
      <c r="E41" s="29">
        <f>'№5'!G318</f>
        <v>2904.6</v>
      </c>
    </row>
    <row r="42" spans="1:5" ht="16.5">
      <c r="A42" s="13" t="s">
        <v>153</v>
      </c>
      <c r="B42" s="11" t="s">
        <v>154</v>
      </c>
      <c r="C42" s="29">
        <f>'№5'!E348</f>
        <v>11505.3</v>
      </c>
      <c r="D42" s="29">
        <f>'№5'!F348</f>
        <v>9364.8</v>
      </c>
      <c r="E42" s="29">
        <f>'№5'!G348</f>
        <v>9364.8</v>
      </c>
    </row>
    <row r="43" spans="1:5" ht="16.5">
      <c r="A43" s="8" t="s">
        <v>68</v>
      </c>
      <c r="B43" s="9" t="s">
        <v>33</v>
      </c>
      <c r="C43" s="30">
        <f>SUM(C44:C45)</f>
        <v>13069.500000000002</v>
      </c>
      <c r="D43" s="30">
        <f>SUM(D44:D45)</f>
        <v>11059.4</v>
      </c>
      <c r="E43" s="30">
        <f>SUM(E44:E45)</f>
        <v>10529.4</v>
      </c>
    </row>
    <row r="44" spans="1:5" ht="16.5">
      <c r="A44" s="26">
        <v>1102</v>
      </c>
      <c r="B44" s="27" t="s">
        <v>69</v>
      </c>
      <c r="C44" s="29">
        <f>'№5'!E360</f>
        <v>10718.900000000001</v>
      </c>
      <c r="D44" s="29">
        <f>'№5'!F360</f>
        <v>8815</v>
      </c>
      <c r="E44" s="29">
        <f>'№5'!G360</f>
        <v>8312.9</v>
      </c>
    </row>
    <row r="45" spans="1:5" ht="23.25" customHeight="1">
      <c r="A45" s="26">
        <v>1105</v>
      </c>
      <c r="B45" s="39" t="s">
        <v>422</v>
      </c>
      <c r="C45" s="29">
        <f>'№5'!E372</f>
        <v>2350.6000000000004</v>
      </c>
      <c r="D45" s="29">
        <f>'№5'!F372</f>
        <v>2244.4</v>
      </c>
      <c r="E45" s="29">
        <f>'№5'!G372</f>
        <v>2216.5000000000005</v>
      </c>
    </row>
    <row r="46" spans="1:5" ht="16.5">
      <c r="A46" s="8">
        <v>1200</v>
      </c>
      <c r="B46" s="9" t="s">
        <v>70</v>
      </c>
      <c r="C46" s="30">
        <f>SUM(C47:C48)</f>
        <v>1690</v>
      </c>
      <c r="D46" s="30">
        <f>SUM(D47:D48)</f>
        <v>1132</v>
      </c>
      <c r="E46" s="30">
        <f>SUM(E47:E48)</f>
        <v>985.5</v>
      </c>
    </row>
    <row r="47" spans="1:5" ht="16.5">
      <c r="A47" s="10" t="s">
        <v>73</v>
      </c>
      <c r="B47" s="11" t="s">
        <v>463</v>
      </c>
      <c r="C47" s="29">
        <f>'№5'!E380</f>
        <v>770</v>
      </c>
      <c r="D47" s="29">
        <f>'№5'!F380</f>
        <v>516</v>
      </c>
      <c r="E47" s="29">
        <f>'№5'!G380</f>
        <v>449</v>
      </c>
    </row>
    <row r="48" spans="1:5" ht="19.5" customHeight="1">
      <c r="A48" s="26">
        <v>1204</v>
      </c>
      <c r="B48" s="11" t="s">
        <v>76</v>
      </c>
      <c r="C48" s="29">
        <f>'№5'!E385</f>
        <v>920</v>
      </c>
      <c r="D48" s="29">
        <f>'№5'!F385</f>
        <v>616</v>
      </c>
      <c r="E48" s="29">
        <f>'№5'!G385</f>
        <v>536.5</v>
      </c>
    </row>
    <row r="49" spans="1:5" ht="19.5" customHeight="1">
      <c r="A49" s="8" t="s">
        <v>71</v>
      </c>
      <c r="B49" s="9" t="s">
        <v>457</v>
      </c>
      <c r="C49" s="30">
        <f>C50</f>
        <v>2000</v>
      </c>
      <c r="D49" s="30">
        <f>D50</f>
        <v>2000</v>
      </c>
      <c r="E49" s="30">
        <f>E50</f>
        <v>2000</v>
      </c>
    </row>
    <row r="50" spans="1:5" ht="25.5" customHeight="1">
      <c r="A50" s="26">
        <v>1301</v>
      </c>
      <c r="B50" s="11" t="s">
        <v>72</v>
      </c>
      <c r="C50" s="29">
        <f>'№5'!E393</f>
        <v>2000</v>
      </c>
      <c r="D50" s="29">
        <f>'№5'!F393</f>
        <v>2000</v>
      </c>
      <c r="E50" s="29">
        <f>'№5'!G393</f>
        <v>2000</v>
      </c>
    </row>
    <row r="56" ht="16.5">
      <c r="B56" s="15"/>
    </row>
  </sheetData>
  <sheetProtection/>
  <mergeCells count="11">
    <mergeCell ref="A1:E1"/>
    <mergeCell ref="A2:E2"/>
    <mergeCell ref="A3:E3"/>
    <mergeCell ref="A5:E5"/>
    <mergeCell ref="C8:E8"/>
    <mergeCell ref="D9:E9"/>
    <mergeCell ref="C9:C10"/>
    <mergeCell ref="A8:A10"/>
    <mergeCell ref="B8:B10"/>
    <mergeCell ref="A6:E6"/>
    <mergeCell ref="A7:E7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1"/>
  <sheetViews>
    <sheetView zoomScale="95" zoomScaleNormal="95" zoomScalePageLayoutView="0" workbookViewId="0" topLeftCell="A152">
      <selection activeCell="A123" sqref="A123:H159"/>
    </sheetView>
  </sheetViews>
  <sheetFormatPr defaultColWidth="9.125" defaultRowHeight="12.75"/>
  <cols>
    <col min="1" max="1" width="6.625" style="79" customWidth="1"/>
    <col min="2" max="2" width="7.125" style="79" customWidth="1"/>
    <col min="3" max="3" width="10.125" style="79" customWidth="1"/>
    <col min="4" max="4" width="5.625" style="58" customWidth="1"/>
    <col min="5" max="5" width="70.625" style="120" customWidth="1"/>
    <col min="6" max="6" width="11.50390625" style="62" customWidth="1"/>
    <col min="7" max="7" width="10.625" style="62" customWidth="1"/>
    <col min="8" max="8" width="10.75390625" style="62" customWidth="1"/>
    <col min="9" max="16384" width="9.125" style="121" customWidth="1"/>
  </cols>
  <sheetData>
    <row r="1" spans="6:8" ht="16.5">
      <c r="F1" s="188" t="s">
        <v>396</v>
      </c>
      <c r="G1" s="188"/>
      <c r="H1" s="188"/>
    </row>
    <row r="2" spans="3:8" ht="16.5">
      <c r="C2" s="187" t="s">
        <v>468</v>
      </c>
      <c r="D2" s="187"/>
      <c r="E2" s="187"/>
      <c r="F2" s="187"/>
      <c r="G2" s="187"/>
      <c r="H2" s="187"/>
    </row>
    <row r="3" spans="2:8" ht="16.5">
      <c r="B3" s="187" t="s">
        <v>726</v>
      </c>
      <c r="C3" s="187"/>
      <c r="D3" s="187"/>
      <c r="E3" s="187"/>
      <c r="F3" s="187"/>
      <c r="G3" s="187"/>
      <c r="H3" s="187"/>
    </row>
    <row r="4" ht="16.5">
      <c r="E4" s="74"/>
    </row>
    <row r="5" spans="1:8" s="120" customFormat="1" ht="41.25" customHeight="1">
      <c r="A5" s="192" t="s">
        <v>389</v>
      </c>
      <c r="B5" s="192"/>
      <c r="C5" s="192"/>
      <c r="D5" s="192"/>
      <c r="E5" s="192"/>
      <c r="F5" s="192"/>
      <c r="G5" s="192"/>
      <c r="H5" s="192"/>
    </row>
    <row r="6" ht="16.5">
      <c r="E6" s="74"/>
    </row>
    <row r="7" spans="1:8" ht="16.5">
      <c r="A7" s="190" t="s">
        <v>471</v>
      </c>
      <c r="B7" s="190" t="s">
        <v>39</v>
      </c>
      <c r="C7" s="190" t="s">
        <v>472</v>
      </c>
      <c r="D7" s="191" t="s">
        <v>473</v>
      </c>
      <c r="E7" s="191" t="s">
        <v>474</v>
      </c>
      <c r="F7" s="189" t="s">
        <v>64</v>
      </c>
      <c r="G7" s="189"/>
      <c r="H7" s="189"/>
    </row>
    <row r="8" spans="1:8" ht="16.5">
      <c r="A8" s="190"/>
      <c r="B8" s="190"/>
      <c r="C8" s="190"/>
      <c r="D8" s="191"/>
      <c r="E8" s="191"/>
      <c r="F8" s="189" t="s">
        <v>448</v>
      </c>
      <c r="G8" s="189" t="s">
        <v>115</v>
      </c>
      <c r="H8" s="189"/>
    </row>
    <row r="9" spans="1:8" ht="16.5">
      <c r="A9" s="190"/>
      <c r="B9" s="190"/>
      <c r="C9" s="190"/>
      <c r="D9" s="191"/>
      <c r="E9" s="191"/>
      <c r="F9" s="189"/>
      <c r="G9" s="65" t="s">
        <v>78</v>
      </c>
      <c r="H9" s="65" t="s">
        <v>114</v>
      </c>
    </row>
    <row r="10" spans="1:8" ht="16.5">
      <c r="A10" s="56">
        <v>1</v>
      </c>
      <c r="B10" s="56">
        <v>2</v>
      </c>
      <c r="C10" s="56">
        <v>3</v>
      </c>
      <c r="D10" s="38">
        <v>4</v>
      </c>
      <c r="E10" s="38">
        <v>5</v>
      </c>
      <c r="F10" s="67">
        <v>6</v>
      </c>
      <c r="G10" s="67">
        <v>7</v>
      </c>
      <c r="H10" s="67">
        <v>8</v>
      </c>
    </row>
    <row r="11" spans="1:8" s="122" customFormat="1" ht="16.5">
      <c r="A11" s="80"/>
      <c r="B11" s="80"/>
      <c r="C11" s="80"/>
      <c r="D11" s="60"/>
      <c r="E11" s="50" t="s">
        <v>423</v>
      </c>
      <c r="F11" s="66">
        <f>F12+F214+F249+F284+F297+F362</f>
        <v>668483</v>
      </c>
      <c r="G11" s="66">
        <f>G12+G214+G249+G284+G297+G362</f>
        <v>554267.7999999999</v>
      </c>
      <c r="H11" s="66">
        <f>H12+H214+H249+H284+H297+H362</f>
        <v>537907.4</v>
      </c>
    </row>
    <row r="12" spans="1:8" ht="24" customHeight="1">
      <c r="A12" s="34" t="s">
        <v>475</v>
      </c>
      <c r="B12" s="34"/>
      <c r="C12" s="34"/>
      <c r="D12" s="34"/>
      <c r="E12" s="35" t="s">
        <v>112</v>
      </c>
      <c r="F12" s="66">
        <f>F13+F63+F78+F111+F148+F154+F179+F201</f>
        <v>171428.99999999997</v>
      </c>
      <c r="G12" s="66">
        <f>G13+G63+G78+G111+G148+G154+G179+G201</f>
        <v>114505.09999999999</v>
      </c>
      <c r="H12" s="66">
        <f>H13+H63+H78+H111+H148+H154+H179+H201</f>
        <v>104492.20000000003</v>
      </c>
    </row>
    <row r="13" spans="1:8" ht="16.5">
      <c r="A13" s="33" t="s">
        <v>475</v>
      </c>
      <c r="B13" s="33" t="s">
        <v>59</v>
      </c>
      <c r="C13" s="33"/>
      <c r="D13" s="33"/>
      <c r="E13" s="31" t="s">
        <v>476</v>
      </c>
      <c r="F13" s="65">
        <f>F14+F19+F31+F36</f>
        <v>39556.4</v>
      </c>
      <c r="G13" s="65">
        <f>G14+G19+G31+G36</f>
        <v>36310.4</v>
      </c>
      <c r="H13" s="65">
        <f>H14+H19+H31+H36</f>
        <v>35862.30000000001</v>
      </c>
    </row>
    <row r="14" spans="1:8" ht="33">
      <c r="A14" s="33" t="s">
        <v>475</v>
      </c>
      <c r="B14" s="33" t="s">
        <v>46</v>
      </c>
      <c r="C14" s="33"/>
      <c r="D14" s="33"/>
      <c r="E14" s="31" t="s">
        <v>66</v>
      </c>
      <c r="F14" s="65">
        <f>F15</f>
        <v>1455.3</v>
      </c>
      <c r="G14" s="65">
        <f aca="true" t="shared" si="0" ref="G14:H17">G15</f>
        <v>1455.3</v>
      </c>
      <c r="H14" s="65">
        <f t="shared" si="0"/>
        <v>1455.3</v>
      </c>
    </row>
    <row r="15" spans="1:8" ht="51" customHeight="1">
      <c r="A15" s="33" t="s">
        <v>475</v>
      </c>
      <c r="B15" s="33" t="s">
        <v>46</v>
      </c>
      <c r="C15" s="56" t="s">
        <v>424</v>
      </c>
      <c r="D15" s="38"/>
      <c r="E15" s="31" t="s">
        <v>390</v>
      </c>
      <c r="F15" s="65">
        <f>F16</f>
        <v>1455.3</v>
      </c>
      <c r="G15" s="65">
        <f t="shared" si="0"/>
        <v>1455.3</v>
      </c>
      <c r="H15" s="65">
        <f t="shared" si="0"/>
        <v>1455.3</v>
      </c>
    </row>
    <row r="16" spans="1:8" ht="16.5">
      <c r="A16" s="33" t="s">
        <v>475</v>
      </c>
      <c r="B16" s="33" t="s">
        <v>46</v>
      </c>
      <c r="C16" s="56" t="s">
        <v>426</v>
      </c>
      <c r="D16" s="38"/>
      <c r="E16" s="31" t="s">
        <v>425</v>
      </c>
      <c r="F16" s="65">
        <f>F17</f>
        <v>1455.3</v>
      </c>
      <c r="G16" s="65">
        <f t="shared" si="0"/>
        <v>1455.3</v>
      </c>
      <c r="H16" s="65">
        <f t="shared" si="0"/>
        <v>1455.3</v>
      </c>
    </row>
    <row r="17" spans="1:8" ht="16.5">
      <c r="A17" s="33" t="s">
        <v>475</v>
      </c>
      <c r="B17" s="33" t="s">
        <v>46</v>
      </c>
      <c r="C17" s="56" t="s">
        <v>377</v>
      </c>
      <c r="D17" s="10"/>
      <c r="E17" s="31" t="s">
        <v>21</v>
      </c>
      <c r="F17" s="65">
        <f>F18</f>
        <v>1455.3</v>
      </c>
      <c r="G17" s="65">
        <f t="shared" si="0"/>
        <v>1455.3</v>
      </c>
      <c r="H17" s="65">
        <f t="shared" si="0"/>
        <v>1455.3</v>
      </c>
    </row>
    <row r="18" spans="1:8" ht="66.75">
      <c r="A18" s="33" t="s">
        <v>475</v>
      </c>
      <c r="B18" s="33" t="s">
        <v>46</v>
      </c>
      <c r="C18" s="56" t="s">
        <v>377</v>
      </c>
      <c r="D18" s="38">
        <v>100</v>
      </c>
      <c r="E18" s="39" t="s">
        <v>428</v>
      </c>
      <c r="F18" s="65">
        <v>1455.3</v>
      </c>
      <c r="G18" s="65">
        <v>1455.3</v>
      </c>
      <c r="H18" s="65">
        <v>1455.3</v>
      </c>
    </row>
    <row r="19" spans="1:8" ht="53.25" customHeight="1">
      <c r="A19" s="33" t="s">
        <v>475</v>
      </c>
      <c r="B19" s="33" t="s">
        <v>48</v>
      </c>
      <c r="C19" s="33"/>
      <c r="D19" s="33"/>
      <c r="E19" s="31" t="s">
        <v>23</v>
      </c>
      <c r="F19" s="65">
        <f aca="true" t="shared" si="1" ref="F19:H20">F20</f>
        <v>35886.9</v>
      </c>
      <c r="G19" s="65">
        <f t="shared" si="1"/>
        <v>34167.9</v>
      </c>
      <c r="H19" s="65">
        <f t="shared" si="1"/>
        <v>33714.700000000004</v>
      </c>
    </row>
    <row r="20" spans="1:8" ht="50.25">
      <c r="A20" s="33" t="s">
        <v>475</v>
      </c>
      <c r="B20" s="33" t="s">
        <v>48</v>
      </c>
      <c r="C20" s="56" t="s">
        <v>424</v>
      </c>
      <c r="D20" s="38"/>
      <c r="E20" s="31" t="s">
        <v>390</v>
      </c>
      <c r="F20" s="65">
        <f t="shared" si="1"/>
        <v>35886.9</v>
      </c>
      <c r="G20" s="65">
        <f t="shared" si="1"/>
        <v>34167.9</v>
      </c>
      <c r="H20" s="65">
        <f t="shared" si="1"/>
        <v>33714.700000000004</v>
      </c>
    </row>
    <row r="21" spans="1:8" ht="16.5">
      <c r="A21" s="33" t="s">
        <v>475</v>
      </c>
      <c r="B21" s="33" t="s">
        <v>48</v>
      </c>
      <c r="C21" s="56" t="s">
        <v>426</v>
      </c>
      <c r="D21" s="38"/>
      <c r="E21" s="31" t="s">
        <v>425</v>
      </c>
      <c r="F21" s="65">
        <f>F22+F26+F28</f>
        <v>35886.9</v>
      </c>
      <c r="G21" s="65">
        <f>G22+G26+G28</f>
        <v>34167.9</v>
      </c>
      <c r="H21" s="65">
        <f>H22+H26+H28</f>
        <v>33714.700000000004</v>
      </c>
    </row>
    <row r="22" spans="1:8" ht="70.5" customHeight="1">
      <c r="A22" s="33" t="s">
        <v>475</v>
      </c>
      <c r="B22" s="33" t="s">
        <v>48</v>
      </c>
      <c r="C22" s="10" t="s">
        <v>378</v>
      </c>
      <c r="D22" s="10"/>
      <c r="E22" s="31" t="s">
        <v>88</v>
      </c>
      <c r="F22" s="65">
        <f>F23+F24+F25</f>
        <v>35162.6</v>
      </c>
      <c r="G22" s="65">
        <f>G23+G24+G25</f>
        <v>33443.6</v>
      </c>
      <c r="H22" s="65">
        <f>H23+H24+H25</f>
        <v>32990.4</v>
      </c>
    </row>
    <row r="23" spans="1:8" ht="69" customHeight="1">
      <c r="A23" s="33" t="s">
        <v>475</v>
      </c>
      <c r="B23" s="33" t="s">
        <v>48</v>
      </c>
      <c r="C23" s="10" t="s">
        <v>378</v>
      </c>
      <c r="D23" s="108" t="s">
        <v>80</v>
      </c>
      <c r="E23" s="11" t="s">
        <v>428</v>
      </c>
      <c r="F23" s="65">
        <v>30079.8</v>
      </c>
      <c r="G23" s="65">
        <v>30038.1</v>
      </c>
      <c r="H23" s="65">
        <v>30027.1</v>
      </c>
    </row>
    <row r="24" spans="1:8" ht="33">
      <c r="A24" s="33" t="s">
        <v>475</v>
      </c>
      <c r="B24" s="33" t="s">
        <v>48</v>
      </c>
      <c r="C24" s="10" t="s">
        <v>378</v>
      </c>
      <c r="D24" s="108" t="s">
        <v>81</v>
      </c>
      <c r="E24" s="11" t="s">
        <v>82</v>
      </c>
      <c r="F24" s="65">
        <v>4838.3</v>
      </c>
      <c r="G24" s="65">
        <v>3241.6</v>
      </c>
      <c r="H24" s="65">
        <v>2820.8</v>
      </c>
    </row>
    <row r="25" spans="1:8" ht="16.5">
      <c r="A25" s="33" t="s">
        <v>475</v>
      </c>
      <c r="B25" s="33" t="s">
        <v>48</v>
      </c>
      <c r="C25" s="10" t="s">
        <v>378</v>
      </c>
      <c r="D25" s="108" t="s">
        <v>83</v>
      </c>
      <c r="E25" s="117" t="s">
        <v>84</v>
      </c>
      <c r="F25" s="65">
        <v>244.5</v>
      </c>
      <c r="G25" s="65">
        <v>163.9</v>
      </c>
      <c r="H25" s="65">
        <v>142.5</v>
      </c>
    </row>
    <row r="26" spans="1:8" ht="50.25">
      <c r="A26" s="33" t="s">
        <v>475</v>
      </c>
      <c r="B26" s="33" t="s">
        <v>48</v>
      </c>
      <c r="C26" s="10" t="s">
        <v>430</v>
      </c>
      <c r="D26" s="10"/>
      <c r="E26" s="11" t="s">
        <v>89</v>
      </c>
      <c r="F26" s="65">
        <f>F27</f>
        <v>100.9</v>
      </c>
      <c r="G26" s="65">
        <f>G27</f>
        <v>100.9</v>
      </c>
      <c r="H26" s="65">
        <f>H27</f>
        <v>100.9</v>
      </c>
    </row>
    <row r="27" spans="1:8" ht="66.75">
      <c r="A27" s="33" t="s">
        <v>475</v>
      </c>
      <c r="B27" s="33" t="s">
        <v>48</v>
      </c>
      <c r="C27" s="10" t="s">
        <v>430</v>
      </c>
      <c r="D27" s="108" t="s">
        <v>80</v>
      </c>
      <c r="E27" s="11" t="s">
        <v>428</v>
      </c>
      <c r="F27" s="65">
        <v>100.9</v>
      </c>
      <c r="G27" s="65">
        <v>100.9</v>
      </c>
      <c r="H27" s="65">
        <v>100.9</v>
      </c>
    </row>
    <row r="28" spans="1:8" ht="66.75">
      <c r="A28" s="33" t="s">
        <v>475</v>
      </c>
      <c r="B28" s="33" t="s">
        <v>48</v>
      </c>
      <c r="C28" s="10" t="s">
        <v>431</v>
      </c>
      <c r="D28" s="10"/>
      <c r="E28" s="73" t="s">
        <v>432</v>
      </c>
      <c r="F28" s="65">
        <f>F29+F30</f>
        <v>623.4</v>
      </c>
      <c r="G28" s="65">
        <f>G29+G30</f>
        <v>623.4</v>
      </c>
      <c r="H28" s="65">
        <f>H29+H30</f>
        <v>623.4</v>
      </c>
    </row>
    <row r="29" spans="1:8" ht="68.25" customHeight="1">
      <c r="A29" s="33" t="s">
        <v>475</v>
      </c>
      <c r="B29" s="33" t="s">
        <v>48</v>
      </c>
      <c r="C29" s="10" t="s">
        <v>431</v>
      </c>
      <c r="D29" s="108" t="s">
        <v>80</v>
      </c>
      <c r="E29" s="11" t="s">
        <v>428</v>
      </c>
      <c r="F29" s="65">
        <f>544.9+0.6</f>
        <v>545.5</v>
      </c>
      <c r="G29" s="65">
        <v>544.9</v>
      </c>
      <c r="H29" s="65">
        <v>544.9</v>
      </c>
    </row>
    <row r="30" spans="1:8" ht="33">
      <c r="A30" s="33" t="s">
        <v>475</v>
      </c>
      <c r="B30" s="33" t="s">
        <v>48</v>
      </c>
      <c r="C30" s="10" t="s">
        <v>431</v>
      </c>
      <c r="D30" s="108" t="s">
        <v>81</v>
      </c>
      <c r="E30" s="11" t="s">
        <v>82</v>
      </c>
      <c r="F30" s="65">
        <f>78.5-0.6</f>
        <v>77.9</v>
      </c>
      <c r="G30" s="65">
        <v>78.5</v>
      </c>
      <c r="H30" s="65">
        <v>78.5</v>
      </c>
    </row>
    <row r="31" spans="1:8" ht="16.5">
      <c r="A31" s="33" t="s">
        <v>475</v>
      </c>
      <c r="B31" s="33" t="s">
        <v>420</v>
      </c>
      <c r="C31" s="10"/>
      <c r="D31" s="108"/>
      <c r="E31" s="11" t="s">
        <v>421</v>
      </c>
      <c r="F31" s="65">
        <f>F32</f>
        <v>0</v>
      </c>
      <c r="G31" s="65">
        <f aca="true" t="shared" si="2" ref="G31:H34">G32</f>
        <v>0</v>
      </c>
      <c r="H31" s="65">
        <f t="shared" si="2"/>
        <v>56</v>
      </c>
    </row>
    <row r="32" spans="1:8" ht="50.25">
      <c r="A32" s="33" t="s">
        <v>475</v>
      </c>
      <c r="B32" s="33" t="s">
        <v>420</v>
      </c>
      <c r="C32" s="56" t="s">
        <v>424</v>
      </c>
      <c r="D32" s="108"/>
      <c r="E32" s="31" t="s">
        <v>390</v>
      </c>
      <c r="F32" s="65">
        <f>F33</f>
        <v>0</v>
      </c>
      <c r="G32" s="65">
        <f t="shared" si="2"/>
        <v>0</v>
      </c>
      <c r="H32" s="65">
        <f t="shared" si="2"/>
        <v>56</v>
      </c>
    </row>
    <row r="33" spans="1:8" ht="50.25">
      <c r="A33" s="33" t="s">
        <v>475</v>
      </c>
      <c r="B33" s="33" t="s">
        <v>420</v>
      </c>
      <c r="C33" s="56" t="s">
        <v>441</v>
      </c>
      <c r="D33" s="108"/>
      <c r="E33" s="11" t="s">
        <v>440</v>
      </c>
      <c r="F33" s="65">
        <f>F34</f>
        <v>0</v>
      </c>
      <c r="G33" s="65">
        <f t="shared" si="2"/>
        <v>0</v>
      </c>
      <c r="H33" s="65">
        <f t="shared" si="2"/>
        <v>56</v>
      </c>
    </row>
    <row r="34" spans="1:8" ht="50.25">
      <c r="A34" s="33" t="s">
        <v>475</v>
      </c>
      <c r="B34" s="33" t="s">
        <v>420</v>
      </c>
      <c r="C34" s="10" t="s">
        <v>442</v>
      </c>
      <c r="D34" s="10"/>
      <c r="E34" s="73" t="s">
        <v>443</v>
      </c>
      <c r="F34" s="65">
        <f>F35</f>
        <v>0</v>
      </c>
      <c r="G34" s="65">
        <f t="shared" si="2"/>
        <v>0</v>
      </c>
      <c r="H34" s="65">
        <f t="shared" si="2"/>
        <v>56</v>
      </c>
    </row>
    <row r="35" spans="1:8" ht="33">
      <c r="A35" s="33" t="s">
        <v>475</v>
      </c>
      <c r="B35" s="33" t="s">
        <v>420</v>
      </c>
      <c r="C35" s="10" t="s">
        <v>442</v>
      </c>
      <c r="D35" s="108" t="s">
        <v>81</v>
      </c>
      <c r="E35" s="11" t="s">
        <v>82</v>
      </c>
      <c r="F35" s="65">
        <v>0</v>
      </c>
      <c r="G35" s="65">
        <v>0</v>
      </c>
      <c r="H35" s="65">
        <v>56</v>
      </c>
    </row>
    <row r="36" spans="1:8" ht="16.5">
      <c r="A36" s="33" t="s">
        <v>475</v>
      </c>
      <c r="B36" s="33" t="s">
        <v>67</v>
      </c>
      <c r="C36" s="34"/>
      <c r="D36" s="34"/>
      <c r="E36" s="11" t="s">
        <v>24</v>
      </c>
      <c r="F36" s="65">
        <f>F37</f>
        <v>2214.2000000000003</v>
      </c>
      <c r="G36" s="65">
        <f>G37</f>
        <v>687.2</v>
      </c>
      <c r="H36" s="65">
        <f>H37</f>
        <v>636.3</v>
      </c>
    </row>
    <row r="37" spans="1:8" ht="50.25">
      <c r="A37" s="33" t="s">
        <v>475</v>
      </c>
      <c r="B37" s="33" t="s">
        <v>67</v>
      </c>
      <c r="C37" s="56" t="s">
        <v>424</v>
      </c>
      <c r="D37" s="108"/>
      <c r="E37" s="31" t="s">
        <v>390</v>
      </c>
      <c r="F37" s="65">
        <f>F38+F45+F50+F53+F57</f>
        <v>2214.2000000000003</v>
      </c>
      <c r="G37" s="65">
        <f>G38+G45+G50+G53+G57</f>
        <v>687.2</v>
      </c>
      <c r="H37" s="65">
        <f>H38+H45+H50+H53+H57</f>
        <v>636.3</v>
      </c>
    </row>
    <row r="38" spans="1:8" ht="50.25">
      <c r="A38" s="33" t="s">
        <v>475</v>
      </c>
      <c r="B38" s="33" t="s">
        <v>67</v>
      </c>
      <c r="C38" s="56" t="s">
        <v>441</v>
      </c>
      <c r="D38" s="108"/>
      <c r="E38" s="11" t="s">
        <v>440</v>
      </c>
      <c r="F38" s="65">
        <f>F39+F41+F43</f>
        <v>1605.8000000000002</v>
      </c>
      <c r="G38" s="65">
        <f>G39+G41+G43</f>
        <v>180.6</v>
      </c>
      <c r="H38" s="65">
        <f>H39+H41+H43</f>
        <v>157</v>
      </c>
    </row>
    <row r="39" spans="1:8" ht="33">
      <c r="A39" s="33" t="s">
        <v>475</v>
      </c>
      <c r="B39" s="33" t="s">
        <v>67</v>
      </c>
      <c r="C39" s="56" t="s">
        <v>267</v>
      </c>
      <c r="D39" s="108"/>
      <c r="E39" s="11" t="s">
        <v>268</v>
      </c>
      <c r="F39" s="65">
        <f>F40</f>
        <v>269.6</v>
      </c>
      <c r="G39" s="65">
        <f>G40</f>
        <v>180.6</v>
      </c>
      <c r="H39" s="65">
        <f>H40</f>
        <v>157</v>
      </c>
    </row>
    <row r="40" spans="1:8" ht="33">
      <c r="A40" s="33" t="s">
        <v>475</v>
      </c>
      <c r="B40" s="33" t="s">
        <v>67</v>
      </c>
      <c r="C40" s="56" t="s">
        <v>267</v>
      </c>
      <c r="D40" s="108" t="s">
        <v>81</v>
      </c>
      <c r="E40" s="11" t="s">
        <v>82</v>
      </c>
      <c r="F40" s="65">
        <v>269.6</v>
      </c>
      <c r="G40" s="65">
        <v>180.6</v>
      </c>
      <c r="H40" s="65">
        <v>157</v>
      </c>
    </row>
    <row r="41" spans="1:8" ht="42" customHeight="1">
      <c r="A41" s="33" t="s">
        <v>475</v>
      </c>
      <c r="B41" s="33" t="s">
        <v>67</v>
      </c>
      <c r="C41" s="56" t="s">
        <v>269</v>
      </c>
      <c r="D41" s="108"/>
      <c r="E41" s="11" t="s">
        <v>270</v>
      </c>
      <c r="F41" s="65">
        <f>F42</f>
        <v>875.6</v>
      </c>
      <c r="G41" s="65">
        <f>G42</f>
        <v>0</v>
      </c>
      <c r="H41" s="65">
        <f>H42</f>
        <v>0</v>
      </c>
    </row>
    <row r="42" spans="1:8" ht="33">
      <c r="A42" s="33" t="s">
        <v>475</v>
      </c>
      <c r="B42" s="33" t="s">
        <v>67</v>
      </c>
      <c r="C42" s="56" t="s">
        <v>269</v>
      </c>
      <c r="D42" s="108" t="s">
        <v>81</v>
      </c>
      <c r="E42" s="11" t="s">
        <v>82</v>
      </c>
      <c r="F42" s="65">
        <f>880-4.4</f>
        <v>875.6</v>
      </c>
      <c r="G42" s="65">
        <v>0</v>
      </c>
      <c r="H42" s="65">
        <v>0</v>
      </c>
    </row>
    <row r="43" spans="1:8" s="123" customFormat="1" ht="50.25">
      <c r="A43" s="33" t="s">
        <v>475</v>
      </c>
      <c r="B43" s="33" t="s">
        <v>67</v>
      </c>
      <c r="C43" s="13" t="s">
        <v>489</v>
      </c>
      <c r="D43" s="108"/>
      <c r="E43" s="11" t="s">
        <v>488</v>
      </c>
      <c r="F43" s="83">
        <f>F44</f>
        <v>460.6</v>
      </c>
      <c r="G43" s="83">
        <f>G44</f>
        <v>0</v>
      </c>
      <c r="H43" s="83">
        <f>H44</f>
        <v>0</v>
      </c>
    </row>
    <row r="44" spans="1:8" s="123" customFormat="1" ht="33">
      <c r="A44" s="33" t="s">
        <v>475</v>
      </c>
      <c r="B44" s="33" t="s">
        <v>67</v>
      </c>
      <c r="C44" s="13" t="s">
        <v>489</v>
      </c>
      <c r="D44" s="108" t="s">
        <v>81</v>
      </c>
      <c r="E44" s="11" t="s">
        <v>82</v>
      </c>
      <c r="F44" s="83">
        <v>460.6</v>
      </c>
      <c r="G44" s="83">
        <v>0</v>
      </c>
      <c r="H44" s="83">
        <v>0</v>
      </c>
    </row>
    <row r="45" spans="1:8" ht="84">
      <c r="A45" s="33" t="s">
        <v>475</v>
      </c>
      <c r="B45" s="33" t="s">
        <v>67</v>
      </c>
      <c r="C45" s="56" t="s">
        <v>271</v>
      </c>
      <c r="D45" s="108"/>
      <c r="E45" s="11" t="s">
        <v>272</v>
      </c>
      <c r="F45" s="65">
        <f>F46+F48</f>
        <v>75</v>
      </c>
      <c r="G45" s="65">
        <f>G46+G48</f>
        <v>50.3</v>
      </c>
      <c r="H45" s="65">
        <f>H46+H48</f>
        <v>44</v>
      </c>
    </row>
    <row r="46" spans="1:8" ht="50.25">
      <c r="A46" s="33" t="s">
        <v>475</v>
      </c>
      <c r="B46" s="33" t="s">
        <v>67</v>
      </c>
      <c r="C46" s="56" t="s">
        <v>274</v>
      </c>
      <c r="D46" s="108"/>
      <c r="E46" s="11" t="s">
        <v>273</v>
      </c>
      <c r="F46" s="65">
        <f>F47</f>
        <v>50</v>
      </c>
      <c r="G46" s="65">
        <f>G47</f>
        <v>33.5</v>
      </c>
      <c r="H46" s="65">
        <f>H47</f>
        <v>29</v>
      </c>
    </row>
    <row r="47" spans="1:8" ht="16.5">
      <c r="A47" s="33" t="s">
        <v>475</v>
      </c>
      <c r="B47" s="33" t="s">
        <v>67</v>
      </c>
      <c r="C47" s="56" t="s">
        <v>274</v>
      </c>
      <c r="D47" s="108" t="s">
        <v>83</v>
      </c>
      <c r="E47" s="117" t="s">
        <v>84</v>
      </c>
      <c r="F47" s="65">
        <v>50</v>
      </c>
      <c r="G47" s="65">
        <v>33.5</v>
      </c>
      <c r="H47" s="65">
        <v>29</v>
      </c>
    </row>
    <row r="48" spans="1:8" ht="50.25">
      <c r="A48" s="33" t="s">
        <v>475</v>
      </c>
      <c r="B48" s="33" t="s">
        <v>67</v>
      </c>
      <c r="C48" s="56" t="s">
        <v>276</v>
      </c>
      <c r="D48" s="108"/>
      <c r="E48" s="11" t="s">
        <v>275</v>
      </c>
      <c r="F48" s="65">
        <f>F49</f>
        <v>25</v>
      </c>
      <c r="G48" s="65">
        <f>G49</f>
        <v>16.8</v>
      </c>
      <c r="H48" s="65">
        <f>H49</f>
        <v>15</v>
      </c>
    </row>
    <row r="49" spans="1:8" ht="33">
      <c r="A49" s="33" t="s">
        <v>475</v>
      </c>
      <c r="B49" s="33" t="s">
        <v>67</v>
      </c>
      <c r="C49" s="56" t="s">
        <v>276</v>
      </c>
      <c r="D49" s="108" t="s">
        <v>81</v>
      </c>
      <c r="E49" s="11" t="s">
        <v>82</v>
      </c>
      <c r="F49" s="65">
        <v>25</v>
      </c>
      <c r="G49" s="65">
        <v>16.8</v>
      </c>
      <c r="H49" s="65">
        <v>15</v>
      </c>
    </row>
    <row r="50" spans="1:8" ht="33">
      <c r="A50" s="33" t="s">
        <v>475</v>
      </c>
      <c r="B50" s="33" t="s">
        <v>67</v>
      </c>
      <c r="C50" s="56" t="s">
        <v>277</v>
      </c>
      <c r="D50" s="108"/>
      <c r="E50" s="11" t="s">
        <v>278</v>
      </c>
      <c r="F50" s="65">
        <f aca="true" t="shared" si="3" ref="F50:H51">F51</f>
        <v>180</v>
      </c>
      <c r="G50" s="65">
        <f t="shared" si="3"/>
        <v>121</v>
      </c>
      <c r="H50" s="65">
        <f t="shared" si="3"/>
        <v>105</v>
      </c>
    </row>
    <row r="51" spans="1:8" ht="33">
      <c r="A51" s="33" t="s">
        <v>475</v>
      </c>
      <c r="B51" s="33" t="s">
        <v>67</v>
      </c>
      <c r="C51" s="56" t="s">
        <v>279</v>
      </c>
      <c r="D51" s="108"/>
      <c r="E51" s="11" t="s">
        <v>280</v>
      </c>
      <c r="F51" s="65">
        <f t="shared" si="3"/>
        <v>180</v>
      </c>
      <c r="G51" s="65">
        <f t="shared" si="3"/>
        <v>121</v>
      </c>
      <c r="H51" s="65">
        <f t="shared" si="3"/>
        <v>105</v>
      </c>
    </row>
    <row r="52" spans="1:8" ht="16.5">
      <c r="A52" s="33" t="s">
        <v>475</v>
      </c>
      <c r="B52" s="33" t="s">
        <v>67</v>
      </c>
      <c r="C52" s="56" t="s">
        <v>279</v>
      </c>
      <c r="D52" s="17" t="s">
        <v>86</v>
      </c>
      <c r="E52" s="11" t="s">
        <v>87</v>
      </c>
      <c r="F52" s="65">
        <v>180</v>
      </c>
      <c r="G52" s="65">
        <v>121</v>
      </c>
      <c r="H52" s="65">
        <v>105</v>
      </c>
    </row>
    <row r="53" spans="1:8" ht="50.25">
      <c r="A53" s="33" t="s">
        <v>475</v>
      </c>
      <c r="B53" s="33" t="s">
        <v>67</v>
      </c>
      <c r="C53" s="56" t="s">
        <v>261</v>
      </c>
      <c r="D53" s="108"/>
      <c r="E53" s="11" t="s">
        <v>262</v>
      </c>
      <c r="F53" s="65">
        <f>F54</f>
        <v>55.1</v>
      </c>
      <c r="G53" s="65">
        <f>G54</f>
        <v>37</v>
      </c>
      <c r="H53" s="65">
        <f>H54</f>
        <v>32</v>
      </c>
    </row>
    <row r="54" spans="1:8" ht="33">
      <c r="A54" s="33" t="s">
        <v>475</v>
      </c>
      <c r="B54" s="33" t="s">
        <v>67</v>
      </c>
      <c r="C54" s="56" t="s">
        <v>266</v>
      </c>
      <c r="D54" s="108"/>
      <c r="E54" s="11" t="s">
        <v>265</v>
      </c>
      <c r="F54" s="65">
        <f>F56+F55</f>
        <v>55.1</v>
      </c>
      <c r="G54" s="65">
        <f>G56+G55</f>
        <v>37</v>
      </c>
      <c r="H54" s="65">
        <f>H56+H55</f>
        <v>32</v>
      </c>
    </row>
    <row r="55" spans="1:8" ht="33">
      <c r="A55" s="33" t="s">
        <v>475</v>
      </c>
      <c r="B55" s="33" t="s">
        <v>67</v>
      </c>
      <c r="C55" s="56" t="s">
        <v>266</v>
      </c>
      <c r="D55" s="108" t="s">
        <v>81</v>
      </c>
      <c r="E55" s="11" t="s">
        <v>82</v>
      </c>
      <c r="F55" s="65">
        <v>42</v>
      </c>
      <c r="G55" s="65">
        <v>22</v>
      </c>
      <c r="H55" s="65">
        <v>17</v>
      </c>
    </row>
    <row r="56" spans="1:8" ht="16.5">
      <c r="A56" s="33" t="s">
        <v>475</v>
      </c>
      <c r="B56" s="33" t="s">
        <v>67</v>
      </c>
      <c r="C56" s="56" t="s">
        <v>266</v>
      </c>
      <c r="D56" s="17" t="s">
        <v>86</v>
      </c>
      <c r="E56" s="11" t="s">
        <v>87</v>
      </c>
      <c r="F56" s="65">
        <f>55.1-42</f>
        <v>13.100000000000001</v>
      </c>
      <c r="G56" s="65">
        <f>37-22</f>
        <v>15</v>
      </c>
      <c r="H56" s="65">
        <f>32-17</f>
        <v>15</v>
      </c>
    </row>
    <row r="57" spans="1:8" ht="16.5">
      <c r="A57" s="33" t="s">
        <v>475</v>
      </c>
      <c r="B57" s="33" t="s">
        <v>67</v>
      </c>
      <c r="C57" s="56" t="s">
        <v>426</v>
      </c>
      <c r="D57" s="108"/>
      <c r="E57" s="11" t="s">
        <v>425</v>
      </c>
      <c r="F57" s="65">
        <f>F58+F60</f>
        <v>298.3</v>
      </c>
      <c r="G57" s="65">
        <f>G58+G60</f>
        <v>298.3</v>
      </c>
      <c r="H57" s="65">
        <f>H58+H60</f>
        <v>298.3</v>
      </c>
    </row>
    <row r="58" spans="1:8" ht="50.25">
      <c r="A58" s="33" t="s">
        <v>475</v>
      </c>
      <c r="B58" s="33" t="s">
        <v>67</v>
      </c>
      <c r="C58" s="56" t="s">
        <v>430</v>
      </c>
      <c r="D58" s="108"/>
      <c r="E58" s="11" t="s">
        <v>89</v>
      </c>
      <c r="F58" s="65">
        <f>F59</f>
        <v>45</v>
      </c>
      <c r="G58" s="65">
        <f>G59</f>
        <v>45</v>
      </c>
      <c r="H58" s="65">
        <f>H59</f>
        <v>45</v>
      </c>
    </row>
    <row r="59" spans="1:8" ht="69" customHeight="1">
      <c r="A59" s="33" t="s">
        <v>475</v>
      </c>
      <c r="B59" s="33" t="s">
        <v>67</v>
      </c>
      <c r="C59" s="56" t="s">
        <v>430</v>
      </c>
      <c r="D59" s="108" t="s">
        <v>80</v>
      </c>
      <c r="E59" s="11" t="s">
        <v>428</v>
      </c>
      <c r="F59" s="65">
        <v>45</v>
      </c>
      <c r="G59" s="65">
        <v>45</v>
      </c>
      <c r="H59" s="65">
        <v>45</v>
      </c>
    </row>
    <row r="60" spans="1:8" ht="84">
      <c r="A60" s="33" t="s">
        <v>475</v>
      </c>
      <c r="B60" s="33" t="s">
        <v>67</v>
      </c>
      <c r="C60" s="56" t="s">
        <v>369</v>
      </c>
      <c r="D60" s="108"/>
      <c r="E60" s="11" t="s">
        <v>370</v>
      </c>
      <c r="F60" s="65">
        <f>F61+F62</f>
        <v>253.3</v>
      </c>
      <c r="G60" s="65">
        <f>G61+G62</f>
        <v>253.3</v>
      </c>
      <c r="H60" s="65">
        <f>H61+H62</f>
        <v>253.3</v>
      </c>
    </row>
    <row r="61" spans="1:8" ht="69" customHeight="1">
      <c r="A61" s="33" t="s">
        <v>475</v>
      </c>
      <c r="B61" s="33" t="s">
        <v>67</v>
      </c>
      <c r="C61" s="56" t="s">
        <v>369</v>
      </c>
      <c r="D61" s="108" t="s">
        <v>80</v>
      </c>
      <c r="E61" s="11" t="s">
        <v>428</v>
      </c>
      <c r="F61" s="65">
        <v>242.9</v>
      </c>
      <c r="G61" s="65">
        <v>242.9</v>
      </c>
      <c r="H61" s="65">
        <v>242.9</v>
      </c>
    </row>
    <row r="62" spans="1:8" ht="33">
      <c r="A62" s="33" t="s">
        <v>475</v>
      </c>
      <c r="B62" s="33" t="s">
        <v>67</v>
      </c>
      <c r="C62" s="56" t="s">
        <v>369</v>
      </c>
      <c r="D62" s="108" t="s">
        <v>81</v>
      </c>
      <c r="E62" s="11" t="s">
        <v>82</v>
      </c>
      <c r="F62" s="65">
        <v>10.4</v>
      </c>
      <c r="G62" s="65">
        <v>10.4</v>
      </c>
      <c r="H62" s="65">
        <v>10.4</v>
      </c>
    </row>
    <row r="63" spans="1:8" ht="18" customHeight="1">
      <c r="A63" s="33" t="s">
        <v>475</v>
      </c>
      <c r="B63" s="33" t="s">
        <v>60</v>
      </c>
      <c r="C63" s="56"/>
      <c r="D63" s="108"/>
      <c r="E63" s="11" t="s">
        <v>25</v>
      </c>
      <c r="F63" s="65">
        <f>F64+F73</f>
        <v>8670.4</v>
      </c>
      <c r="G63" s="65">
        <f>G64+G73</f>
        <v>8213.699999999999</v>
      </c>
      <c r="H63" s="65">
        <f>H64+H73</f>
        <v>8096.2</v>
      </c>
    </row>
    <row r="64" spans="1:8" ht="16.5">
      <c r="A64" s="33" t="s">
        <v>475</v>
      </c>
      <c r="B64" s="33" t="s">
        <v>90</v>
      </c>
      <c r="C64" s="56"/>
      <c r="D64" s="108"/>
      <c r="E64" s="11" t="s">
        <v>91</v>
      </c>
      <c r="F64" s="65">
        <f>F65</f>
        <v>2023.3</v>
      </c>
      <c r="G64" s="65">
        <f aca="true" t="shared" si="4" ref="F64:H65">G65</f>
        <v>2012.3</v>
      </c>
      <c r="H64" s="65">
        <f t="shared" si="4"/>
        <v>2012.3</v>
      </c>
    </row>
    <row r="65" spans="1:8" ht="50.25">
      <c r="A65" s="33" t="s">
        <v>475</v>
      </c>
      <c r="B65" s="33" t="s">
        <v>90</v>
      </c>
      <c r="C65" s="56" t="s">
        <v>424</v>
      </c>
      <c r="D65" s="108"/>
      <c r="E65" s="31" t="s">
        <v>390</v>
      </c>
      <c r="F65" s="65">
        <f t="shared" si="4"/>
        <v>2023.3</v>
      </c>
      <c r="G65" s="65">
        <f t="shared" si="4"/>
        <v>2012.3</v>
      </c>
      <c r="H65" s="65">
        <f t="shared" si="4"/>
        <v>2012.3</v>
      </c>
    </row>
    <row r="66" spans="1:8" ht="16.5">
      <c r="A66" s="33" t="s">
        <v>475</v>
      </c>
      <c r="B66" s="33" t="s">
        <v>90</v>
      </c>
      <c r="C66" s="56" t="s">
        <v>426</v>
      </c>
      <c r="D66" s="108"/>
      <c r="E66" s="11" t="s">
        <v>425</v>
      </c>
      <c r="F66" s="65">
        <f>F67+F69</f>
        <v>2023.3</v>
      </c>
      <c r="G66" s="65">
        <f>G67+G69</f>
        <v>2012.3</v>
      </c>
      <c r="H66" s="65">
        <f>H67+H69</f>
        <v>2012.3</v>
      </c>
    </row>
    <row r="67" spans="1:8" ht="50.25">
      <c r="A67" s="33" t="s">
        <v>475</v>
      </c>
      <c r="B67" s="33" t="s">
        <v>90</v>
      </c>
      <c r="C67" s="56" t="s">
        <v>430</v>
      </c>
      <c r="D67" s="108"/>
      <c r="E67" s="11" t="s">
        <v>89</v>
      </c>
      <c r="F67" s="65">
        <f>F68</f>
        <v>619.3</v>
      </c>
      <c r="G67" s="65">
        <f>G68</f>
        <v>619.3</v>
      </c>
      <c r="H67" s="65">
        <f>H68</f>
        <v>619.3</v>
      </c>
    </row>
    <row r="68" spans="1:8" ht="66.75">
      <c r="A68" s="33" t="s">
        <v>475</v>
      </c>
      <c r="B68" s="33" t="s">
        <v>90</v>
      </c>
      <c r="C68" s="56" t="s">
        <v>430</v>
      </c>
      <c r="D68" s="108" t="s">
        <v>80</v>
      </c>
      <c r="E68" s="11" t="s">
        <v>428</v>
      </c>
      <c r="F68" s="65">
        <v>619.3</v>
      </c>
      <c r="G68" s="65">
        <v>619.3</v>
      </c>
      <c r="H68" s="65">
        <v>619.3</v>
      </c>
    </row>
    <row r="69" spans="1:8" ht="117">
      <c r="A69" s="33" t="s">
        <v>475</v>
      </c>
      <c r="B69" s="33" t="s">
        <v>90</v>
      </c>
      <c r="C69" s="56" t="s">
        <v>478</v>
      </c>
      <c r="D69" s="108"/>
      <c r="E69" s="11" t="s">
        <v>479</v>
      </c>
      <c r="F69" s="65">
        <f>F70+F71+F72</f>
        <v>1404</v>
      </c>
      <c r="G69" s="65">
        <f>G70+G71+G72</f>
        <v>1393</v>
      </c>
      <c r="H69" s="65">
        <f>H70+H71+H72</f>
        <v>1393</v>
      </c>
    </row>
    <row r="70" spans="1:8" ht="66.75">
      <c r="A70" s="33" t="s">
        <v>475</v>
      </c>
      <c r="B70" s="33" t="s">
        <v>90</v>
      </c>
      <c r="C70" s="56" t="s">
        <v>478</v>
      </c>
      <c r="D70" s="108" t="s">
        <v>80</v>
      </c>
      <c r="E70" s="11" t="s">
        <v>428</v>
      </c>
      <c r="F70" s="65">
        <v>1138.4</v>
      </c>
      <c r="G70" s="65">
        <v>1138.4</v>
      </c>
      <c r="H70" s="65">
        <v>1138.4</v>
      </c>
    </row>
    <row r="71" spans="1:8" ht="33">
      <c r="A71" s="33" t="s">
        <v>475</v>
      </c>
      <c r="B71" s="33" t="s">
        <v>90</v>
      </c>
      <c r="C71" s="56" t="s">
        <v>478</v>
      </c>
      <c r="D71" s="108" t="s">
        <v>81</v>
      </c>
      <c r="E71" s="11" t="s">
        <v>82</v>
      </c>
      <c r="F71" s="65">
        <v>243.3</v>
      </c>
      <c r="G71" s="65">
        <v>232.3</v>
      </c>
      <c r="H71" s="65">
        <v>232.3</v>
      </c>
    </row>
    <row r="72" spans="1:8" ht="16.5">
      <c r="A72" s="33" t="s">
        <v>475</v>
      </c>
      <c r="B72" s="33" t="s">
        <v>90</v>
      </c>
      <c r="C72" s="56" t="s">
        <v>478</v>
      </c>
      <c r="D72" s="108" t="s">
        <v>83</v>
      </c>
      <c r="E72" s="117" t="s">
        <v>84</v>
      </c>
      <c r="F72" s="65">
        <v>22.3</v>
      </c>
      <c r="G72" s="65">
        <v>22.3</v>
      </c>
      <c r="H72" s="65">
        <v>22.3</v>
      </c>
    </row>
    <row r="73" spans="1:8" ht="33">
      <c r="A73" s="33" t="s">
        <v>475</v>
      </c>
      <c r="B73" s="33" t="s">
        <v>51</v>
      </c>
      <c r="C73" s="56"/>
      <c r="D73" s="108"/>
      <c r="E73" s="11" t="s">
        <v>470</v>
      </c>
      <c r="F73" s="65">
        <f>F74</f>
        <v>6647.1</v>
      </c>
      <c r="G73" s="65">
        <f aca="true" t="shared" si="5" ref="G73:H75">G74</f>
        <v>6201.4</v>
      </c>
      <c r="H73" s="65">
        <f t="shared" si="5"/>
        <v>6083.9</v>
      </c>
    </row>
    <row r="74" spans="1:8" ht="50.25">
      <c r="A74" s="33" t="s">
        <v>475</v>
      </c>
      <c r="B74" s="33" t="s">
        <v>51</v>
      </c>
      <c r="C74" s="56" t="s">
        <v>424</v>
      </c>
      <c r="D74" s="108"/>
      <c r="E74" s="31" t="s">
        <v>390</v>
      </c>
      <c r="F74" s="65">
        <f>F75</f>
        <v>6647.1</v>
      </c>
      <c r="G74" s="65">
        <f t="shared" si="5"/>
        <v>6201.4</v>
      </c>
      <c r="H74" s="65">
        <f t="shared" si="5"/>
        <v>6083.9</v>
      </c>
    </row>
    <row r="75" spans="1:8" ht="33">
      <c r="A75" s="33" t="s">
        <v>475</v>
      </c>
      <c r="B75" s="33" t="s">
        <v>51</v>
      </c>
      <c r="C75" s="56" t="s">
        <v>281</v>
      </c>
      <c r="D75" s="108"/>
      <c r="E75" s="11" t="s">
        <v>282</v>
      </c>
      <c r="F75" s="65">
        <f>F76</f>
        <v>6647.1</v>
      </c>
      <c r="G75" s="65">
        <f t="shared" si="5"/>
        <v>6201.4</v>
      </c>
      <c r="H75" s="65">
        <f t="shared" si="5"/>
        <v>6083.9</v>
      </c>
    </row>
    <row r="76" spans="1:8" ht="33">
      <c r="A76" s="33" t="s">
        <v>475</v>
      </c>
      <c r="B76" s="33" t="s">
        <v>51</v>
      </c>
      <c r="C76" s="56" t="s">
        <v>284</v>
      </c>
      <c r="D76" s="108"/>
      <c r="E76" s="11" t="s">
        <v>283</v>
      </c>
      <c r="F76" s="65">
        <f>F77</f>
        <v>6647.1</v>
      </c>
      <c r="G76" s="65">
        <f>G77</f>
        <v>6201.4</v>
      </c>
      <c r="H76" s="65">
        <f>H77</f>
        <v>6083.9</v>
      </c>
    </row>
    <row r="77" spans="1:8" ht="33">
      <c r="A77" s="33" t="s">
        <v>475</v>
      </c>
      <c r="B77" s="33" t="s">
        <v>51</v>
      </c>
      <c r="C77" s="56" t="s">
        <v>284</v>
      </c>
      <c r="D77" s="17">
        <v>600</v>
      </c>
      <c r="E77" s="11" t="s">
        <v>131</v>
      </c>
      <c r="F77" s="65">
        <v>6647.1</v>
      </c>
      <c r="G77" s="65">
        <v>6201.4</v>
      </c>
      <c r="H77" s="65">
        <v>6083.9</v>
      </c>
    </row>
    <row r="78" spans="1:8" ht="16.5">
      <c r="A78" s="33" t="s">
        <v>475</v>
      </c>
      <c r="B78" s="33" t="s">
        <v>61</v>
      </c>
      <c r="C78" s="56"/>
      <c r="D78" s="17"/>
      <c r="E78" s="11" t="s">
        <v>26</v>
      </c>
      <c r="F78" s="65">
        <f>F79+F84+F97</f>
        <v>34921.5</v>
      </c>
      <c r="G78" s="65">
        <f>G79+G84+G97</f>
        <v>8442.3</v>
      </c>
      <c r="H78" s="65">
        <f>H79+H84+H97</f>
        <v>8512.7</v>
      </c>
    </row>
    <row r="79" spans="1:8" ht="16.5">
      <c r="A79" s="33" t="s">
        <v>475</v>
      </c>
      <c r="B79" s="33" t="s">
        <v>338</v>
      </c>
      <c r="C79" s="56"/>
      <c r="D79" s="17"/>
      <c r="E79" s="39" t="s">
        <v>339</v>
      </c>
      <c r="F79" s="65">
        <f>F80</f>
        <v>0</v>
      </c>
      <c r="G79" s="65">
        <f aca="true" t="shared" si="6" ref="G79:H82">G80</f>
        <v>741.2</v>
      </c>
      <c r="H79" s="65">
        <f t="shared" si="6"/>
        <v>445.6</v>
      </c>
    </row>
    <row r="80" spans="1:8" ht="50.25">
      <c r="A80" s="33" t="s">
        <v>475</v>
      </c>
      <c r="B80" s="33" t="s">
        <v>338</v>
      </c>
      <c r="C80" s="56" t="s">
        <v>317</v>
      </c>
      <c r="D80" s="17"/>
      <c r="E80" s="11" t="s">
        <v>313</v>
      </c>
      <c r="F80" s="65">
        <f>F81</f>
        <v>0</v>
      </c>
      <c r="G80" s="65">
        <f t="shared" si="6"/>
        <v>741.2</v>
      </c>
      <c r="H80" s="65">
        <f t="shared" si="6"/>
        <v>445.6</v>
      </c>
    </row>
    <row r="81" spans="1:8" ht="33">
      <c r="A81" s="33" t="s">
        <v>475</v>
      </c>
      <c r="B81" s="33" t="s">
        <v>338</v>
      </c>
      <c r="C81" s="56" t="s">
        <v>324</v>
      </c>
      <c r="D81" s="17"/>
      <c r="E81" s="11" t="s">
        <v>325</v>
      </c>
      <c r="F81" s="65">
        <f>F82</f>
        <v>0</v>
      </c>
      <c r="G81" s="65">
        <f t="shared" si="6"/>
        <v>741.2</v>
      </c>
      <c r="H81" s="65">
        <f t="shared" si="6"/>
        <v>445.6</v>
      </c>
    </row>
    <row r="82" spans="1:8" ht="88.5" customHeight="1">
      <c r="A82" s="33" t="s">
        <v>475</v>
      </c>
      <c r="B82" s="33" t="s">
        <v>338</v>
      </c>
      <c r="C82" s="56" t="s">
        <v>340</v>
      </c>
      <c r="D82" s="17"/>
      <c r="E82" s="11" t="s">
        <v>341</v>
      </c>
      <c r="F82" s="65">
        <f>F83</f>
        <v>0</v>
      </c>
      <c r="G82" s="65">
        <f t="shared" si="6"/>
        <v>741.2</v>
      </c>
      <c r="H82" s="65">
        <f t="shared" si="6"/>
        <v>445.6</v>
      </c>
    </row>
    <row r="83" spans="1:8" ht="33">
      <c r="A83" s="33" t="s">
        <v>475</v>
      </c>
      <c r="B83" s="33" t="s">
        <v>338</v>
      </c>
      <c r="C83" s="56" t="s">
        <v>340</v>
      </c>
      <c r="D83" s="108" t="s">
        <v>81</v>
      </c>
      <c r="E83" s="11" t="s">
        <v>82</v>
      </c>
      <c r="F83" s="83">
        <v>0</v>
      </c>
      <c r="G83" s="83">
        <v>741.2</v>
      </c>
      <c r="H83" s="83">
        <v>445.6</v>
      </c>
    </row>
    <row r="84" spans="1:8" ht="16.5">
      <c r="A84" s="33" t="s">
        <v>475</v>
      </c>
      <c r="B84" s="33" t="s">
        <v>452</v>
      </c>
      <c r="C84" s="56"/>
      <c r="D84" s="17"/>
      <c r="E84" s="27" t="s">
        <v>453</v>
      </c>
      <c r="F84" s="65">
        <f>F85</f>
        <v>34666.3</v>
      </c>
      <c r="G84" s="65">
        <f aca="true" t="shared" si="7" ref="G84:H87">G85</f>
        <v>7556.7</v>
      </c>
      <c r="H84" s="65">
        <f t="shared" si="7"/>
        <v>7941.9</v>
      </c>
    </row>
    <row r="85" spans="1:8" ht="50.25">
      <c r="A85" s="33" t="s">
        <v>475</v>
      </c>
      <c r="B85" s="33" t="s">
        <v>452</v>
      </c>
      <c r="C85" s="56" t="s">
        <v>285</v>
      </c>
      <c r="D85" s="17"/>
      <c r="E85" s="11" t="s">
        <v>286</v>
      </c>
      <c r="F85" s="65">
        <f>F86</f>
        <v>34666.3</v>
      </c>
      <c r="G85" s="65">
        <f t="shared" si="7"/>
        <v>7556.7</v>
      </c>
      <c r="H85" s="65">
        <f t="shared" si="7"/>
        <v>7941.9</v>
      </c>
    </row>
    <row r="86" spans="1:8" ht="50.25">
      <c r="A86" s="33" t="s">
        <v>475</v>
      </c>
      <c r="B86" s="33" t="s">
        <v>452</v>
      </c>
      <c r="C86" s="56" t="s">
        <v>287</v>
      </c>
      <c r="D86" s="17"/>
      <c r="E86" s="11" t="s">
        <v>288</v>
      </c>
      <c r="F86" s="65">
        <f>F87+F91+F93+F89+F95</f>
        <v>34666.3</v>
      </c>
      <c r="G86" s="65">
        <f>G87+G91+G93+G89+G95</f>
        <v>7556.7</v>
      </c>
      <c r="H86" s="65">
        <f>H87+H91+H93+H89+H95</f>
        <v>7941.9</v>
      </c>
    </row>
    <row r="87" spans="1:8" ht="50.25">
      <c r="A87" s="33" t="s">
        <v>475</v>
      </c>
      <c r="B87" s="33" t="s">
        <v>452</v>
      </c>
      <c r="C87" s="56" t="s">
        <v>289</v>
      </c>
      <c r="D87" s="17"/>
      <c r="E87" s="11" t="s">
        <v>290</v>
      </c>
      <c r="F87" s="65">
        <f>F88</f>
        <v>16184.199999999999</v>
      </c>
      <c r="G87" s="65">
        <f t="shared" si="7"/>
        <v>7556.7</v>
      </c>
      <c r="H87" s="65">
        <f t="shared" si="7"/>
        <v>7941.9</v>
      </c>
    </row>
    <row r="88" spans="1:8" ht="33">
      <c r="A88" s="33" t="s">
        <v>475</v>
      </c>
      <c r="B88" s="33" t="s">
        <v>452</v>
      </c>
      <c r="C88" s="56" t="s">
        <v>289</v>
      </c>
      <c r="D88" s="108" t="s">
        <v>81</v>
      </c>
      <c r="E88" s="11" t="s">
        <v>82</v>
      </c>
      <c r="F88" s="65">
        <f>12429.4-4103.2-33.5+1240.8+5029.8+1620.9</f>
        <v>16184.199999999999</v>
      </c>
      <c r="G88" s="65">
        <v>7556.7</v>
      </c>
      <c r="H88" s="65">
        <v>7941.9</v>
      </c>
    </row>
    <row r="89" spans="1:8" s="123" customFormat="1" ht="50.25">
      <c r="A89" s="33" t="s">
        <v>475</v>
      </c>
      <c r="B89" s="33" t="s">
        <v>452</v>
      </c>
      <c r="C89" s="13" t="s">
        <v>486</v>
      </c>
      <c r="D89" s="108"/>
      <c r="E89" s="11" t="s">
        <v>487</v>
      </c>
      <c r="F89" s="83">
        <f>F90</f>
        <v>2000</v>
      </c>
      <c r="G89" s="83">
        <f>G90</f>
        <v>0</v>
      </c>
      <c r="H89" s="83">
        <f>H90</f>
        <v>0</v>
      </c>
    </row>
    <row r="90" spans="1:8" s="123" customFormat="1" ht="33">
      <c r="A90" s="33" t="s">
        <v>475</v>
      </c>
      <c r="B90" s="33" t="s">
        <v>452</v>
      </c>
      <c r="C90" s="13" t="s">
        <v>486</v>
      </c>
      <c r="D90" s="108" t="s">
        <v>81</v>
      </c>
      <c r="E90" s="11" t="s">
        <v>82</v>
      </c>
      <c r="F90" s="83">
        <v>2000</v>
      </c>
      <c r="G90" s="83">
        <v>0</v>
      </c>
      <c r="H90" s="83">
        <v>0</v>
      </c>
    </row>
    <row r="91" spans="1:8" ht="50.25">
      <c r="A91" s="33" t="s">
        <v>475</v>
      </c>
      <c r="B91" s="33" t="s">
        <v>452</v>
      </c>
      <c r="C91" s="56" t="s">
        <v>108</v>
      </c>
      <c r="D91" s="108"/>
      <c r="E91" s="11" t="s">
        <v>393</v>
      </c>
      <c r="F91" s="65">
        <f>F92</f>
        <v>2370.0999999999995</v>
      </c>
      <c r="G91" s="65">
        <f>G92</f>
        <v>0</v>
      </c>
      <c r="H91" s="65">
        <f>H92</f>
        <v>0</v>
      </c>
    </row>
    <row r="92" spans="1:8" ht="33">
      <c r="A92" s="33" t="s">
        <v>475</v>
      </c>
      <c r="B92" s="33" t="s">
        <v>452</v>
      </c>
      <c r="C92" s="56" t="s">
        <v>108</v>
      </c>
      <c r="D92" s="108" t="s">
        <v>81</v>
      </c>
      <c r="E92" s="11" t="s">
        <v>82</v>
      </c>
      <c r="F92" s="65">
        <f>4347.9-1977.8</f>
        <v>2370.0999999999995</v>
      </c>
      <c r="G92" s="65">
        <v>0</v>
      </c>
      <c r="H92" s="65">
        <v>0</v>
      </c>
    </row>
    <row r="93" spans="1:8" ht="33">
      <c r="A93" s="33" t="s">
        <v>475</v>
      </c>
      <c r="B93" s="33" t="s">
        <v>452</v>
      </c>
      <c r="C93" s="56" t="s">
        <v>404</v>
      </c>
      <c r="D93" s="108"/>
      <c r="E93" s="11" t="s">
        <v>405</v>
      </c>
      <c r="F93" s="65">
        <f>F94</f>
        <v>3205.7</v>
      </c>
      <c r="G93" s="65">
        <f>G94</f>
        <v>0</v>
      </c>
      <c r="H93" s="65">
        <f>H94</f>
        <v>0</v>
      </c>
    </row>
    <row r="94" spans="1:8" ht="33">
      <c r="A94" s="33" t="s">
        <v>475</v>
      </c>
      <c r="B94" s="33" t="s">
        <v>452</v>
      </c>
      <c r="C94" s="56" t="s">
        <v>404</v>
      </c>
      <c r="D94" s="108" t="s">
        <v>81</v>
      </c>
      <c r="E94" s="11" t="s">
        <v>82</v>
      </c>
      <c r="F94" s="65">
        <v>3205.7</v>
      </c>
      <c r="G94" s="65">
        <v>0</v>
      </c>
      <c r="H94" s="65">
        <v>0</v>
      </c>
    </row>
    <row r="95" spans="1:8" ht="66.75">
      <c r="A95" s="33" t="s">
        <v>475</v>
      </c>
      <c r="B95" s="33" t="s">
        <v>452</v>
      </c>
      <c r="C95" s="13" t="s">
        <v>516</v>
      </c>
      <c r="D95" s="108"/>
      <c r="E95" s="11" t="s">
        <v>523</v>
      </c>
      <c r="F95" s="65">
        <f>F96</f>
        <v>10906.3</v>
      </c>
      <c r="G95" s="65">
        <f>G96</f>
        <v>0</v>
      </c>
      <c r="H95" s="65">
        <f>H96</f>
        <v>0</v>
      </c>
    </row>
    <row r="96" spans="1:8" ht="33">
      <c r="A96" s="33" t="s">
        <v>475</v>
      </c>
      <c r="B96" s="33" t="s">
        <v>452</v>
      </c>
      <c r="C96" s="13" t="s">
        <v>516</v>
      </c>
      <c r="D96" s="108" t="s">
        <v>81</v>
      </c>
      <c r="E96" s="11" t="s">
        <v>82</v>
      </c>
      <c r="F96" s="65">
        <v>10906.3</v>
      </c>
      <c r="G96" s="65">
        <v>0</v>
      </c>
      <c r="H96" s="65">
        <v>0</v>
      </c>
    </row>
    <row r="97" spans="1:8" ht="16.5">
      <c r="A97" s="33" t="s">
        <v>475</v>
      </c>
      <c r="B97" s="33" t="s">
        <v>52</v>
      </c>
      <c r="C97" s="56"/>
      <c r="D97" s="17"/>
      <c r="E97" s="11" t="s">
        <v>27</v>
      </c>
      <c r="F97" s="65">
        <f>F98</f>
        <v>255.2</v>
      </c>
      <c r="G97" s="65">
        <f>G98</f>
        <v>144.4</v>
      </c>
      <c r="H97" s="65">
        <f>H98</f>
        <v>125.2</v>
      </c>
    </row>
    <row r="98" spans="1:8" ht="50.25">
      <c r="A98" s="33" t="s">
        <v>475</v>
      </c>
      <c r="B98" s="33" t="s">
        <v>52</v>
      </c>
      <c r="C98" s="56" t="s">
        <v>291</v>
      </c>
      <c r="D98" s="17"/>
      <c r="E98" s="11" t="s">
        <v>292</v>
      </c>
      <c r="F98" s="65">
        <f>F99+F104</f>
        <v>255.2</v>
      </c>
      <c r="G98" s="65">
        <f>G99+G104</f>
        <v>144.4</v>
      </c>
      <c r="H98" s="65">
        <f>H99+H104</f>
        <v>125.2</v>
      </c>
    </row>
    <row r="99" spans="1:8" ht="33">
      <c r="A99" s="33" t="s">
        <v>475</v>
      </c>
      <c r="B99" s="33" t="s">
        <v>52</v>
      </c>
      <c r="C99" s="56" t="s">
        <v>294</v>
      </c>
      <c r="D99" s="17"/>
      <c r="E99" s="11" t="s">
        <v>293</v>
      </c>
      <c r="F99" s="65">
        <f>F100+F102</f>
        <v>150</v>
      </c>
      <c r="G99" s="65">
        <f>G100+G102</f>
        <v>20</v>
      </c>
      <c r="H99" s="65">
        <f>H100+H102</f>
        <v>17.5</v>
      </c>
    </row>
    <row r="100" spans="1:8" ht="33">
      <c r="A100" s="33" t="s">
        <v>475</v>
      </c>
      <c r="B100" s="33" t="s">
        <v>52</v>
      </c>
      <c r="C100" s="10" t="s">
        <v>296</v>
      </c>
      <c r="D100" s="10"/>
      <c r="E100" s="73" t="s">
        <v>295</v>
      </c>
      <c r="F100" s="65">
        <f>F101</f>
        <v>120</v>
      </c>
      <c r="G100" s="65">
        <f>G101</f>
        <v>0</v>
      </c>
      <c r="H100" s="65">
        <f>H101</f>
        <v>0</v>
      </c>
    </row>
    <row r="101" spans="1:8" ht="33">
      <c r="A101" s="33" t="s">
        <v>475</v>
      </c>
      <c r="B101" s="33" t="s">
        <v>52</v>
      </c>
      <c r="C101" s="10" t="s">
        <v>296</v>
      </c>
      <c r="D101" s="108" t="s">
        <v>81</v>
      </c>
      <c r="E101" s="11" t="s">
        <v>82</v>
      </c>
      <c r="F101" s="65">
        <v>120</v>
      </c>
      <c r="G101" s="65">
        <v>0</v>
      </c>
      <c r="H101" s="65">
        <v>0</v>
      </c>
    </row>
    <row r="102" spans="1:8" ht="37.5" customHeight="1">
      <c r="A102" s="33" t="s">
        <v>475</v>
      </c>
      <c r="B102" s="33" t="s">
        <v>52</v>
      </c>
      <c r="C102" s="10" t="s">
        <v>298</v>
      </c>
      <c r="D102" s="10"/>
      <c r="E102" s="73" t="s">
        <v>297</v>
      </c>
      <c r="F102" s="65">
        <f>F103</f>
        <v>30</v>
      </c>
      <c r="G102" s="65">
        <f>G103</f>
        <v>20</v>
      </c>
      <c r="H102" s="65">
        <f>H103</f>
        <v>17.5</v>
      </c>
    </row>
    <row r="103" spans="1:8" ht="33">
      <c r="A103" s="33" t="s">
        <v>475</v>
      </c>
      <c r="B103" s="33" t="s">
        <v>52</v>
      </c>
      <c r="C103" s="10" t="s">
        <v>298</v>
      </c>
      <c r="D103" s="108" t="s">
        <v>81</v>
      </c>
      <c r="E103" s="11" t="s">
        <v>82</v>
      </c>
      <c r="F103" s="65">
        <v>30</v>
      </c>
      <c r="G103" s="65">
        <v>20</v>
      </c>
      <c r="H103" s="65">
        <v>17.5</v>
      </c>
    </row>
    <row r="104" spans="1:8" ht="33">
      <c r="A104" s="33" t="s">
        <v>475</v>
      </c>
      <c r="B104" s="33" t="s">
        <v>52</v>
      </c>
      <c r="C104" s="10" t="s">
        <v>299</v>
      </c>
      <c r="D104" s="10"/>
      <c r="E104" s="73" t="s">
        <v>300</v>
      </c>
      <c r="F104" s="65">
        <f>F105+F107+F109</f>
        <v>105.2</v>
      </c>
      <c r="G104" s="65">
        <f>G105+G107+G109</f>
        <v>124.4</v>
      </c>
      <c r="H104" s="65">
        <f>H105+H107+H109</f>
        <v>107.7</v>
      </c>
    </row>
    <row r="105" spans="1:8" ht="33">
      <c r="A105" s="33" t="s">
        <v>475</v>
      </c>
      <c r="B105" s="33" t="s">
        <v>52</v>
      </c>
      <c r="C105" s="10" t="s">
        <v>301</v>
      </c>
      <c r="D105" s="10"/>
      <c r="E105" s="73" t="s">
        <v>302</v>
      </c>
      <c r="F105" s="65">
        <f>F106</f>
        <v>5</v>
      </c>
      <c r="G105" s="65">
        <f>G106</f>
        <v>3.7</v>
      </c>
      <c r="H105" s="65">
        <f>H106</f>
        <v>3.2</v>
      </c>
    </row>
    <row r="106" spans="1:8" ht="33">
      <c r="A106" s="33" t="s">
        <v>475</v>
      </c>
      <c r="B106" s="33" t="s">
        <v>52</v>
      </c>
      <c r="C106" s="10" t="s">
        <v>301</v>
      </c>
      <c r="D106" s="108" t="s">
        <v>81</v>
      </c>
      <c r="E106" s="11" t="s">
        <v>82</v>
      </c>
      <c r="F106" s="65">
        <v>5</v>
      </c>
      <c r="G106" s="65">
        <v>3.7</v>
      </c>
      <c r="H106" s="65">
        <v>3.2</v>
      </c>
    </row>
    <row r="107" spans="1:8" ht="33">
      <c r="A107" s="33" t="s">
        <v>475</v>
      </c>
      <c r="B107" s="33" t="s">
        <v>52</v>
      </c>
      <c r="C107" s="10" t="s">
        <v>305</v>
      </c>
      <c r="D107" s="10"/>
      <c r="E107" s="73" t="s">
        <v>303</v>
      </c>
      <c r="F107" s="65">
        <f>F108</f>
        <v>100.2</v>
      </c>
      <c r="G107" s="65">
        <f>G108</f>
        <v>67.1</v>
      </c>
      <c r="H107" s="65">
        <f>H108</f>
        <v>58</v>
      </c>
    </row>
    <row r="108" spans="1:8" ht="16.5">
      <c r="A108" s="33" t="s">
        <v>475</v>
      </c>
      <c r="B108" s="33" t="s">
        <v>52</v>
      </c>
      <c r="C108" s="10" t="s">
        <v>305</v>
      </c>
      <c r="D108" s="108" t="s">
        <v>83</v>
      </c>
      <c r="E108" s="117" t="s">
        <v>84</v>
      </c>
      <c r="F108" s="65">
        <v>100.2</v>
      </c>
      <c r="G108" s="65">
        <v>67.1</v>
      </c>
      <c r="H108" s="65">
        <v>58</v>
      </c>
    </row>
    <row r="109" spans="1:8" ht="33">
      <c r="A109" s="33" t="s">
        <v>475</v>
      </c>
      <c r="B109" s="33" t="s">
        <v>52</v>
      </c>
      <c r="C109" s="10" t="s">
        <v>306</v>
      </c>
      <c r="D109" s="10"/>
      <c r="E109" s="73" t="s">
        <v>304</v>
      </c>
      <c r="F109" s="65">
        <f>F110</f>
        <v>0</v>
      </c>
      <c r="G109" s="65">
        <f>G110</f>
        <v>53.6</v>
      </c>
      <c r="H109" s="65">
        <f>H110</f>
        <v>46.5</v>
      </c>
    </row>
    <row r="110" spans="1:8" ht="33">
      <c r="A110" s="33" t="s">
        <v>475</v>
      </c>
      <c r="B110" s="33" t="s">
        <v>52</v>
      </c>
      <c r="C110" s="10" t="s">
        <v>306</v>
      </c>
      <c r="D110" s="108" t="s">
        <v>81</v>
      </c>
      <c r="E110" s="11" t="s">
        <v>82</v>
      </c>
      <c r="F110" s="65">
        <v>0</v>
      </c>
      <c r="G110" s="65">
        <v>53.6</v>
      </c>
      <c r="H110" s="65">
        <v>46.5</v>
      </c>
    </row>
    <row r="111" spans="1:8" ht="16.5">
      <c r="A111" s="33" t="s">
        <v>475</v>
      </c>
      <c r="B111" s="33" t="s">
        <v>62</v>
      </c>
      <c r="C111" s="10"/>
      <c r="D111" s="10"/>
      <c r="E111" s="73" t="s">
        <v>28</v>
      </c>
      <c r="F111" s="65">
        <f>F112+F121+F131</f>
        <v>38276.899999999994</v>
      </c>
      <c r="G111" s="65">
        <f>G112+G121+G131</f>
        <v>20206.4</v>
      </c>
      <c r="H111" s="65">
        <f>H112+H121+H131</f>
        <v>9417.699999999999</v>
      </c>
    </row>
    <row r="112" spans="1:8" ht="16.5">
      <c r="A112" s="33" t="s">
        <v>475</v>
      </c>
      <c r="B112" s="33" t="s">
        <v>450</v>
      </c>
      <c r="C112" s="10"/>
      <c r="D112" s="10"/>
      <c r="E112" s="73" t="s">
        <v>451</v>
      </c>
      <c r="F112" s="65">
        <f aca="true" t="shared" si="8" ref="F112:H113">F113</f>
        <v>18805.399999999998</v>
      </c>
      <c r="G112" s="65">
        <f t="shared" si="8"/>
        <v>4744.5</v>
      </c>
      <c r="H112" s="65">
        <f t="shared" si="8"/>
        <v>0</v>
      </c>
    </row>
    <row r="113" spans="1:8" ht="66.75">
      <c r="A113" s="33" t="s">
        <v>475</v>
      </c>
      <c r="B113" s="33" t="s">
        <v>450</v>
      </c>
      <c r="C113" s="10" t="s">
        <v>222</v>
      </c>
      <c r="D113" s="10"/>
      <c r="E113" s="73" t="s">
        <v>220</v>
      </c>
      <c r="F113" s="65">
        <f t="shared" si="8"/>
        <v>18805.399999999998</v>
      </c>
      <c r="G113" s="65">
        <f t="shared" si="8"/>
        <v>4744.5</v>
      </c>
      <c r="H113" s="65">
        <f t="shared" si="8"/>
        <v>0</v>
      </c>
    </row>
    <row r="114" spans="1:8" ht="50.25">
      <c r="A114" s="33" t="s">
        <v>475</v>
      </c>
      <c r="B114" s="33" t="s">
        <v>450</v>
      </c>
      <c r="C114" s="10" t="s">
        <v>316</v>
      </c>
      <c r="D114" s="10"/>
      <c r="E114" s="73" t="s">
        <v>314</v>
      </c>
      <c r="F114" s="65">
        <f>F119+F115+F117</f>
        <v>18805.399999999998</v>
      </c>
      <c r="G114" s="65">
        <f>G119+G115+G117</f>
        <v>4744.5</v>
      </c>
      <c r="H114" s="65">
        <f>H119+H115+H117</f>
        <v>0</v>
      </c>
    </row>
    <row r="115" spans="1:8" ht="84">
      <c r="A115" s="33" t="s">
        <v>475</v>
      </c>
      <c r="B115" s="33" t="s">
        <v>450</v>
      </c>
      <c r="C115" s="10" t="s">
        <v>400</v>
      </c>
      <c r="D115" s="10"/>
      <c r="E115" s="73" t="s">
        <v>402</v>
      </c>
      <c r="F115" s="65">
        <f>F116</f>
        <v>5673.8</v>
      </c>
      <c r="G115" s="65">
        <f>G116</f>
        <v>0</v>
      </c>
      <c r="H115" s="65">
        <f>H116</f>
        <v>0</v>
      </c>
    </row>
    <row r="116" spans="1:8" ht="33">
      <c r="A116" s="33" t="s">
        <v>475</v>
      </c>
      <c r="B116" s="33" t="s">
        <v>450</v>
      </c>
      <c r="C116" s="10" t="s">
        <v>400</v>
      </c>
      <c r="D116" s="33" t="s">
        <v>85</v>
      </c>
      <c r="E116" s="11" t="s">
        <v>247</v>
      </c>
      <c r="F116" s="65">
        <f>495.1+5178.7</f>
        <v>5673.8</v>
      </c>
      <c r="G116" s="65">
        <v>0</v>
      </c>
      <c r="H116" s="65">
        <v>0</v>
      </c>
    </row>
    <row r="117" spans="1:8" ht="66.75">
      <c r="A117" s="33" t="s">
        <v>475</v>
      </c>
      <c r="B117" s="33" t="s">
        <v>450</v>
      </c>
      <c r="C117" s="10" t="s">
        <v>401</v>
      </c>
      <c r="D117" s="10"/>
      <c r="E117" s="73" t="s">
        <v>403</v>
      </c>
      <c r="F117" s="65">
        <f>F118</f>
        <v>6640.599999999999</v>
      </c>
      <c r="G117" s="65">
        <f>G118</f>
        <v>0</v>
      </c>
      <c r="H117" s="65">
        <f>H118</f>
        <v>0</v>
      </c>
    </row>
    <row r="118" spans="1:8" ht="33">
      <c r="A118" s="33" t="s">
        <v>475</v>
      </c>
      <c r="B118" s="33" t="s">
        <v>450</v>
      </c>
      <c r="C118" s="10" t="s">
        <v>401</v>
      </c>
      <c r="D118" s="33" t="s">
        <v>85</v>
      </c>
      <c r="E118" s="11" t="s">
        <v>247</v>
      </c>
      <c r="F118" s="65">
        <f>579.4+6061.2</f>
        <v>6640.599999999999</v>
      </c>
      <c r="G118" s="65">
        <v>0</v>
      </c>
      <c r="H118" s="65">
        <v>0</v>
      </c>
    </row>
    <row r="119" spans="1:8" ht="50.25">
      <c r="A119" s="33" t="s">
        <v>475</v>
      </c>
      <c r="B119" s="33" t="s">
        <v>450</v>
      </c>
      <c r="C119" s="10" t="s">
        <v>380</v>
      </c>
      <c r="D119" s="10"/>
      <c r="E119" s="73" t="s">
        <v>315</v>
      </c>
      <c r="F119" s="65">
        <f>F120</f>
        <v>6491</v>
      </c>
      <c r="G119" s="65">
        <f>G120</f>
        <v>4744.5</v>
      </c>
      <c r="H119" s="65">
        <f>H120</f>
        <v>0</v>
      </c>
    </row>
    <row r="120" spans="1:8" ht="33">
      <c r="A120" s="33" t="s">
        <v>475</v>
      </c>
      <c r="B120" s="33" t="s">
        <v>450</v>
      </c>
      <c r="C120" s="10" t="s">
        <v>380</v>
      </c>
      <c r="D120" s="33" t="s">
        <v>85</v>
      </c>
      <c r="E120" s="11" t="s">
        <v>247</v>
      </c>
      <c r="F120" s="65">
        <v>6491</v>
      </c>
      <c r="G120" s="65">
        <v>4744.5</v>
      </c>
      <c r="H120" s="65">
        <v>0</v>
      </c>
    </row>
    <row r="121" spans="1:8" ht="16.5">
      <c r="A121" s="33" t="s">
        <v>475</v>
      </c>
      <c r="B121" s="33" t="s">
        <v>53</v>
      </c>
      <c r="C121" s="10"/>
      <c r="D121" s="10"/>
      <c r="E121" s="12" t="s">
        <v>29</v>
      </c>
      <c r="F121" s="65">
        <f>F122</f>
        <v>5997.5</v>
      </c>
      <c r="G121" s="65">
        <f>G122</f>
        <v>4638.4</v>
      </c>
      <c r="H121" s="65">
        <f>H122</f>
        <v>0</v>
      </c>
    </row>
    <row r="122" spans="1:8" ht="50.25">
      <c r="A122" s="33" t="s">
        <v>475</v>
      </c>
      <c r="B122" s="33" t="s">
        <v>53</v>
      </c>
      <c r="C122" s="10" t="s">
        <v>317</v>
      </c>
      <c r="D122" s="10"/>
      <c r="E122" s="73" t="s">
        <v>313</v>
      </c>
      <c r="F122" s="65">
        <f>F123+F128</f>
        <v>5997.5</v>
      </c>
      <c r="G122" s="65">
        <f>G123+G128</f>
        <v>4638.4</v>
      </c>
      <c r="H122" s="65">
        <f>H123+H128</f>
        <v>0</v>
      </c>
    </row>
    <row r="123" spans="1:8" ht="50.25">
      <c r="A123" s="33" t="s">
        <v>475</v>
      </c>
      <c r="B123" s="33" t="s">
        <v>53</v>
      </c>
      <c r="C123" s="20" t="s">
        <v>318</v>
      </c>
      <c r="D123" s="20"/>
      <c r="E123" s="39" t="s">
        <v>319</v>
      </c>
      <c r="F123" s="65">
        <f>F124+F126</f>
        <v>5349.5</v>
      </c>
      <c r="G123" s="65">
        <f>G124+G126</f>
        <v>4638.4</v>
      </c>
      <c r="H123" s="65">
        <f>H124+H126</f>
        <v>0</v>
      </c>
    </row>
    <row r="124" spans="1:8" ht="33">
      <c r="A124" s="33" t="s">
        <v>475</v>
      </c>
      <c r="B124" s="33" t="s">
        <v>53</v>
      </c>
      <c r="C124" s="20" t="s">
        <v>109</v>
      </c>
      <c r="D124" s="20"/>
      <c r="E124" s="39" t="s">
        <v>320</v>
      </c>
      <c r="F124" s="65">
        <f>F125</f>
        <v>4753.8</v>
      </c>
      <c r="G124" s="65">
        <f>G125</f>
        <v>4638.4</v>
      </c>
      <c r="H124" s="65">
        <f>H125</f>
        <v>0</v>
      </c>
    </row>
    <row r="125" spans="1:8" ht="33">
      <c r="A125" s="33" t="s">
        <v>475</v>
      </c>
      <c r="B125" s="33" t="s">
        <v>53</v>
      </c>
      <c r="C125" s="20" t="s">
        <v>109</v>
      </c>
      <c r="D125" s="33" t="s">
        <v>85</v>
      </c>
      <c r="E125" s="11" t="s">
        <v>247</v>
      </c>
      <c r="F125" s="65">
        <v>4753.8</v>
      </c>
      <c r="G125" s="65">
        <v>4638.4</v>
      </c>
      <c r="H125" s="65">
        <v>0</v>
      </c>
    </row>
    <row r="126" spans="1:8" ht="69" customHeight="1">
      <c r="A126" s="33" t="s">
        <v>475</v>
      </c>
      <c r="B126" s="33" t="s">
        <v>53</v>
      </c>
      <c r="C126" s="10" t="s">
        <v>521</v>
      </c>
      <c r="D126" s="33"/>
      <c r="E126" s="11" t="s">
        <v>522</v>
      </c>
      <c r="F126" s="65">
        <f>F127</f>
        <v>595.7</v>
      </c>
      <c r="G126" s="65">
        <f>G127</f>
        <v>0</v>
      </c>
      <c r="H126" s="65">
        <f>H127</f>
        <v>0</v>
      </c>
    </row>
    <row r="127" spans="1:8" ht="33">
      <c r="A127" s="33" t="s">
        <v>475</v>
      </c>
      <c r="B127" s="33" t="s">
        <v>53</v>
      </c>
      <c r="C127" s="10" t="s">
        <v>521</v>
      </c>
      <c r="D127" s="33" t="s">
        <v>85</v>
      </c>
      <c r="E127" s="11" t="s">
        <v>247</v>
      </c>
      <c r="F127" s="65">
        <v>595.7</v>
      </c>
      <c r="G127" s="65">
        <v>0</v>
      </c>
      <c r="H127" s="65">
        <v>0</v>
      </c>
    </row>
    <row r="128" spans="1:8" ht="33">
      <c r="A128" s="33" t="s">
        <v>475</v>
      </c>
      <c r="B128" s="33" t="s">
        <v>53</v>
      </c>
      <c r="C128" s="20" t="s">
        <v>321</v>
      </c>
      <c r="D128" s="20"/>
      <c r="E128" s="39" t="s">
        <v>322</v>
      </c>
      <c r="F128" s="65">
        <f aca="true" t="shared" si="9" ref="F128:H129">F129</f>
        <v>648</v>
      </c>
      <c r="G128" s="65">
        <f t="shared" si="9"/>
        <v>0</v>
      </c>
      <c r="H128" s="65">
        <f t="shared" si="9"/>
        <v>0</v>
      </c>
    </row>
    <row r="129" spans="1:8" ht="33">
      <c r="A129" s="33" t="s">
        <v>475</v>
      </c>
      <c r="B129" s="33" t="s">
        <v>53</v>
      </c>
      <c r="C129" s="20" t="s">
        <v>110</v>
      </c>
      <c r="D129" s="20"/>
      <c r="E129" s="39" t="s">
        <v>323</v>
      </c>
      <c r="F129" s="65">
        <f t="shared" si="9"/>
        <v>648</v>
      </c>
      <c r="G129" s="65">
        <f t="shared" si="9"/>
        <v>0</v>
      </c>
      <c r="H129" s="65">
        <f t="shared" si="9"/>
        <v>0</v>
      </c>
    </row>
    <row r="130" spans="1:8" ht="33">
      <c r="A130" s="33" t="s">
        <v>475</v>
      </c>
      <c r="B130" s="33" t="s">
        <v>53</v>
      </c>
      <c r="C130" s="20" t="s">
        <v>110</v>
      </c>
      <c r="D130" s="108">
        <v>400</v>
      </c>
      <c r="E130" s="11" t="s">
        <v>247</v>
      </c>
      <c r="F130" s="65">
        <v>648</v>
      </c>
      <c r="G130" s="65">
        <v>0</v>
      </c>
      <c r="H130" s="65">
        <v>0</v>
      </c>
    </row>
    <row r="131" spans="1:8" ht="16.5">
      <c r="A131" s="33" t="s">
        <v>475</v>
      </c>
      <c r="B131" s="33" t="s">
        <v>54</v>
      </c>
      <c r="C131" s="10"/>
      <c r="D131" s="17"/>
      <c r="E131" s="11" t="s">
        <v>30</v>
      </c>
      <c r="F131" s="65">
        <f aca="true" t="shared" si="10" ref="F131:H132">F132</f>
        <v>13473.999999999998</v>
      </c>
      <c r="G131" s="65">
        <f t="shared" si="10"/>
        <v>10823.5</v>
      </c>
      <c r="H131" s="65">
        <f t="shared" si="10"/>
        <v>9417.699999999999</v>
      </c>
    </row>
    <row r="132" spans="1:8" ht="50.25">
      <c r="A132" s="33" t="s">
        <v>475</v>
      </c>
      <c r="B132" s="33" t="s">
        <v>54</v>
      </c>
      <c r="C132" s="10" t="s">
        <v>317</v>
      </c>
      <c r="D132" s="10"/>
      <c r="E132" s="73" t="s">
        <v>313</v>
      </c>
      <c r="F132" s="65">
        <f t="shared" si="10"/>
        <v>13473.999999999998</v>
      </c>
      <c r="G132" s="65">
        <f t="shared" si="10"/>
        <v>10823.5</v>
      </c>
      <c r="H132" s="65">
        <f t="shared" si="10"/>
        <v>9417.699999999999</v>
      </c>
    </row>
    <row r="133" spans="1:8" ht="33">
      <c r="A133" s="33" t="s">
        <v>475</v>
      </c>
      <c r="B133" s="33" t="s">
        <v>54</v>
      </c>
      <c r="C133" s="10" t="s">
        <v>324</v>
      </c>
      <c r="D133" s="10"/>
      <c r="E133" s="73" t="s">
        <v>325</v>
      </c>
      <c r="F133" s="65">
        <f>F134+F136+F138+F140+F142+F144+F146</f>
        <v>13473.999999999998</v>
      </c>
      <c r="G133" s="65">
        <f>G134+G136+G138+G140+G142+G144+G146</f>
        <v>10823.5</v>
      </c>
      <c r="H133" s="65">
        <f>H134+H136+H138+H140+H142+H144+H146</f>
        <v>9417.699999999999</v>
      </c>
    </row>
    <row r="134" spans="1:8" ht="16.5">
      <c r="A134" s="33" t="s">
        <v>475</v>
      </c>
      <c r="B134" s="33" t="s">
        <v>54</v>
      </c>
      <c r="C134" s="10" t="s">
        <v>326</v>
      </c>
      <c r="D134" s="10"/>
      <c r="E134" s="73" t="s">
        <v>327</v>
      </c>
      <c r="F134" s="65">
        <f>F135</f>
        <v>9939.199999999999</v>
      </c>
      <c r="G134" s="65">
        <f>G135</f>
        <v>7624</v>
      </c>
      <c r="H134" s="65">
        <f>H135</f>
        <v>6633.5</v>
      </c>
    </row>
    <row r="135" spans="1:8" ht="33">
      <c r="A135" s="33" t="s">
        <v>475</v>
      </c>
      <c r="B135" s="33" t="s">
        <v>54</v>
      </c>
      <c r="C135" s="10" t="s">
        <v>326</v>
      </c>
      <c r="D135" s="10" t="s">
        <v>81</v>
      </c>
      <c r="E135" s="73" t="s">
        <v>82</v>
      </c>
      <c r="F135" s="65">
        <f>11378.3-244.7-1194.4</f>
        <v>9939.199999999999</v>
      </c>
      <c r="G135" s="65">
        <v>7624</v>
      </c>
      <c r="H135" s="65">
        <v>6633.5</v>
      </c>
    </row>
    <row r="136" spans="1:8" ht="33">
      <c r="A136" s="33" t="s">
        <v>475</v>
      </c>
      <c r="B136" s="33" t="s">
        <v>54</v>
      </c>
      <c r="C136" s="10" t="s">
        <v>328</v>
      </c>
      <c r="D136" s="10"/>
      <c r="E136" s="73" t="s">
        <v>329</v>
      </c>
      <c r="F136" s="65">
        <f>F137</f>
        <v>0</v>
      </c>
      <c r="G136" s="65">
        <f>G137</f>
        <v>831.3</v>
      </c>
      <c r="H136" s="65">
        <f>H137</f>
        <v>723.4</v>
      </c>
    </row>
    <row r="137" spans="1:8" ht="33">
      <c r="A137" s="33" t="s">
        <v>475</v>
      </c>
      <c r="B137" s="33" t="s">
        <v>54</v>
      </c>
      <c r="C137" s="10" t="s">
        <v>328</v>
      </c>
      <c r="D137" s="10" t="s">
        <v>81</v>
      </c>
      <c r="E137" s="73" t="s">
        <v>82</v>
      </c>
      <c r="F137" s="65">
        <f>1240.8-1240.8</f>
        <v>0</v>
      </c>
      <c r="G137" s="65">
        <v>831.3</v>
      </c>
      <c r="H137" s="65">
        <v>723.4</v>
      </c>
    </row>
    <row r="138" spans="1:8" ht="16.5">
      <c r="A138" s="33" t="s">
        <v>475</v>
      </c>
      <c r="B138" s="33" t="s">
        <v>54</v>
      </c>
      <c r="C138" s="10" t="s">
        <v>330</v>
      </c>
      <c r="D138" s="10"/>
      <c r="E138" s="73" t="s">
        <v>331</v>
      </c>
      <c r="F138" s="65">
        <f>F139</f>
        <v>2444.4</v>
      </c>
      <c r="G138" s="65">
        <f>G139</f>
        <v>1637.6</v>
      </c>
      <c r="H138" s="65">
        <f>H139</f>
        <v>1425.1</v>
      </c>
    </row>
    <row r="139" spans="1:8" ht="33">
      <c r="A139" s="33" t="s">
        <v>475</v>
      </c>
      <c r="B139" s="33" t="s">
        <v>54</v>
      </c>
      <c r="C139" s="10" t="s">
        <v>330</v>
      </c>
      <c r="D139" s="10" t="s">
        <v>81</v>
      </c>
      <c r="E139" s="73" t="s">
        <v>82</v>
      </c>
      <c r="F139" s="65">
        <v>2444.4</v>
      </c>
      <c r="G139" s="65">
        <v>1637.6</v>
      </c>
      <c r="H139" s="65">
        <v>1425.1</v>
      </c>
    </row>
    <row r="140" spans="1:8" ht="16.5">
      <c r="A140" s="33" t="s">
        <v>475</v>
      </c>
      <c r="B140" s="33" t="s">
        <v>54</v>
      </c>
      <c r="C140" s="10" t="s">
        <v>332</v>
      </c>
      <c r="D140" s="10"/>
      <c r="E140" s="73" t="s">
        <v>333</v>
      </c>
      <c r="F140" s="65">
        <f>F141</f>
        <v>250.2</v>
      </c>
      <c r="G140" s="65">
        <f>G141</f>
        <v>167.6</v>
      </c>
      <c r="H140" s="65">
        <f>H141</f>
        <v>145.9</v>
      </c>
    </row>
    <row r="141" spans="1:8" ht="33">
      <c r="A141" s="33" t="s">
        <v>475</v>
      </c>
      <c r="B141" s="33" t="s">
        <v>54</v>
      </c>
      <c r="C141" s="10" t="s">
        <v>332</v>
      </c>
      <c r="D141" s="10" t="s">
        <v>81</v>
      </c>
      <c r="E141" s="73" t="s">
        <v>82</v>
      </c>
      <c r="F141" s="65">
        <v>250.2</v>
      </c>
      <c r="G141" s="65">
        <v>167.6</v>
      </c>
      <c r="H141" s="65">
        <v>145.9</v>
      </c>
    </row>
    <row r="142" spans="1:8" ht="33">
      <c r="A142" s="33" t="s">
        <v>475</v>
      </c>
      <c r="B142" s="33" t="s">
        <v>54</v>
      </c>
      <c r="C142" s="10" t="s">
        <v>334</v>
      </c>
      <c r="D142" s="10"/>
      <c r="E142" s="73" t="s">
        <v>335</v>
      </c>
      <c r="F142" s="65">
        <f>F143</f>
        <v>384.3</v>
      </c>
      <c r="G142" s="65">
        <f>G143</f>
        <v>257</v>
      </c>
      <c r="H142" s="65">
        <f>H143</f>
        <v>224</v>
      </c>
    </row>
    <row r="143" spans="1:8" ht="33">
      <c r="A143" s="33" t="s">
        <v>475</v>
      </c>
      <c r="B143" s="33" t="s">
        <v>54</v>
      </c>
      <c r="C143" s="10" t="s">
        <v>334</v>
      </c>
      <c r="D143" s="10" t="s">
        <v>81</v>
      </c>
      <c r="E143" s="73" t="s">
        <v>82</v>
      </c>
      <c r="F143" s="65">
        <v>384.3</v>
      </c>
      <c r="G143" s="65">
        <v>257</v>
      </c>
      <c r="H143" s="65">
        <v>224</v>
      </c>
    </row>
    <row r="144" spans="1:8" ht="33">
      <c r="A144" s="33" t="s">
        <v>475</v>
      </c>
      <c r="B144" s="33" t="s">
        <v>54</v>
      </c>
      <c r="C144" s="10" t="s">
        <v>336</v>
      </c>
      <c r="D144" s="10"/>
      <c r="E144" s="73" t="s">
        <v>337</v>
      </c>
      <c r="F144" s="65">
        <f>F145</f>
        <v>220.89999999999998</v>
      </c>
      <c r="G144" s="65">
        <f>G145</f>
        <v>306</v>
      </c>
      <c r="H144" s="65">
        <f>H145</f>
        <v>265.8</v>
      </c>
    </row>
    <row r="145" spans="1:8" ht="33">
      <c r="A145" s="33" t="s">
        <v>475</v>
      </c>
      <c r="B145" s="33" t="s">
        <v>54</v>
      </c>
      <c r="C145" s="10" t="s">
        <v>336</v>
      </c>
      <c r="D145" s="10" t="s">
        <v>81</v>
      </c>
      <c r="E145" s="73" t="s">
        <v>82</v>
      </c>
      <c r="F145" s="65">
        <f>455.9-235</f>
        <v>220.89999999999998</v>
      </c>
      <c r="G145" s="65">
        <v>306</v>
      </c>
      <c r="H145" s="65">
        <v>265.8</v>
      </c>
    </row>
    <row r="146" spans="1:8" ht="33">
      <c r="A146" s="33" t="s">
        <v>475</v>
      </c>
      <c r="B146" s="33" t="s">
        <v>54</v>
      </c>
      <c r="C146" s="10" t="s">
        <v>406</v>
      </c>
      <c r="D146" s="10"/>
      <c r="E146" s="73" t="s">
        <v>407</v>
      </c>
      <c r="F146" s="65">
        <f>F147</f>
        <v>235</v>
      </c>
      <c r="G146" s="65">
        <f>G147</f>
        <v>0</v>
      </c>
      <c r="H146" s="65">
        <f>H147</f>
        <v>0</v>
      </c>
    </row>
    <row r="147" spans="1:8" ht="33">
      <c r="A147" s="33" t="s">
        <v>475</v>
      </c>
      <c r="B147" s="33" t="s">
        <v>54</v>
      </c>
      <c r="C147" s="10" t="s">
        <v>406</v>
      </c>
      <c r="D147" s="10" t="s">
        <v>81</v>
      </c>
      <c r="E147" s="73" t="s">
        <v>82</v>
      </c>
      <c r="F147" s="65">
        <v>235</v>
      </c>
      <c r="G147" s="65">
        <v>0</v>
      </c>
      <c r="H147" s="65">
        <v>0</v>
      </c>
    </row>
    <row r="148" spans="1:8" ht="16.5">
      <c r="A148" s="33" t="s">
        <v>475</v>
      </c>
      <c r="B148" s="33" t="s">
        <v>40</v>
      </c>
      <c r="C148" s="10"/>
      <c r="D148" s="10"/>
      <c r="E148" s="73" t="s">
        <v>31</v>
      </c>
      <c r="F148" s="65">
        <f>F149</f>
        <v>15249.6</v>
      </c>
      <c r="G148" s="65">
        <f aca="true" t="shared" si="11" ref="G148:H151">G149</f>
        <v>15848.4</v>
      </c>
      <c r="H148" s="65">
        <f t="shared" si="11"/>
        <v>16732.9</v>
      </c>
    </row>
    <row r="149" spans="1:8" ht="16.5">
      <c r="A149" s="33" t="s">
        <v>475</v>
      </c>
      <c r="B149" s="33" t="s">
        <v>56</v>
      </c>
      <c r="C149" s="10"/>
      <c r="D149" s="10"/>
      <c r="E149" s="73" t="s">
        <v>462</v>
      </c>
      <c r="F149" s="65">
        <f>F150</f>
        <v>15249.6</v>
      </c>
      <c r="G149" s="65">
        <f t="shared" si="11"/>
        <v>15848.4</v>
      </c>
      <c r="H149" s="65">
        <f t="shared" si="11"/>
        <v>16732.9</v>
      </c>
    </row>
    <row r="150" spans="1:8" ht="40.5" customHeight="1">
      <c r="A150" s="33" t="s">
        <v>475</v>
      </c>
      <c r="B150" s="33" t="s">
        <v>56</v>
      </c>
      <c r="C150" s="10" t="s">
        <v>226</v>
      </c>
      <c r="D150" s="10"/>
      <c r="E150" s="73" t="s">
        <v>227</v>
      </c>
      <c r="F150" s="65">
        <f>F151</f>
        <v>15249.6</v>
      </c>
      <c r="G150" s="65">
        <f t="shared" si="11"/>
        <v>15848.4</v>
      </c>
      <c r="H150" s="65">
        <f t="shared" si="11"/>
        <v>16732.9</v>
      </c>
    </row>
    <row r="151" spans="1:8" ht="33">
      <c r="A151" s="33" t="s">
        <v>475</v>
      </c>
      <c r="B151" s="33" t="s">
        <v>56</v>
      </c>
      <c r="C151" s="10" t="s">
        <v>228</v>
      </c>
      <c r="D151" s="10"/>
      <c r="E151" s="73" t="s">
        <v>229</v>
      </c>
      <c r="F151" s="65">
        <f>F152</f>
        <v>15249.6</v>
      </c>
      <c r="G151" s="65">
        <f t="shared" si="11"/>
        <v>15848.4</v>
      </c>
      <c r="H151" s="65">
        <f t="shared" si="11"/>
        <v>16732.9</v>
      </c>
    </row>
    <row r="152" spans="1:8" ht="33">
      <c r="A152" s="33" t="s">
        <v>475</v>
      </c>
      <c r="B152" s="33" t="s">
        <v>56</v>
      </c>
      <c r="C152" s="10" t="s">
        <v>342</v>
      </c>
      <c r="D152" s="10"/>
      <c r="E152" s="73" t="s">
        <v>343</v>
      </c>
      <c r="F152" s="65">
        <f>F153</f>
        <v>15249.6</v>
      </c>
      <c r="G152" s="65">
        <f>G153</f>
        <v>15848.4</v>
      </c>
      <c r="H152" s="65">
        <f>H153</f>
        <v>16732.9</v>
      </c>
    </row>
    <row r="153" spans="1:8" ht="33">
      <c r="A153" s="33" t="s">
        <v>475</v>
      </c>
      <c r="B153" s="33" t="s">
        <v>56</v>
      </c>
      <c r="C153" s="10" t="s">
        <v>342</v>
      </c>
      <c r="D153" s="17">
        <v>600</v>
      </c>
      <c r="E153" s="11" t="s">
        <v>131</v>
      </c>
      <c r="F153" s="65">
        <v>15249.6</v>
      </c>
      <c r="G153" s="65">
        <v>15848.4</v>
      </c>
      <c r="H153" s="65">
        <v>16732.9</v>
      </c>
    </row>
    <row r="154" spans="1:8" ht="16.5">
      <c r="A154" s="33" t="s">
        <v>475</v>
      </c>
      <c r="B154" s="33" t="s">
        <v>44</v>
      </c>
      <c r="C154" s="10"/>
      <c r="D154" s="108"/>
      <c r="E154" s="11" t="s">
        <v>107</v>
      </c>
      <c r="F154" s="65">
        <f aca="true" t="shared" si="12" ref="F154:H155">F155</f>
        <v>29623.8</v>
      </c>
      <c r="G154" s="65">
        <f t="shared" si="12"/>
        <v>21306.8</v>
      </c>
      <c r="H154" s="65">
        <f t="shared" si="12"/>
        <v>21942.800000000003</v>
      </c>
    </row>
    <row r="155" spans="1:8" ht="16.5">
      <c r="A155" s="33" t="s">
        <v>475</v>
      </c>
      <c r="B155" s="33" t="s">
        <v>45</v>
      </c>
      <c r="C155" s="10"/>
      <c r="D155" s="108"/>
      <c r="E155" s="11" t="s">
        <v>466</v>
      </c>
      <c r="F155" s="65">
        <f t="shared" si="12"/>
        <v>29623.8</v>
      </c>
      <c r="G155" s="65">
        <f t="shared" si="12"/>
        <v>21306.8</v>
      </c>
      <c r="H155" s="65">
        <f t="shared" si="12"/>
        <v>21942.800000000003</v>
      </c>
    </row>
    <row r="156" spans="1:8" ht="39" customHeight="1">
      <c r="A156" s="33" t="s">
        <v>475</v>
      </c>
      <c r="B156" s="33" t="s">
        <v>45</v>
      </c>
      <c r="C156" s="10" t="s">
        <v>226</v>
      </c>
      <c r="D156" s="10"/>
      <c r="E156" s="73" t="s">
        <v>227</v>
      </c>
      <c r="F156" s="65">
        <f>F157+F176</f>
        <v>29623.8</v>
      </c>
      <c r="G156" s="65">
        <f>G157+G176</f>
        <v>21306.8</v>
      </c>
      <c r="H156" s="65">
        <f>H157+H176</f>
        <v>21942.800000000003</v>
      </c>
    </row>
    <row r="157" spans="1:8" ht="33">
      <c r="A157" s="33" t="s">
        <v>475</v>
      </c>
      <c r="B157" s="33" t="s">
        <v>45</v>
      </c>
      <c r="C157" s="10" t="s">
        <v>228</v>
      </c>
      <c r="D157" s="10"/>
      <c r="E157" s="73" t="s">
        <v>229</v>
      </c>
      <c r="F157" s="65">
        <f>F158+F160+F162+F164+F168+F172+F170+F166</f>
        <v>22033.8</v>
      </c>
      <c r="G157" s="65">
        <f>G158+G160+G162+G164+G168+G172+G170+G166</f>
        <v>21306.8</v>
      </c>
      <c r="H157" s="65">
        <f>H158+H160+H162+H164+H168+H172+H170+H166</f>
        <v>21942.800000000003</v>
      </c>
    </row>
    <row r="158" spans="1:8" ht="33">
      <c r="A158" s="33" t="s">
        <v>475</v>
      </c>
      <c r="B158" s="33" t="s">
        <v>45</v>
      </c>
      <c r="C158" s="10" t="s">
        <v>233</v>
      </c>
      <c r="D158" s="10"/>
      <c r="E158" s="73" t="s">
        <v>230</v>
      </c>
      <c r="F158" s="65">
        <f>F159</f>
        <v>9</v>
      </c>
      <c r="G158" s="65">
        <f>G159</f>
        <v>136</v>
      </c>
      <c r="H158" s="65">
        <f>H159</f>
        <v>119</v>
      </c>
    </row>
    <row r="159" spans="1:8" ht="33">
      <c r="A159" s="33" t="s">
        <v>475</v>
      </c>
      <c r="B159" s="33" t="s">
        <v>45</v>
      </c>
      <c r="C159" s="10" t="s">
        <v>233</v>
      </c>
      <c r="D159" s="108" t="s">
        <v>81</v>
      </c>
      <c r="E159" s="11" t="s">
        <v>82</v>
      </c>
      <c r="F159" s="65">
        <f>204-195</f>
        <v>9</v>
      </c>
      <c r="G159" s="65">
        <v>136</v>
      </c>
      <c r="H159" s="65">
        <v>119</v>
      </c>
    </row>
    <row r="160" spans="1:8" ht="33">
      <c r="A160" s="33" t="s">
        <v>475</v>
      </c>
      <c r="B160" s="33" t="s">
        <v>45</v>
      </c>
      <c r="C160" s="10" t="s">
        <v>234</v>
      </c>
      <c r="D160" s="10"/>
      <c r="E160" s="73" t="s">
        <v>231</v>
      </c>
      <c r="F160" s="65">
        <f>F161</f>
        <v>45</v>
      </c>
      <c r="G160" s="65">
        <f>G161</f>
        <v>30</v>
      </c>
      <c r="H160" s="65">
        <f>H161</f>
        <v>26</v>
      </c>
    </row>
    <row r="161" spans="1:8" ht="33">
      <c r="A161" s="33" t="s">
        <v>475</v>
      </c>
      <c r="B161" s="33" t="s">
        <v>45</v>
      </c>
      <c r="C161" s="10" t="s">
        <v>234</v>
      </c>
      <c r="D161" s="108" t="s">
        <v>81</v>
      </c>
      <c r="E161" s="11" t="s">
        <v>82</v>
      </c>
      <c r="F161" s="65">
        <v>45</v>
      </c>
      <c r="G161" s="65">
        <v>30</v>
      </c>
      <c r="H161" s="65">
        <v>26</v>
      </c>
    </row>
    <row r="162" spans="1:8" ht="33">
      <c r="A162" s="33" t="s">
        <v>475</v>
      </c>
      <c r="B162" s="33" t="s">
        <v>45</v>
      </c>
      <c r="C162" s="10" t="s">
        <v>235</v>
      </c>
      <c r="D162" s="10"/>
      <c r="E162" s="73" t="s">
        <v>232</v>
      </c>
      <c r="F162" s="65">
        <f>F163</f>
        <v>189.3</v>
      </c>
      <c r="G162" s="65">
        <f>G163</f>
        <v>127</v>
      </c>
      <c r="H162" s="65">
        <f>H163</f>
        <v>110.7</v>
      </c>
    </row>
    <row r="163" spans="1:8" ht="33">
      <c r="A163" s="33" t="s">
        <v>475</v>
      </c>
      <c r="B163" s="33" t="s">
        <v>45</v>
      </c>
      <c r="C163" s="10" t="s">
        <v>235</v>
      </c>
      <c r="D163" s="108" t="s">
        <v>81</v>
      </c>
      <c r="E163" s="11" t="s">
        <v>82</v>
      </c>
      <c r="F163" s="65">
        <v>189.3</v>
      </c>
      <c r="G163" s="65">
        <v>127</v>
      </c>
      <c r="H163" s="65">
        <v>110.7</v>
      </c>
    </row>
    <row r="164" spans="1:8" ht="33">
      <c r="A164" s="33" t="s">
        <v>475</v>
      </c>
      <c r="B164" s="33" t="s">
        <v>45</v>
      </c>
      <c r="C164" s="10" t="s">
        <v>236</v>
      </c>
      <c r="D164" s="10"/>
      <c r="E164" s="73" t="s">
        <v>237</v>
      </c>
      <c r="F164" s="65">
        <f>F165</f>
        <v>280</v>
      </c>
      <c r="G164" s="65">
        <f>G165</f>
        <v>188</v>
      </c>
      <c r="H164" s="65">
        <f>H165</f>
        <v>150</v>
      </c>
    </row>
    <row r="165" spans="1:8" ht="33">
      <c r="A165" s="33" t="s">
        <v>475</v>
      </c>
      <c r="B165" s="33" t="s">
        <v>45</v>
      </c>
      <c r="C165" s="10" t="s">
        <v>236</v>
      </c>
      <c r="D165" s="108" t="s">
        <v>81</v>
      </c>
      <c r="E165" s="11" t="s">
        <v>82</v>
      </c>
      <c r="F165" s="65">
        <v>280</v>
      </c>
      <c r="G165" s="65">
        <v>188</v>
      </c>
      <c r="H165" s="65">
        <v>150</v>
      </c>
    </row>
    <row r="166" spans="1:8" ht="16.5">
      <c r="A166" s="33" t="s">
        <v>475</v>
      </c>
      <c r="B166" s="33" t="s">
        <v>45</v>
      </c>
      <c r="C166" s="10" t="s">
        <v>408</v>
      </c>
      <c r="D166" s="10"/>
      <c r="E166" s="73" t="s">
        <v>409</v>
      </c>
      <c r="F166" s="65">
        <f>F167</f>
        <v>195</v>
      </c>
      <c r="G166" s="65">
        <f>G167</f>
        <v>0</v>
      </c>
      <c r="H166" s="65">
        <f>H167</f>
        <v>0</v>
      </c>
    </row>
    <row r="167" spans="1:8" ht="33">
      <c r="A167" s="33" t="s">
        <v>475</v>
      </c>
      <c r="B167" s="33" t="s">
        <v>45</v>
      </c>
      <c r="C167" s="10" t="s">
        <v>408</v>
      </c>
      <c r="D167" s="108" t="s">
        <v>81</v>
      </c>
      <c r="E167" s="11" t="s">
        <v>82</v>
      </c>
      <c r="F167" s="65">
        <v>195</v>
      </c>
      <c r="G167" s="65">
        <v>0</v>
      </c>
      <c r="H167" s="65">
        <v>0</v>
      </c>
    </row>
    <row r="168" spans="1:8" ht="33">
      <c r="A168" s="33" t="s">
        <v>475</v>
      </c>
      <c r="B168" s="33" t="s">
        <v>45</v>
      </c>
      <c r="C168" s="10" t="s">
        <v>239</v>
      </c>
      <c r="D168" s="10"/>
      <c r="E168" s="73" t="s">
        <v>238</v>
      </c>
      <c r="F168" s="65">
        <f>F169</f>
        <v>12552</v>
      </c>
      <c r="G168" s="65">
        <f>G169</f>
        <v>12068.4</v>
      </c>
      <c r="H168" s="65">
        <f>H169</f>
        <v>12387.6</v>
      </c>
    </row>
    <row r="169" spans="1:8" ht="33">
      <c r="A169" s="33" t="s">
        <v>475</v>
      </c>
      <c r="B169" s="33" t="s">
        <v>45</v>
      </c>
      <c r="C169" s="10" t="s">
        <v>239</v>
      </c>
      <c r="D169" s="17">
        <v>600</v>
      </c>
      <c r="E169" s="11" t="s">
        <v>131</v>
      </c>
      <c r="F169" s="65">
        <v>12552</v>
      </c>
      <c r="G169" s="65">
        <v>12068.4</v>
      </c>
      <c r="H169" s="65">
        <v>12387.6</v>
      </c>
    </row>
    <row r="170" spans="1:8" ht="50.25">
      <c r="A170" s="33" t="s">
        <v>475</v>
      </c>
      <c r="B170" s="33" t="s">
        <v>45</v>
      </c>
      <c r="C170" s="10" t="s">
        <v>241</v>
      </c>
      <c r="D170" s="10"/>
      <c r="E170" s="73" t="s">
        <v>240</v>
      </c>
      <c r="F170" s="65">
        <f>F171</f>
        <v>53</v>
      </c>
      <c r="G170" s="65">
        <f>G171</f>
        <v>36</v>
      </c>
      <c r="H170" s="65">
        <f>H171</f>
        <v>31</v>
      </c>
    </row>
    <row r="171" spans="1:8" ht="33">
      <c r="A171" s="33" t="s">
        <v>475</v>
      </c>
      <c r="B171" s="33" t="s">
        <v>45</v>
      </c>
      <c r="C171" s="10" t="s">
        <v>241</v>
      </c>
      <c r="D171" s="17">
        <v>600</v>
      </c>
      <c r="E171" s="11" t="s">
        <v>131</v>
      </c>
      <c r="F171" s="65">
        <v>53</v>
      </c>
      <c r="G171" s="65">
        <v>36</v>
      </c>
      <c r="H171" s="65">
        <v>31</v>
      </c>
    </row>
    <row r="172" spans="1:8" ht="16.5">
      <c r="A172" s="33" t="s">
        <v>475</v>
      </c>
      <c r="B172" s="33" t="s">
        <v>45</v>
      </c>
      <c r="C172" s="10" t="s">
        <v>242</v>
      </c>
      <c r="D172" s="10"/>
      <c r="E172" s="73" t="s">
        <v>243</v>
      </c>
      <c r="F172" s="65">
        <f>SUM(F173:F175)</f>
        <v>8710.5</v>
      </c>
      <c r="G172" s="65">
        <f>SUM(G173:G175)</f>
        <v>8721.4</v>
      </c>
      <c r="H172" s="65">
        <f>SUM(H173:H175)</f>
        <v>9118.500000000002</v>
      </c>
    </row>
    <row r="173" spans="1:8" ht="66.75">
      <c r="A173" s="33" t="s">
        <v>475</v>
      </c>
      <c r="B173" s="33" t="s">
        <v>45</v>
      </c>
      <c r="C173" s="10" t="s">
        <v>242</v>
      </c>
      <c r="D173" s="10" t="s">
        <v>80</v>
      </c>
      <c r="E173" s="11" t="s">
        <v>428</v>
      </c>
      <c r="F173" s="65">
        <v>7361.9</v>
      </c>
      <c r="G173" s="65">
        <v>7817.8</v>
      </c>
      <c r="H173" s="65">
        <v>8332.2</v>
      </c>
    </row>
    <row r="174" spans="1:8" ht="33">
      <c r="A174" s="33" t="s">
        <v>475</v>
      </c>
      <c r="B174" s="33" t="s">
        <v>45</v>
      </c>
      <c r="C174" s="10" t="s">
        <v>242</v>
      </c>
      <c r="D174" s="10" t="s">
        <v>81</v>
      </c>
      <c r="E174" s="11" t="s">
        <v>82</v>
      </c>
      <c r="F174" s="65">
        <v>1212.1</v>
      </c>
      <c r="G174" s="65">
        <v>812.2</v>
      </c>
      <c r="H174" s="65">
        <v>706.7</v>
      </c>
    </row>
    <row r="175" spans="1:8" ht="16.5">
      <c r="A175" s="33" t="s">
        <v>475</v>
      </c>
      <c r="B175" s="33" t="s">
        <v>45</v>
      </c>
      <c r="C175" s="10" t="s">
        <v>242</v>
      </c>
      <c r="D175" s="10" t="s">
        <v>83</v>
      </c>
      <c r="E175" s="11" t="s">
        <v>84</v>
      </c>
      <c r="F175" s="65">
        <v>136.5</v>
      </c>
      <c r="G175" s="65">
        <v>91.4</v>
      </c>
      <c r="H175" s="65">
        <v>79.6</v>
      </c>
    </row>
    <row r="176" spans="1:8" ht="33">
      <c r="A176" s="33" t="s">
        <v>475</v>
      </c>
      <c r="B176" s="33" t="s">
        <v>45</v>
      </c>
      <c r="C176" s="10" t="s">
        <v>246</v>
      </c>
      <c r="D176" s="108"/>
      <c r="E176" s="11" t="s">
        <v>245</v>
      </c>
      <c r="F176" s="65">
        <f aca="true" t="shared" si="13" ref="F176:H177">F177</f>
        <v>7590</v>
      </c>
      <c r="G176" s="65">
        <f t="shared" si="13"/>
        <v>0</v>
      </c>
      <c r="H176" s="65">
        <f t="shared" si="13"/>
        <v>0</v>
      </c>
    </row>
    <row r="177" spans="1:8" ht="16.5">
      <c r="A177" s="33" t="s">
        <v>475</v>
      </c>
      <c r="B177" s="33" t="s">
        <v>45</v>
      </c>
      <c r="C177" s="10" t="s">
        <v>111</v>
      </c>
      <c r="D177" s="108"/>
      <c r="E177" s="11" t="s">
        <v>379</v>
      </c>
      <c r="F177" s="65">
        <f t="shared" si="13"/>
        <v>7590</v>
      </c>
      <c r="G177" s="65">
        <f t="shared" si="13"/>
        <v>0</v>
      </c>
      <c r="H177" s="65">
        <f t="shared" si="13"/>
        <v>0</v>
      </c>
    </row>
    <row r="178" spans="1:8" ht="33">
      <c r="A178" s="33" t="s">
        <v>475</v>
      </c>
      <c r="B178" s="33" t="s">
        <v>45</v>
      </c>
      <c r="C178" s="10" t="s">
        <v>111</v>
      </c>
      <c r="D178" s="33" t="s">
        <v>85</v>
      </c>
      <c r="E178" s="11" t="s">
        <v>247</v>
      </c>
      <c r="F178" s="65">
        <f>7600-10</f>
        <v>7590</v>
      </c>
      <c r="G178" s="65">
        <v>0</v>
      </c>
      <c r="H178" s="65">
        <v>0</v>
      </c>
    </row>
    <row r="179" spans="1:8" ht="16.5">
      <c r="A179" s="33" t="s">
        <v>475</v>
      </c>
      <c r="B179" s="56" t="s">
        <v>42</v>
      </c>
      <c r="C179" s="56"/>
      <c r="D179" s="38"/>
      <c r="E179" s="39" t="s">
        <v>34</v>
      </c>
      <c r="F179" s="65">
        <f>F180+F185</f>
        <v>3440.3999999999996</v>
      </c>
      <c r="G179" s="65">
        <f>G180+G185</f>
        <v>3045.1</v>
      </c>
      <c r="H179" s="65">
        <f>H180+H185</f>
        <v>2942.1</v>
      </c>
    </row>
    <row r="180" spans="1:8" ht="16.5">
      <c r="A180" s="33" t="s">
        <v>475</v>
      </c>
      <c r="B180" s="17">
        <v>1001</v>
      </c>
      <c r="C180" s="56"/>
      <c r="D180" s="38"/>
      <c r="E180" s="11" t="s">
        <v>35</v>
      </c>
      <c r="F180" s="65">
        <f>F181</f>
        <v>2101.5</v>
      </c>
      <c r="G180" s="65">
        <f aca="true" t="shared" si="14" ref="G180:H183">G181</f>
        <v>2101.5</v>
      </c>
      <c r="H180" s="65">
        <f t="shared" si="14"/>
        <v>2101.5</v>
      </c>
    </row>
    <row r="181" spans="1:8" ht="50.25">
      <c r="A181" s="33" t="s">
        <v>475</v>
      </c>
      <c r="B181" s="56" t="s">
        <v>58</v>
      </c>
      <c r="C181" s="10" t="s">
        <v>424</v>
      </c>
      <c r="D181" s="33"/>
      <c r="E181" s="31" t="s">
        <v>390</v>
      </c>
      <c r="F181" s="65">
        <f>F182</f>
        <v>2101.5</v>
      </c>
      <c r="G181" s="65">
        <f t="shared" si="14"/>
        <v>2101.5</v>
      </c>
      <c r="H181" s="65">
        <f t="shared" si="14"/>
        <v>2101.5</v>
      </c>
    </row>
    <row r="182" spans="1:8" ht="21" customHeight="1">
      <c r="A182" s="33" t="s">
        <v>475</v>
      </c>
      <c r="B182" s="56" t="s">
        <v>58</v>
      </c>
      <c r="C182" s="10" t="s">
        <v>248</v>
      </c>
      <c r="D182" s="33"/>
      <c r="E182" s="11" t="s">
        <v>249</v>
      </c>
      <c r="F182" s="65">
        <f>F183</f>
        <v>2101.5</v>
      </c>
      <c r="G182" s="65">
        <f t="shared" si="14"/>
        <v>2101.5</v>
      </c>
      <c r="H182" s="65">
        <f t="shared" si="14"/>
        <v>2101.5</v>
      </c>
    </row>
    <row r="183" spans="1:8" ht="56.25" customHeight="1">
      <c r="A183" s="33" t="s">
        <v>475</v>
      </c>
      <c r="B183" s="56" t="s">
        <v>58</v>
      </c>
      <c r="C183" s="10" t="s">
        <v>250</v>
      </c>
      <c r="D183" s="33"/>
      <c r="E183" s="11" t="s">
        <v>79</v>
      </c>
      <c r="F183" s="65">
        <f>F184</f>
        <v>2101.5</v>
      </c>
      <c r="G183" s="65">
        <f t="shared" si="14"/>
        <v>2101.5</v>
      </c>
      <c r="H183" s="65">
        <f t="shared" si="14"/>
        <v>2101.5</v>
      </c>
    </row>
    <row r="184" spans="1:8" ht="16.5">
      <c r="A184" s="33" t="s">
        <v>475</v>
      </c>
      <c r="B184" s="56" t="s">
        <v>58</v>
      </c>
      <c r="C184" s="10" t="s">
        <v>250</v>
      </c>
      <c r="D184" s="17" t="s">
        <v>86</v>
      </c>
      <c r="E184" s="11" t="s">
        <v>87</v>
      </c>
      <c r="F184" s="65">
        <v>2101.5</v>
      </c>
      <c r="G184" s="65">
        <v>2101.5</v>
      </c>
      <c r="H184" s="65">
        <v>2101.5</v>
      </c>
    </row>
    <row r="185" spans="1:8" ht="16.5">
      <c r="A185" s="33" t="s">
        <v>475</v>
      </c>
      <c r="B185" s="56" t="s">
        <v>43</v>
      </c>
      <c r="C185" s="56"/>
      <c r="D185" s="38"/>
      <c r="E185" s="11" t="s">
        <v>37</v>
      </c>
      <c r="F185" s="65">
        <f>F186</f>
        <v>1338.8999999999999</v>
      </c>
      <c r="G185" s="65">
        <f>G186</f>
        <v>943.6</v>
      </c>
      <c r="H185" s="65">
        <f>H186</f>
        <v>840.6</v>
      </c>
    </row>
    <row r="186" spans="1:8" ht="50.25">
      <c r="A186" s="33" t="s">
        <v>475</v>
      </c>
      <c r="B186" s="56" t="s">
        <v>43</v>
      </c>
      <c r="C186" s="10" t="s">
        <v>424</v>
      </c>
      <c r="D186" s="33"/>
      <c r="E186" s="31" t="s">
        <v>390</v>
      </c>
      <c r="F186" s="65">
        <f>F187+F190</f>
        <v>1338.8999999999999</v>
      </c>
      <c r="G186" s="65">
        <f>G187+G190</f>
        <v>943.6</v>
      </c>
      <c r="H186" s="65">
        <f>H187+H190</f>
        <v>840.6</v>
      </c>
    </row>
    <row r="187" spans="1:8" ht="50.25">
      <c r="A187" s="33" t="s">
        <v>475</v>
      </c>
      <c r="B187" s="56" t="s">
        <v>43</v>
      </c>
      <c r="C187" s="56" t="s">
        <v>261</v>
      </c>
      <c r="D187" s="38"/>
      <c r="E187" s="11" t="s">
        <v>262</v>
      </c>
      <c r="F187" s="65">
        <f aca="true" t="shared" si="15" ref="F187:H188">F188</f>
        <v>300</v>
      </c>
      <c r="G187" s="65">
        <f t="shared" si="15"/>
        <v>200</v>
      </c>
      <c r="H187" s="65">
        <f t="shared" si="15"/>
        <v>175</v>
      </c>
    </row>
    <row r="188" spans="1:8" ht="40.5" customHeight="1">
      <c r="A188" s="33" t="s">
        <v>475</v>
      </c>
      <c r="B188" s="56" t="s">
        <v>43</v>
      </c>
      <c r="C188" s="56" t="s">
        <v>263</v>
      </c>
      <c r="D188" s="38"/>
      <c r="E188" s="11" t="s">
        <v>264</v>
      </c>
      <c r="F188" s="65">
        <f t="shared" si="15"/>
        <v>300</v>
      </c>
      <c r="G188" s="65">
        <f t="shared" si="15"/>
        <v>200</v>
      </c>
      <c r="H188" s="65">
        <f t="shared" si="15"/>
        <v>175</v>
      </c>
    </row>
    <row r="189" spans="1:8" ht="33">
      <c r="A189" s="33" t="s">
        <v>475</v>
      </c>
      <c r="B189" s="56" t="s">
        <v>43</v>
      </c>
      <c r="C189" s="56" t="s">
        <v>263</v>
      </c>
      <c r="D189" s="17">
        <v>600</v>
      </c>
      <c r="E189" s="11" t="s">
        <v>131</v>
      </c>
      <c r="F189" s="65">
        <v>300</v>
      </c>
      <c r="G189" s="65">
        <v>200</v>
      </c>
      <c r="H189" s="65">
        <v>175</v>
      </c>
    </row>
    <row r="190" spans="1:8" ht="24" customHeight="1">
      <c r="A190" s="33" t="s">
        <v>475</v>
      </c>
      <c r="B190" s="56" t="s">
        <v>43</v>
      </c>
      <c r="C190" s="56" t="s">
        <v>248</v>
      </c>
      <c r="D190" s="38"/>
      <c r="E190" s="11" t="s">
        <v>249</v>
      </c>
      <c r="F190" s="65">
        <f>F191+F193+F195+F197+F199</f>
        <v>1038.8999999999999</v>
      </c>
      <c r="G190" s="65">
        <f>G191+G193+G195+G197+G199</f>
        <v>743.6</v>
      </c>
      <c r="H190" s="65">
        <f>H191+H193+H195+H197+H199</f>
        <v>665.6</v>
      </c>
    </row>
    <row r="191" spans="1:8" ht="33">
      <c r="A191" s="33" t="s">
        <v>475</v>
      </c>
      <c r="B191" s="56" t="s">
        <v>43</v>
      </c>
      <c r="C191" s="56" t="s">
        <v>252</v>
      </c>
      <c r="D191" s="38"/>
      <c r="E191" s="11" t="s">
        <v>251</v>
      </c>
      <c r="F191" s="65">
        <f>F192</f>
        <v>150</v>
      </c>
      <c r="G191" s="65">
        <f>G192</f>
        <v>100</v>
      </c>
      <c r="H191" s="65">
        <f>H192</f>
        <v>87.5</v>
      </c>
    </row>
    <row r="192" spans="1:8" ht="16.5">
      <c r="A192" s="33" t="s">
        <v>475</v>
      </c>
      <c r="B192" s="56" t="s">
        <v>43</v>
      </c>
      <c r="C192" s="56" t="s">
        <v>252</v>
      </c>
      <c r="D192" s="38" t="s">
        <v>86</v>
      </c>
      <c r="E192" s="11" t="s">
        <v>87</v>
      </c>
      <c r="F192" s="65">
        <v>150</v>
      </c>
      <c r="G192" s="65">
        <v>100</v>
      </c>
      <c r="H192" s="65">
        <v>87.5</v>
      </c>
    </row>
    <row r="193" spans="1:8" ht="33">
      <c r="A193" s="33" t="s">
        <v>475</v>
      </c>
      <c r="B193" s="56" t="s">
        <v>43</v>
      </c>
      <c r="C193" s="56" t="s">
        <v>254</v>
      </c>
      <c r="D193" s="38"/>
      <c r="E193" s="11" t="s">
        <v>253</v>
      </c>
      <c r="F193" s="65">
        <f>F194</f>
        <v>312</v>
      </c>
      <c r="G193" s="65">
        <f>G194</f>
        <v>209</v>
      </c>
      <c r="H193" s="65">
        <f>H194</f>
        <v>181.9</v>
      </c>
    </row>
    <row r="194" spans="1:8" ht="16.5">
      <c r="A194" s="33" t="s">
        <v>475</v>
      </c>
      <c r="B194" s="56" t="s">
        <v>43</v>
      </c>
      <c r="C194" s="56" t="s">
        <v>254</v>
      </c>
      <c r="D194" s="38" t="s">
        <v>86</v>
      </c>
      <c r="E194" s="11" t="s">
        <v>87</v>
      </c>
      <c r="F194" s="65">
        <v>312</v>
      </c>
      <c r="G194" s="65">
        <v>209</v>
      </c>
      <c r="H194" s="65">
        <v>181.9</v>
      </c>
    </row>
    <row r="195" spans="1:8" ht="50.25">
      <c r="A195" s="33" t="s">
        <v>475</v>
      </c>
      <c r="B195" s="56" t="s">
        <v>43</v>
      </c>
      <c r="C195" s="56" t="s">
        <v>257</v>
      </c>
      <c r="D195" s="38"/>
      <c r="E195" s="11" t="s">
        <v>255</v>
      </c>
      <c r="F195" s="65">
        <f>F196</f>
        <v>233.3</v>
      </c>
      <c r="G195" s="65">
        <f>G196</f>
        <v>157</v>
      </c>
      <c r="H195" s="65">
        <f>H196</f>
        <v>136</v>
      </c>
    </row>
    <row r="196" spans="1:8" ht="16.5">
      <c r="A196" s="33" t="s">
        <v>475</v>
      </c>
      <c r="B196" s="56" t="s">
        <v>43</v>
      </c>
      <c r="C196" s="56" t="s">
        <v>257</v>
      </c>
      <c r="D196" s="38" t="s">
        <v>86</v>
      </c>
      <c r="E196" s="11" t="s">
        <v>87</v>
      </c>
      <c r="F196" s="65">
        <v>233.3</v>
      </c>
      <c r="G196" s="65">
        <v>157</v>
      </c>
      <c r="H196" s="65">
        <v>136</v>
      </c>
    </row>
    <row r="197" spans="1:8" ht="33">
      <c r="A197" s="33" t="s">
        <v>475</v>
      </c>
      <c r="B197" s="56" t="s">
        <v>43</v>
      </c>
      <c r="C197" s="56" t="s">
        <v>258</v>
      </c>
      <c r="D197" s="38"/>
      <c r="E197" s="11" t="s">
        <v>256</v>
      </c>
      <c r="F197" s="65">
        <f>F198</f>
        <v>200</v>
      </c>
      <c r="G197" s="65">
        <f>G198</f>
        <v>134</v>
      </c>
      <c r="H197" s="65">
        <f>H198</f>
        <v>116.6</v>
      </c>
    </row>
    <row r="198" spans="1:8" ht="16.5">
      <c r="A198" s="33" t="s">
        <v>475</v>
      </c>
      <c r="B198" s="33" t="s">
        <v>43</v>
      </c>
      <c r="C198" s="56" t="s">
        <v>258</v>
      </c>
      <c r="D198" s="38" t="s">
        <v>86</v>
      </c>
      <c r="E198" s="11" t="s">
        <v>87</v>
      </c>
      <c r="F198" s="65">
        <v>200</v>
      </c>
      <c r="G198" s="65">
        <v>134</v>
      </c>
      <c r="H198" s="65">
        <v>116.6</v>
      </c>
    </row>
    <row r="199" spans="1:8" ht="33">
      <c r="A199" s="33" t="s">
        <v>475</v>
      </c>
      <c r="B199" s="33" t="s">
        <v>43</v>
      </c>
      <c r="C199" s="56" t="s">
        <v>259</v>
      </c>
      <c r="D199" s="38"/>
      <c r="E199" s="11" t="s">
        <v>260</v>
      </c>
      <c r="F199" s="65">
        <f>F200</f>
        <v>143.6</v>
      </c>
      <c r="G199" s="65">
        <f>G200</f>
        <v>143.6</v>
      </c>
      <c r="H199" s="65">
        <f>H200</f>
        <v>143.6</v>
      </c>
    </row>
    <row r="200" spans="1:8" ht="16.5">
      <c r="A200" s="33" t="s">
        <v>475</v>
      </c>
      <c r="B200" s="33" t="s">
        <v>43</v>
      </c>
      <c r="C200" s="56" t="s">
        <v>259</v>
      </c>
      <c r="D200" s="38" t="s">
        <v>86</v>
      </c>
      <c r="E200" s="11" t="s">
        <v>87</v>
      </c>
      <c r="F200" s="65">
        <v>143.6</v>
      </c>
      <c r="G200" s="65">
        <v>143.6</v>
      </c>
      <c r="H200" s="65">
        <v>143.6</v>
      </c>
    </row>
    <row r="201" spans="1:8" ht="16.5">
      <c r="A201" s="33" t="s">
        <v>475</v>
      </c>
      <c r="B201" s="17">
        <v>1200</v>
      </c>
      <c r="C201" s="10"/>
      <c r="D201" s="33"/>
      <c r="E201" s="11" t="s">
        <v>70</v>
      </c>
      <c r="F201" s="65">
        <f>F202+F207</f>
        <v>1690</v>
      </c>
      <c r="G201" s="65">
        <f>G202+G207</f>
        <v>1132</v>
      </c>
      <c r="H201" s="65">
        <f>H202+H207</f>
        <v>985.5</v>
      </c>
    </row>
    <row r="202" spans="1:8" ht="16.5">
      <c r="A202" s="33" t="s">
        <v>475</v>
      </c>
      <c r="B202" s="17">
        <v>1201</v>
      </c>
      <c r="C202" s="10"/>
      <c r="D202" s="33"/>
      <c r="E202" s="11" t="s">
        <v>463</v>
      </c>
      <c r="F202" s="65">
        <f>F203</f>
        <v>770</v>
      </c>
      <c r="G202" s="65">
        <f aca="true" t="shared" si="16" ref="G202:H205">G203</f>
        <v>516</v>
      </c>
      <c r="H202" s="65">
        <f t="shared" si="16"/>
        <v>449</v>
      </c>
    </row>
    <row r="203" spans="1:8" ht="50.25">
      <c r="A203" s="33" t="s">
        <v>475</v>
      </c>
      <c r="B203" s="33" t="s">
        <v>73</v>
      </c>
      <c r="C203" s="56" t="s">
        <v>424</v>
      </c>
      <c r="D203" s="38"/>
      <c r="E203" s="31" t="s">
        <v>390</v>
      </c>
      <c r="F203" s="65">
        <f>F204</f>
        <v>770</v>
      </c>
      <c r="G203" s="65">
        <f t="shared" si="16"/>
        <v>516</v>
      </c>
      <c r="H203" s="65">
        <f t="shared" si="16"/>
        <v>449</v>
      </c>
    </row>
    <row r="204" spans="1:8" ht="50.25">
      <c r="A204" s="33" t="s">
        <v>475</v>
      </c>
      <c r="B204" s="33" t="s">
        <v>73</v>
      </c>
      <c r="C204" s="56" t="s">
        <v>261</v>
      </c>
      <c r="D204" s="38"/>
      <c r="E204" s="11" t="s">
        <v>262</v>
      </c>
      <c r="F204" s="65">
        <f>F205</f>
        <v>770</v>
      </c>
      <c r="G204" s="65">
        <f t="shared" si="16"/>
        <v>516</v>
      </c>
      <c r="H204" s="65">
        <f t="shared" si="16"/>
        <v>449</v>
      </c>
    </row>
    <row r="205" spans="1:8" ht="84">
      <c r="A205" s="33" t="s">
        <v>475</v>
      </c>
      <c r="B205" s="33" t="s">
        <v>73</v>
      </c>
      <c r="C205" s="56" t="s">
        <v>410</v>
      </c>
      <c r="D205" s="38"/>
      <c r="E205" s="11" t="s">
        <v>416</v>
      </c>
      <c r="F205" s="65">
        <f>F206</f>
        <v>770</v>
      </c>
      <c r="G205" s="65">
        <f t="shared" si="16"/>
        <v>516</v>
      </c>
      <c r="H205" s="65">
        <f t="shared" si="16"/>
        <v>449</v>
      </c>
    </row>
    <row r="206" spans="1:8" ht="16.5">
      <c r="A206" s="33" t="s">
        <v>475</v>
      </c>
      <c r="B206" s="33" t="s">
        <v>73</v>
      </c>
      <c r="C206" s="56" t="s">
        <v>410</v>
      </c>
      <c r="D206" s="38" t="s">
        <v>83</v>
      </c>
      <c r="E206" s="11" t="s">
        <v>84</v>
      </c>
      <c r="F206" s="65">
        <v>770</v>
      </c>
      <c r="G206" s="65">
        <v>516</v>
      </c>
      <c r="H206" s="65">
        <v>449</v>
      </c>
    </row>
    <row r="207" spans="1:8" ht="16.5">
      <c r="A207" s="33" t="s">
        <v>475</v>
      </c>
      <c r="B207" s="33" t="s">
        <v>75</v>
      </c>
      <c r="C207" s="10"/>
      <c r="D207" s="33"/>
      <c r="E207" s="11" t="s">
        <v>76</v>
      </c>
      <c r="F207" s="65">
        <f aca="true" t="shared" si="17" ref="F207:H208">F208</f>
        <v>920</v>
      </c>
      <c r="G207" s="65">
        <f t="shared" si="17"/>
        <v>616</v>
      </c>
      <c r="H207" s="65">
        <f t="shared" si="17"/>
        <v>536.5</v>
      </c>
    </row>
    <row r="208" spans="1:8" ht="50.25">
      <c r="A208" s="33" t="s">
        <v>475</v>
      </c>
      <c r="B208" s="33" t="s">
        <v>75</v>
      </c>
      <c r="C208" s="56" t="s">
        <v>424</v>
      </c>
      <c r="D208" s="38"/>
      <c r="E208" s="31" t="s">
        <v>390</v>
      </c>
      <c r="F208" s="65">
        <f t="shared" si="17"/>
        <v>920</v>
      </c>
      <c r="G208" s="65">
        <f t="shared" si="17"/>
        <v>616</v>
      </c>
      <c r="H208" s="65">
        <f t="shared" si="17"/>
        <v>536.5</v>
      </c>
    </row>
    <row r="209" spans="1:8" ht="50.25">
      <c r="A209" s="33" t="s">
        <v>475</v>
      </c>
      <c r="B209" s="33" t="s">
        <v>75</v>
      </c>
      <c r="C209" s="56" t="s">
        <v>261</v>
      </c>
      <c r="D209" s="38"/>
      <c r="E209" s="11" t="s">
        <v>262</v>
      </c>
      <c r="F209" s="65">
        <f>F210+F212</f>
        <v>920</v>
      </c>
      <c r="G209" s="65">
        <f>G210+G212</f>
        <v>616</v>
      </c>
      <c r="H209" s="65">
        <f>H210+H212</f>
        <v>536.5</v>
      </c>
    </row>
    <row r="210" spans="1:8" ht="84">
      <c r="A210" s="33" t="s">
        <v>475</v>
      </c>
      <c r="B210" s="33" t="s">
        <v>75</v>
      </c>
      <c r="C210" s="56" t="s">
        <v>411</v>
      </c>
      <c r="D210" s="38"/>
      <c r="E210" s="11" t="s">
        <v>415</v>
      </c>
      <c r="F210" s="65">
        <f>F211</f>
        <v>400</v>
      </c>
      <c r="G210" s="65">
        <f>G211</f>
        <v>268</v>
      </c>
      <c r="H210" s="65">
        <f>H211</f>
        <v>233</v>
      </c>
    </row>
    <row r="211" spans="1:8" ht="16.5">
      <c r="A211" s="33" t="s">
        <v>475</v>
      </c>
      <c r="B211" s="33" t="s">
        <v>75</v>
      </c>
      <c r="C211" s="56" t="s">
        <v>411</v>
      </c>
      <c r="D211" s="38" t="s">
        <v>83</v>
      </c>
      <c r="E211" s="11" t="s">
        <v>84</v>
      </c>
      <c r="F211" s="65">
        <v>400</v>
      </c>
      <c r="G211" s="65">
        <v>268</v>
      </c>
      <c r="H211" s="65">
        <v>233</v>
      </c>
    </row>
    <row r="212" spans="1:8" ht="74.25" customHeight="1">
      <c r="A212" s="33" t="s">
        <v>475</v>
      </c>
      <c r="B212" s="33" t="s">
        <v>75</v>
      </c>
      <c r="C212" s="56" t="s">
        <v>412</v>
      </c>
      <c r="D212" s="38"/>
      <c r="E212" s="11" t="s">
        <v>413</v>
      </c>
      <c r="F212" s="65">
        <f>F213</f>
        <v>520</v>
      </c>
      <c r="G212" s="65">
        <f>G213</f>
        <v>348</v>
      </c>
      <c r="H212" s="65">
        <f>H213</f>
        <v>303.5</v>
      </c>
    </row>
    <row r="213" spans="1:8" ht="16.5">
      <c r="A213" s="33" t="s">
        <v>475</v>
      </c>
      <c r="B213" s="33" t="s">
        <v>75</v>
      </c>
      <c r="C213" s="56" t="s">
        <v>412</v>
      </c>
      <c r="D213" s="38" t="s">
        <v>83</v>
      </c>
      <c r="E213" s="11" t="s">
        <v>84</v>
      </c>
      <c r="F213" s="65">
        <v>520</v>
      </c>
      <c r="G213" s="65">
        <v>348</v>
      </c>
      <c r="H213" s="65">
        <v>303.5</v>
      </c>
    </row>
    <row r="214" spans="1:8" ht="33">
      <c r="A214" s="34" t="s">
        <v>38</v>
      </c>
      <c r="B214" s="33"/>
      <c r="C214" s="34"/>
      <c r="D214" s="34"/>
      <c r="E214" s="35" t="s">
        <v>74</v>
      </c>
      <c r="F214" s="66">
        <f>F215+F243</f>
        <v>15888.500000000002</v>
      </c>
      <c r="G214" s="66">
        <f>G215+G243</f>
        <v>13103.500000000002</v>
      </c>
      <c r="H214" s="66">
        <f>H215+H243</f>
        <v>12759.5</v>
      </c>
    </row>
    <row r="215" spans="1:8" ht="16.5">
      <c r="A215" s="33" t="s">
        <v>38</v>
      </c>
      <c r="B215" s="33" t="s">
        <v>59</v>
      </c>
      <c r="C215" s="33"/>
      <c r="D215" s="33"/>
      <c r="E215" s="31" t="s">
        <v>476</v>
      </c>
      <c r="F215" s="65">
        <f>F216+F223+F227</f>
        <v>13888.500000000002</v>
      </c>
      <c r="G215" s="65">
        <f>G216+G223+G227</f>
        <v>11103.500000000002</v>
      </c>
      <c r="H215" s="65">
        <f>H216+H223+H227</f>
        <v>10759.5</v>
      </c>
    </row>
    <row r="216" spans="1:8" ht="39.75" customHeight="1">
      <c r="A216" s="33" t="s">
        <v>38</v>
      </c>
      <c r="B216" s="33" t="s">
        <v>49</v>
      </c>
      <c r="C216" s="33"/>
      <c r="D216" s="33"/>
      <c r="E216" s="11" t="s">
        <v>456</v>
      </c>
      <c r="F216" s="65">
        <f>F217</f>
        <v>9669.400000000001</v>
      </c>
      <c r="G216" s="65">
        <f aca="true" t="shared" si="18" ref="G216:H218">G217</f>
        <v>9544.400000000001</v>
      </c>
      <c r="H216" s="65">
        <f t="shared" si="18"/>
        <v>9200.4</v>
      </c>
    </row>
    <row r="217" spans="1:8" ht="50.25">
      <c r="A217" s="33" t="s">
        <v>38</v>
      </c>
      <c r="B217" s="33" t="s">
        <v>49</v>
      </c>
      <c r="C217" s="10" t="s">
        <v>445</v>
      </c>
      <c r="D217" s="108"/>
      <c r="E217" s="11" t="s">
        <v>444</v>
      </c>
      <c r="F217" s="65">
        <f>F218</f>
        <v>9669.400000000001</v>
      </c>
      <c r="G217" s="65">
        <f t="shared" si="18"/>
        <v>9544.400000000001</v>
      </c>
      <c r="H217" s="65">
        <f t="shared" si="18"/>
        <v>9200.4</v>
      </c>
    </row>
    <row r="218" spans="1:8" ht="16.5">
      <c r="A218" s="33" t="s">
        <v>38</v>
      </c>
      <c r="B218" s="33" t="s">
        <v>49</v>
      </c>
      <c r="C218" s="56" t="s">
        <v>446</v>
      </c>
      <c r="D218" s="38"/>
      <c r="E218" s="31" t="s">
        <v>425</v>
      </c>
      <c r="F218" s="65">
        <f>F219</f>
        <v>9669.400000000001</v>
      </c>
      <c r="G218" s="65">
        <f t="shared" si="18"/>
        <v>9544.400000000001</v>
      </c>
      <c r="H218" s="65">
        <f t="shared" si="18"/>
        <v>9200.4</v>
      </c>
    </row>
    <row r="219" spans="1:8" ht="66.75">
      <c r="A219" s="33" t="s">
        <v>38</v>
      </c>
      <c r="B219" s="33" t="s">
        <v>49</v>
      </c>
      <c r="C219" s="10" t="s">
        <v>381</v>
      </c>
      <c r="D219" s="10"/>
      <c r="E219" s="31" t="s">
        <v>88</v>
      </c>
      <c r="F219" s="65">
        <f>F220+F221+F222</f>
        <v>9669.400000000001</v>
      </c>
      <c r="G219" s="65">
        <f>G220+G221+G222</f>
        <v>9544.400000000001</v>
      </c>
      <c r="H219" s="65">
        <f>H220+H221+H222</f>
        <v>9200.4</v>
      </c>
    </row>
    <row r="220" spans="1:8" ht="66.75">
      <c r="A220" s="33" t="s">
        <v>38</v>
      </c>
      <c r="B220" s="33" t="s">
        <v>49</v>
      </c>
      <c r="C220" s="10" t="s">
        <v>381</v>
      </c>
      <c r="D220" s="108" t="s">
        <v>80</v>
      </c>
      <c r="E220" s="11" t="s">
        <v>428</v>
      </c>
      <c r="F220" s="65">
        <v>8106.6</v>
      </c>
      <c r="G220" s="65">
        <v>8092.1</v>
      </c>
      <c r="H220" s="65">
        <v>8096.4</v>
      </c>
    </row>
    <row r="221" spans="1:8" ht="33">
      <c r="A221" s="33" t="s">
        <v>38</v>
      </c>
      <c r="B221" s="33" t="s">
        <v>49</v>
      </c>
      <c r="C221" s="10" t="s">
        <v>381</v>
      </c>
      <c r="D221" s="108" t="s">
        <v>81</v>
      </c>
      <c r="E221" s="11" t="s">
        <v>82</v>
      </c>
      <c r="F221" s="65">
        <v>1352.2</v>
      </c>
      <c r="G221" s="65">
        <v>1311.1</v>
      </c>
      <c r="H221" s="65">
        <v>981.3</v>
      </c>
    </row>
    <row r="222" spans="1:8" ht="16.5">
      <c r="A222" s="33" t="s">
        <v>38</v>
      </c>
      <c r="B222" s="33" t="s">
        <v>49</v>
      </c>
      <c r="C222" s="10" t="s">
        <v>381</v>
      </c>
      <c r="D222" s="108" t="s">
        <v>83</v>
      </c>
      <c r="E222" s="117" t="s">
        <v>84</v>
      </c>
      <c r="F222" s="65">
        <v>210.6</v>
      </c>
      <c r="G222" s="65">
        <v>141.2</v>
      </c>
      <c r="H222" s="65">
        <v>122.7</v>
      </c>
    </row>
    <row r="223" spans="1:8" ht="16.5">
      <c r="A223" s="33" t="s">
        <v>38</v>
      </c>
      <c r="B223" s="33" t="s">
        <v>50</v>
      </c>
      <c r="C223" s="34"/>
      <c r="D223" s="34"/>
      <c r="E223" s="11" t="s">
        <v>458</v>
      </c>
      <c r="F223" s="65">
        <f>F224</f>
        <v>2000</v>
      </c>
      <c r="G223" s="65">
        <f aca="true" t="shared" si="19" ref="G223:H225">G224</f>
        <v>1000</v>
      </c>
      <c r="H223" s="65">
        <f t="shared" si="19"/>
        <v>1000</v>
      </c>
    </row>
    <row r="224" spans="1:8" ht="16.5">
      <c r="A224" s="33" t="s">
        <v>38</v>
      </c>
      <c r="B224" s="33" t="s">
        <v>50</v>
      </c>
      <c r="C224" s="5">
        <v>9900000</v>
      </c>
      <c r="D224" s="109"/>
      <c r="E224" s="32" t="s">
        <v>435</v>
      </c>
      <c r="F224" s="65">
        <f>F225</f>
        <v>2000</v>
      </c>
      <c r="G224" s="65">
        <f t="shared" si="19"/>
        <v>1000</v>
      </c>
      <c r="H224" s="65">
        <f t="shared" si="19"/>
        <v>1000</v>
      </c>
    </row>
    <row r="225" spans="1:8" ht="33">
      <c r="A225" s="33" t="s">
        <v>38</v>
      </c>
      <c r="B225" s="33" t="s">
        <v>50</v>
      </c>
      <c r="C225" s="5">
        <v>9922000</v>
      </c>
      <c r="D225" s="10" t="s">
        <v>77</v>
      </c>
      <c r="E225" s="32" t="s">
        <v>162</v>
      </c>
      <c r="F225" s="65">
        <f>F226</f>
        <v>2000</v>
      </c>
      <c r="G225" s="65">
        <f t="shared" si="19"/>
        <v>1000</v>
      </c>
      <c r="H225" s="65">
        <f t="shared" si="19"/>
        <v>1000</v>
      </c>
    </row>
    <row r="226" spans="1:8" ht="16.5">
      <c r="A226" s="33" t="s">
        <v>38</v>
      </c>
      <c r="B226" s="33" t="s">
        <v>50</v>
      </c>
      <c r="C226" s="5">
        <v>9922000</v>
      </c>
      <c r="D226" s="10" t="s">
        <v>83</v>
      </c>
      <c r="E226" s="32" t="s">
        <v>84</v>
      </c>
      <c r="F226" s="65">
        <v>2000</v>
      </c>
      <c r="G226" s="65">
        <v>1000</v>
      </c>
      <c r="H226" s="65">
        <v>1000</v>
      </c>
    </row>
    <row r="227" spans="1:8" ht="16.5">
      <c r="A227" s="33" t="s">
        <v>38</v>
      </c>
      <c r="B227" s="33" t="s">
        <v>67</v>
      </c>
      <c r="C227" s="34"/>
      <c r="D227" s="34"/>
      <c r="E227" s="11" t="s">
        <v>24</v>
      </c>
      <c r="F227" s="65">
        <f>F228</f>
        <v>2219.1</v>
      </c>
      <c r="G227" s="65">
        <f>G228</f>
        <v>559.1</v>
      </c>
      <c r="H227" s="65">
        <f>H228</f>
        <v>559.1</v>
      </c>
    </row>
    <row r="228" spans="1:8" ht="50.25">
      <c r="A228" s="33" t="s">
        <v>38</v>
      </c>
      <c r="B228" s="33" t="s">
        <v>67</v>
      </c>
      <c r="C228" s="10" t="s">
        <v>445</v>
      </c>
      <c r="D228" s="108"/>
      <c r="E228" s="11" t="s">
        <v>444</v>
      </c>
      <c r="F228" s="65">
        <f>F229+F234+F237</f>
        <v>2219.1</v>
      </c>
      <c r="G228" s="65">
        <f>G229+G234+G237</f>
        <v>559.1</v>
      </c>
      <c r="H228" s="65">
        <f>H229+H234+H237</f>
        <v>559.1</v>
      </c>
    </row>
    <row r="229" spans="1:8" ht="33">
      <c r="A229" s="33" t="s">
        <v>38</v>
      </c>
      <c r="B229" s="33" t="s">
        <v>67</v>
      </c>
      <c r="C229" s="10" t="s">
        <v>358</v>
      </c>
      <c r="D229" s="108"/>
      <c r="E229" s="11" t="s">
        <v>354</v>
      </c>
      <c r="F229" s="65">
        <f>F230+F232</f>
        <v>1674.1</v>
      </c>
      <c r="G229" s="65">
        <f>G230+G232</f>
        <v>523.1</v>
      </c>
      <c r="H229" s="65">
        <f>H230+H232</f>
        <v>523.1</v>
      </c>
    </row>
    <row r="230" spans="1:8" ht="50.25">
      <c r="A230" s="33" t="s">
        <v>38</v>
      </c>
      <c r="B230" s="33" t="s">
        <v>67</v>
      </c>
      <c r="C230" s="10" t="s">
        <v>367</v>
      </c>
      <c r="D230" s="10"/>
      <c r="E230" s="32" t="s">
        <v>368</v>
      </c>
      <c r="F230" s="65">
        <f>F231</f>
        <v>1403.1</v>
      </c>
      <c r="G230" s="65">
        <f>G231</f>
        <v>523.1</v>
      </c>
      <c r="H230" s="65">
        <f>H231</f>
        <v>523.1</v>
      </c>
    </row>
    <row r="231" spans="1:8" ht="33">
      <c r="A231" s="33" t="s">
        <v>38</v>
      </c>
      <c r="B231" s="33" t="s">
        <v>67</v>
      </c>
      <c r="C231" s="10" t="s">
        <v>367</v>
      </c>
      <c r="D231" s="108" t="s">
        <v>81</v>
      </c>
      <c r="E231" s="11" t="s">
        <v>82</v>
      </c>
      <c r="F231" s="65">
        <v>1403.1</v>
      </c>
      <c r="G231" s="65">
        <v>523.1</v>
      </c>
      <c r="H231" s="65">
        <v>523.1</v>
      </c>
    </row>
    <row r="232" spans="1:8" ht="66.75">
      <c r="A232" s="33" t="s">
        <v>38</v>
      </c>
      <c r="B232" s="33" t="s">
        <v>67</v>
      </c>
      <c r="C232" s="10" t="s">
        <v>519</v>
      </c>
      <c r="D232" s="108"/>
      <c r="E232" s="32" t="s">
        <v>518</v>
      </c>
      <c r="F232" s="65">
        <f>F233</f>
        <v>271</v>
      </c>
      <c r="G232" s="65">
        <f>G233</f>
        <v>0</v>
      </c>
      <c r="H232" s="65">
        <f>H233</f>
        <v>0</v>
      </c>
    </row>
    <row r="233" spans="1:8" ht="33">
      <c r="A233" s="33" t="s">
        <v>38</v>
      </c>
      <c r="B233" s="33" t="s">
        <v>67</v>
      </c>
      <c r="C233" s="10" t="s">
        <v>519</v>
      </c>
      <c r="D233" s="108" t="s">
        <v>81</v>
      </c>
      <c r="E233" s="11" t="s">
        <v>82</v>
      </c>
      <c r="F233" s="65">
        <v>271</v>
      </c>
      <c r="G233" s="65">
        <v>0</v>
      </c>
      <c r="H233" s="65">
        <v>0</v>
      </c>
    </row>
    <row r="234" spans="1:8" ht="16.5">
      <c r="A234" s="33" t="s">
        <v>38</v>
      </c>
      <c r="B234" s="33" t="s">
        <v>67</v>
      </c>
      <c r="C234" s="10" t="s">
        <v>374</v>
      </c>
      <c r="D234" s="10"/>
      <c r="E234" s="32" t="s">
        <v>159</v>
      </c>
      <c r="F234" s="65">
        <f aca="true" t="shared" si="20" ref="F234:H235">F235</f>
        <v>36</v>
      </c>
      <c r="G234" s="65">
        <f t="shared" si="20"/>
        <v>36</v>
      </c>
      <c r="H234" s="65">
        <f t="shared" si="20"/>
        <v>36</v>
      </c>
    </row>
    <row r="235" spans="1:8" ht="50.25">
      <c r="A235" s="33" t="s">
        <v>38</v>
      </c>
      <c r="B235" s="33" t="s">
        <v>67</v>
      </c>
      <c r="C235" s="10" t="s">
        <v>375</v>
      </c>
      <c r="D235" s="10"/>
      <c r="E235" s="32" t="s">
        <v>376</v>
      </c>
      <c r="F235" s="65">
        <f t="shared" si="20"/>
        <v>36</v>
      </c>
      <c r="G235" s="65">
        <f t="shared" si="20"/>
        <v>36</v>
      </c>
      <c r="H235" s="65">
        <f t="shared" si="20"/>
        <v>36</v>
      </c>
    </row>
    <row r="236" spans="1:8" ht="33">
      <c r="A236" s="33" t="s">
        <v>38</v>
      </c>
      <c r="B236" s="33" t="s">
        <v>67</v>
      </c>
      <c r="C236" s="10" t="s">
        <v>375</v>
      </c>
      <c r="D236" s="108" t="s">
        <v>81</v>
      </c>
      <c r="E236" s="11" t="s">
        <v>82</v>
      </c>
      <c r="F236" s="65">
        <v>36</v>
      </c>
      <c r="G236" s="65">
        <v>36</v>
      </c>
      <c r="H236" s="65">
        <v>36</v>
      </c>
    </row>
    <row r="237" spans="1:8" ht="16.5">
      <c r="A237" s="33" t="s">
        <v>38</v>
      </c>
      <c r="B237" s="33" t="s">
        <v>67</v>
      </c>
      <c r="C237" s="5">
        <v>9900000</v>
      </c>
      <c r="D237" s="109"/>
      <c r="E237" s="32" t="s">
        <v>435</v>
      </c>
      <c r="F237" s="65">
        <f>F238+F240</f>
        <v>509</v>
      </c>
      <c r="G237" s="65">
        <f>G238+G240</f>
        <v>0</v>
      </c>
      <c r="H237" s="65">
        <f>H238+H240</f>
        <v>0</v>
      </c>
    </row>
    <row r="238" spans="1:8" ht="33">
      <c r="A238" s="33" t="s">
        <v>38</v>
      </c>
      <c r="B238" s="33" t="s">
        <v>67</v>
      </c>
      <c r="C238" s="5">
        <v>9911000</v>
      </c>
      <c r="D238" s="10" t="s">
        <v>77</v>
      </c>
      <c r="E238" s="32" t="s">
        <v>163</v>
      </c>
      <c r="F238" s="65">
        <f>F239</f>
        <v>500</v>
      </c>
      <c r="G238" s="65">
        <f>G239</f>
        <v>0</v>
      </c>
      <c r="H238" s="65">
        <f>H239</f>
        <v>0</v>
      </c>
    </row>
    <row r="239" spans="1:8" ht="16.5">
      <c r="A239" s="33" t="s">
        <v>38</v>
      </c>
      <c r="B239" s="33" t="s">
        <v>67</v>
      </c>
      <c r="C239" s="5">
        <v>9911000</v>
      </c>
      <c r="D239" s="10" t="s">
        <v>83</v>
      </c>
      <c r="E239" s="32" t="s">
        <v>84</v>
      </c>
      <c r="F239" s="65">
        <v>500</v>
      </c>
      <c r="G239" s="65">
        <v>0</v>
      </c>
      <c r="H239" s="65">
        <v>0</v>
      </c>
    </row>
    <row r="240" spans="1:8" ht="16.5">
      <c r="A240" s="33" t="s">
        <v>38</v>
      </c>
      <c r="B240" s="33" t="s">
        <v>67</v>
      </c>
      <c r="C240" s="5">
        <v>9930000</v>
      </c>
      <c r="D240" s="10"/>
      <c r="E240" s="32" t="s">
        <v>719</v>
      </c>
      <c r="F240" s="65">
        <f aca="true" t="shared" si="21" ref="F240:H241">F241</f>
        <v>9</v>
      </c>
      <c r="G240" s="65">
        <f t="shared" si="21"/>
        <v>0</v>
      </c>
      <c r="H240" s="65">
        <f t="shared" si="21"/>
        <v>0</v>
      </c>
    </row>
    <row r="241" spans="1:8" ht="16.5">
      <c r="A241" s="33" t="s">
        <v>38</v>
      </c>
      <c r="B241" s="33" t="s">
        <v>67</v>
      </c>
      <c r="C241" s="5">
        <v>9931000</v>
      </c>
      <c r="D241" s="10"/>
      <c r="E241" s="32" t="s">
        <v>214</v>
      </c>
      <c r="F241" s="65">
        <f t="shared" si="21"/>
        <v>9</v>
      </c>
      <c r="G241" s="65">
        <f t="shared" si="21"/>
        <v>0</v>
      </c>
      <c r="H241" s="65">
        <f t="shared" si="21"/>
        <v>0</v>
      </c>
    </row>
    <row r="242" spans="1:8" ht="16.5">
      <c r="A242" s="33" t="s">
        <v>38</v>
      </c>
      <c r="B242" s="33" t="s">
        <v>67</v>
      </c>
      <c r="C242" s="5">
        <v>9931000</v>
      </c>
      <c r="D242" s="10" t="s">
        <v>83</v>
      </c>
      <c r="E242" s="32" t="s">
        <v>84</v>
      </c>
      <c r="F242" s="65">
        <v>9</v>
      </c>
      <c r="G242" s="65">
        <v>0</v>
      </c>
      <c r="H242" s="65">
        <v>0</v>
      </c>
    </row>
    <row r="243" spans="1:8" ht="16.5">
      <c r="A243" s="33" t="s">
        <v>38</v>
      </c>
      <c r="B243" s="33" t="s">
        <v>71</v>
      </c>
      <c r="C243" s="10"/>
      <c r="D243" s="108"/>
      <c r="E243" s="11" t="s">
        <v>457</v>
      </c>
      <c r="F243" s="65">
        <f>F244</f>
        <v>2000</v>
      </c>
      <c r="G243" s="65">
        <f aca="true" t="shared" si="22" ref="G243:H247">G244</f>
        <v>2000</v>
      </c>
      <c r="H243" s="65">
        <f t="shared" si="22"/>
        <v>2000</v>
      </c>
    </row>
    <row r="244" spans="1:8" ht="33">
      <c r="A244" s="33" t="s">
        <v>38</v>
      </c>
      <c r="B244" s="33" t="s">
        <v>164</v>
      </c>
      <c r="C244" s="10"/>
      <c r="D244" s="108"/>
      <c r="E244" s="11" t="s">
        <v>72</v>
      </c>
      <c r="F244" s="65">
        <f>F245</f>
        <v>2000</v>
      </c>
      <c r="G244" s="65">
        <f t="shared" si="22"/>
        <v>2000</v>
      </c>
      <c r="H244" s="65">
        <f t="shared" si="22"/>
        <v>2000</v>
      </c>
    </row>
    <row r="245" spans="1:8" ht="50.25">
      <c r="A245" s="33" t="s">
        <v>38</v>
      </c>
      <c r="B245" s="33" t="s">
        <v>164</v>
      </c>
      <c r="C245" s="10" t="s">
        <v>445</v>
      </c>
      <c r="D245" s="108"/>
      <c r="E245" s="11" t="s">
        <v>444</v>
      </c>
      <c r="F245" s="65">
        <f>F246</f>
        <v>2000</v>
      </c>
      <c r="G245" s="65">
        <f t="shared" si="22"/>
        <v>2000</v>
      </c>
      <c r="H245" s="65">
        <f t="shared" si="22"/>
        <v>2000</v>
      </c>
    </row>
    <row r="246" spans="1:8" ht="50.25">
      <c r="A246" s="33" t="s">
        <v>38</v>
      </c>
      <c r="B246" s="33" t="s">
        <v>164</v>
      </c>
      <c r="C246" s="10" t="s">
        <v>166</v>
      </c>
      <c r="D246" s="108"/>
      <c r="E246" s="11" t="s">
        <v>165</v>
      </c>
      <c r="F246" s="65">
        <f>F247</f>
        <v>2000</v>
      </c>
      <c r="G246" s="65">
        <f t="shared" si="22"/>
        <v>2000</v>
      </c>
      <c r="H246" s="65">
        <f t="shared" si="22"/>
        <v>2000</v>
      </c>
    </row>
    <row r="247" spans="1:8" ht="16.5">
      <c r="A247" s="33" t="s">
        <v>38</v>
      </c>
      <c r="B247" s="33" t="s">
        <v>164</v>
      </c>
      <c r="C247" s="10" t="s">
        <v>167</v>
      </c>
      <c r="D247" s="108"/>
      <c r="E247" s="11" t="s">
        <v>168</v>
      </c>
      <c r="F247" s="65">
        <f>F248</f>
        <v>2000</v>
      </c>
      <c r="G247" s="65">
        <f t="shared" si="22"/>
        <v>2000</v>
      </c>
      <c r="H247" s="65">
        <f t="shared" si="22"/>
        <v>2000</v>
      </c>
    </row>
    <row r="248" spans="1:8" ht="16.5">
      <c r="A248" s="33" t="s">
        <v>38</v>
      </c>
      <c r="B248" s="33" t="s">
        <v>164</v>
      </c>
      <c r="C248" s="10" t="s">
        <v>167</v>
      </c>
      <c r="D248" s="108">
        <v>700</v>
      </c>
      <c r="E248" s="11" t="s">
        <v>169</v>
      </c>
      <c r="F248" s="65">
        <v>2000</v>
      </c>
      <c r="G248" s="65">
        <v>2000</v>
      </c>
      <c r="H248" s="65">
        <v>2000</v>
      </c>
    </row>
    <row r="249" spans="1:8" ht="33">
      <c r="A249" s="34" t="s">
        <v>36</v>
      </c>
      <c r="B249" s="33"/>
      <c r="C249" s="34"/>
      <c r="D249" s="34"/>
      <c r="E249" s="35" t="s">
        <v>434</v>
      </c>
      <c r="F249" s="66">
        <f>F250+F264+F276+F270</f>
        <v>18549.5</v>
      </c>
      <c r="G249" s="66">
        <f>G250+G264+G276+G270</f>
        <v>11744</v>
      </c>
      <c r="H249" s="66">
        <f>H250+H264+H276+H270</f>
        <v>11414.7</v>
      </c>
    </row>
    <row r="250" spans="1:8" ht="16.5">
      <c r="A250" s="33" t="s">
        <v>36</v>
      </c>
      <c r="B250" s="33" t="s">
        <v>59</v>
      </c>
      <c r="C250" s="33"/>
      <c r="D250" s="33"/>
      <c r="E250" s="31" t="s">
        <v>476</v>
      </c>
      <c r="F250" s="65">
        <f aca="true" t="shared" si="23" ref="F250:H251">F251</f>
        <v>11162.5</v>
      </c>
      <c r="G250" s="65">
        <f t="shared" si="23"/>
        <v>6662.5</v>
      </c>
      <c r="H250" s="65">
        <f t="shared" si="23"/>
        <v>6376.7</v>
      </c>
    </row>
    <row r="251" spans="1:8" ht="16.5">
      <c r="A251" s="33" t="s">
        <v>36</v>
      </c>
      <c r="B251" s="33" t="s">
        <v>67</v>
      </c>
      <c r="C251" s="33"/>
      <c r="D251" s="33"/>
      <c r="E251" s="11" t="s">
        <v>24</v>
      </c>
      <c r="F251" s="65">
        <f t="shared" si="23"/>
        <v>11162.5</v>
      </c>
      <c r="G251" s="65">
        <f t="shared" si="23"/>
        <v>6662.5</v>
      </c>
      <c r="H251" s="65">
        <f t="shared" si="23"/>
        <v>6376.7</v>
      </c>
    </row>
    <row r="252" spans="1:8" ht="50.25">
      <c r="A252" s="33" t="s">
        <v>36</v>
      </c>
      <c r="B252" s="33" t="s">
        <v>67</v>
      </c>
      <c r="C252" s="33" t="s">
        <v>206</v>
      </c>
      <c r="D252" s="33"/>
      <c r="E252" s="31" t="s">
        <v>207</v>
      </c>
      <c r="F252" s="65">
        <f>F253+F260</f>
        <v>11162.5</v>
      </c>
      <c r="G252" s="65">
        <f>G253+G260</f>
        <v>6662.5</v>
      </c>
      <c r="H252" s="65">
        <f>H253+H260</f>
        <v>6376.7</v>
      </c>
    </row>
    <row r="253" spans="1:8" ht="50.25">
      <c r="A253" s="33" t="s">
        <v>36</v>
      </c>
      <c r="B253" s="33" t="s">
        <v>67</v>
      </c>
      <c r="C253" s="33" t="s">
        <v>208</v>
      </c>
      <c r="D253" s="33"/>
      <c r="E253" s="31" t="s">
        <v>209</v>
      </c>
      <c r="F253" s="65">
        <f>F254+F256+F258</f>
        <v>5995</v>
      </c>
      <c r="G253" s="65">
        <f>G254+G256+G258</f>
        <v>1572.5</v>
      </c>
      <c r="H253" s="65">
        <f>H254+H256+H258</f>
        <v>1307.5</v>
      </c>
    </row>
    <row r="254" spans="1:8" ht="33">
      <c r="A254" s="33" t="s">
        <v>36</v>
      </c>
      <c r="B254" s="33" t="s">
        <v>67</v>
      </c>
      <c r="C254" s="33" t="s">
        <v>210</v>
      </c>
      <c r="D254" s="33"/>
      <c r="E254" s="31" t="s">
        <v>211</v>
      </c>
      <c r="F254" s="65">
        <f>F255</f>
        <v>2396.3</v>
      </c>
      <c r="G254" s="65">
        <f>G255</f>
        <v>1432.5</v>
      </c>
      <c r="H254" s="65">
        <f>H255</f>
        <v>1186.5</v>
      </c>
    </row>
    <row r="255" spans="1:8" ht="33">
      <c r="A255" s="33" t="s">
        <v>36</v>
      </c>
      <c r="B255" s="33" t="s">
        <v>67</v>
      </c>
      <c r="C255" s="33" t="s">
        <v>210</v>
      </c>
      <c r="D255" s="108" t="s">
        <v>81</v>
      </c>
      <c r="E255" s="11" t="s">
        <v>82</v>
      </c>
      <c r="F255" s="65">
        <f>2861.8-465.5</f>
        <v>2396.3</v>
      </c>
      <c r="G255" s="65">
        <f>1898-465.5</f>
        <v>1432.5</v>
      </c>
      <c r="H255" s="65">
        <f>1652-465.5</f>
        <v>1186.5</v>
      </c>
    </row>
    <row r="256" spans="1:8" ht="33">
      <c r="A256" s="33" t="s">
        <v>36</v>
      </c>
      <c r="B256" s="33" t="s">
        <v>67</v>
      </c>
      <c r="C256" s="33" t="s">
        <v>212</v>
      </c>
      <c r="D256" s="33"/>
      <c r="E256" s="31" t="s">
        <v>213</v>
      </c>
      <c r="F256" s="65">
        <f>F257</f>
        <v>208</v>
      </c>
      <c r="G256" s="65">
        <f>G257</f>
        <v>140</v>
      </c>
      <c r="H256" s="65">
        <f>H257</f>
        <v>121</v>
      </c>
    </row>
    <row r="257" spans="1:8" ht="33">
      <c r="A257" s="33" t="s">
        <v>36</v>
      </c>
      <c r="B257" s="33" t="s">
        <v>67</v>
      </c>
      <c r="C257" s="33" t="s">
        <v>212</v>
      </c>
      <c r="D257" s="108" t="s">
        <v>81</v>
      </c>
      <c r="E257" s="11" t="s">
        <v>82</v>
      </c>
      <c r="F257" s="65">
        <v>208</v>
      </c>
      <c r="G257" s="65">
        <v>140</v>
      </c>
      <c r="H257" s="65">
        <v>121</v>
      </c>
    </row>
    <row r="258" spans="1:8" ht="16.5">
      <c r="A258" s="33" t="s">
        <v>36</v>
      </c>
      <c r="B258" s="33" t="s">
        <v>67</v>
      </c>
      <c r="C258" s="10" t="s">
        <v>215</v>
      </c>
      <c r="D258" s="10"/>
      <c r="E258" s="73" t="s">
        <v>214</v>
      </c>
      <c r="F258" s="65">
        <f>F259</f>
        <v>3390.7</v>
      </c>
      <c r="G258" s="65">
        <f>G259</f>
        <v>0</v>
      </c>
      <c r="H258" s="65">
        <f>H259</f>
        <v>0</v>
      </c>
    </row>
    <row r="259" spans="1:8" ht="16.5">
      <c r="A259" s="33" t="s">
        <v>36</v>
      </c>
      <c r="B259" s="33" t="s">
        <v>67</v>
      </c>
      <c r="C259" s="10" t="s">
        <v>215</v>
      </c>
      <c r="D259" s="10" t="s">
        <v>83</v>
      </c>
      <c r="E259" s="32" t="s">
        <v>84</v>
      </c>
      <c r="F259" s="65">
        <f>561+2829.7</f>
        <v>3390.7</v>
      </c>
      <c r="G259" s="65">
        <v>0</v>
      </c>
      <c r="H259" s="65">
        <v>0</v>
      </c>
    </row>
    <row r="260" spans="1:8" ht="16.5">
      <c r="A260" s="33" t="s">
        <v>36</v>
      </c>
      <c r="B260" s="33" t="s">
        <v>67</v>
      </c>
      <c r="C260" s="10" t="s">
        <v>216</v>
      </c>
      <c r="D260" s="10"/>
      <c r="E260" s="32" t="s">
        <v>425</v>
      </c>
      <c r="F260" s="65">
        <f>F261</f>
        <v>5167.5</v>
      </c>
      <c r="G260" s="65">
        <f>G261</f>
        <v>5090</v>
      </c>
      <c r="H260" s="65">
        <f>H261</f>
        <v>5069.2</v>
      </c>
    </row>
    <row r="261" spans="1:8" ht="66.75">
      <c r="A261" s="33" t="s">
        <v>36</v>
      </c>
      <c r="B261" s="33" t="s">
        <v>67</v>
      </c>
      <c r="C261" s="10" t="s">
        <v>217</v>
      </c>
      <c r="D261" s="10"/>
      <c r="E261" s="32" t="s">
        <v>88</v>
      </c>
      <c r="F261" s="65">
        <f>F262+F263</f>
        <v>5167.5</v>
      </c>
      <c r="G261" s="65">
        <f>G262+G263</f>
        <v>5090</v>
      </c>
      <c r="H261" s="65">
        <f>H262+H263</f>
        <v>5069.2</v>
      </c>
    </row>
    <row r="262" spans="1:8" ht="66.75">
      <c r="A262" s="33" t="s">
        <v>36</v>
      </c>
      <c r="B262" s="33" t="s">
        <v>67</v>
      </c>
      <c r="C262" s="10" t="s">
        <v>217</v>
      </c>
      <c r="D262" s="108" t="s">
        <v>80</v>
      </c>
      <c r="E262" s="11" t="s">
        <v>428</v>
      </c>
      <c r="F262" s="65">
        <v>4938.3</v>
      </c>
      <c r="G262" s="65">
        <v>4936.3</v>
      </c>
      <c r="H262" s="65">
        <v>4935.7</v>
      </c>
    </row>
    <row r="263" spans="1:8" ht="33">
      <c r="A263" s="33" t="s">
        <v>36</v>
      </c>
      <c r="B263" s="33" t="s">
        <v>67</v>
      </c>
      <c r="C263" s="10" t="s">
        <v>217</v>
      </c>
      <c r="D263" s="108" t="s">
        <v>81</v>
      </c>
      <c r="E263" s="11" t="s">
        <v>82</v>
      </c>
      <c r="F263" s="65">
        <v>229.2</v>
      </c>
      <c r="G263" s="65">
        <v>153.7</v>
      </c>
      <c r="H263" s="65">
        <v>133.5</v>
      </c>
    </row>
    <row r="264" spans="1:8" ht="16.5">
      <c r="A264" s="33" t="s">
        <v>36</v>
      </c>
      <c r="B264" s="33" t="s">
        <v>61</v>
      </c>
      <c r="C264" s="33"/>
      <c r="D264" s="33"/>
      <c r="E264" s="11" t="s">
        <v>26</v>
      </c>
      <c r="F264" s="65">
        <f>F265</f>
        <v>500</v>
      </c>
      <c r="G264" s="65">
        <f aca="true" t="shared" si="24" ref="G264:H268">G265</f>
        <v>335</v>
      </c>
      <c r="H264" s="65">
        <f t="shared" si="24"/>
        <v>291.5</v>
      </c>
    </row>
    <row r="265" spans="1:8" ht="16.5">
      <c r="A265" s="33" t="s">
        <v>36</v>
      </c>
      <c r="B265" s="33" t="s">
        <v>52</v>
      </c>
      <c r="C265" s="33"/>
      <c r="D265" s="33"/>
      <c r="E265" s="11" t="s">
        <v>27</v>
      </c>
      <c r="F265" s="65">
        <f>F266</f>
        <v>500</v>
      </c>
      <c r="G265" s="65">
        <f t="shared" si="24"/>
        <v>335</v>
      </c>
      <c r="H265" s="65">
        <f t="shared" si="24"/>
        <v>291.5</v>
      </c>
    </row>
    <row r="266" spans="1:8" ht="50.25">
      <c r="A266" s="33" t="s">
        <v>36</v>
      </c>
      <c r="B266" s="33" t="s">
        <v>52</v>
      </c>
      <c r="C266" s="10" t="s">
        <v>206</v>
      </c>
      <c r="D266" s="108"/>
      <c r="E266" s="11" t="s">
        <v>207</v>
      </c>
      <c r="F266" s="65">
        <f>F267</f>
        <v>500</v>
      </c>
      <c r="G266" s="65">
        <f t="shared" si="24"/>
        <v>335</v>
      </c>
      <c r="H266" s="65">
        <f t="shared" si="24"/>
        <v>291.5</v>
      </c>
    </row>
    <row r="267" spans="1:8" ht="50.25">
      <c r="A267" s="33" t="s">
        <v>36</v>
      </c>
      <c r="B267" s="33" t="s">
        <v>52</v>
      </c>
      <c r="C267" s="10" t="s">
        <v>208</v>
      </c>
      <c r="D267" s="108"/>
      <c r="E267" s="11" t="s">
        <v>209</v>
      </c>
      <c r="F267" s="65">
        <f>F268</f>
        <v>500</v>
      </c>
      <c r="G267" s="65">
        <f t="shared" si="24"/>
        <v>335</v>
      </c>
      <c r="H267" s="65">
        <f t="shared" si="24"/>
        <v>291.5</v>
      </c>
    </row>
    <row r="268" spans="1:8" ht="33">
      <c r="A268" s="33" t="s">
        <v>36</v>
      </c>
      <c r="B268" s="33" t="s">
        <v>52</v>
      </c>
      <c r="C268" s="10" t="s">
        <v>219</v>
      </c>
      <c r="D268" s="108"/>
      <c r="E268" s="11" t="s">
        <v>218</v>
      </c>
      <c r="F268" s="65">
        <f>F269</f>
        <v>500</v>
      </c>
      <c r="G268" s="65">
        <f t="shared" si="24"/>
        <v>335</v>
      </c>
      <c r="H268" s="65">
        <f t="shared" si="24"/>
        <v>291.5</v>
      </c>
    </row>
    <row r="269" spans="1:8" ht="33">
      <c r="A269" s="33" t="s">
        <v>36</v>
      </c>
      <c r="B269" s="33" t="s">
        <v>52</v>
      </c>
      <c r="C269" s="10" t="s">
        <v>219</v>
      </c>
      <c r="D269" s="108" t="s">
        <v>81</v>
      </c>
      <c r="E269" s="11" t="s">
        <v>82</v>
      </c>
      <c r="F269" s="65">
        <v>500</v>
      </c>
      <c r="G269" s="65">
        <v>335</v>
      </c>
      <c r="H269" s="65">
        <v>291.5</v>
      </c>
    </row>
    <row r="270" spans="1:8" ht="16.5">
      <c r="A270" s="33" t="s">
        <v>36</v>
      </c>
      <c r="B270" s="33" t="s">
        <v>62</v>
      </c>
      <c r="C270" s="10"/>
      <c r="D270" s="10"/>
      <c r="E270" s="73" t="s">
        <v>28</v>
      </c>
      <c r="F270" s="65">
        <f>F271</f>
        <v>465.5</v>
      </c>
      <c r="G270" s="65">
        <f aca="true" t="shared" si="25" ref="G270:H274">G271</f>
        <v>465.5</v>
      </c>
      <c r="H270" s="65">
        <f t="shared" si="25"/>
        <v>465.5</v>
      </c>
    </row>
    <row r="271" spans="1:8" ht="16.5">
      <c r="A271" s="33" t="s">
        <v>36</v>
      </c>
      <c r="B271" s="33" t="s">
        <v>450</v>
      </c>
      <c r="C271" s="10"/>
      <c r="D271" s="10"/>
      <c r="E271" s="73" t="s">
        <v>451</v>
      </c>
      <c r="F271" s="65">
        <f>F272</f>
        <v>465.5</v>
      </c>
      <c r="G271" s="65">
        <f t="shared" si="25"/>
        <v>465.5</v>
      </c>
      <c r="H271" s="65">
        <f t="shared" si="25"/>
        <v>465.5</v>
      </c>
    </row>
    <row r="272" spans="1:8" ht="50.25">
      <c r="A272" s="33" t="s">
        <v>36</v>
      </c>
      <c r="B272" s="33" t="s">
        <v>450</v>
      </c>
      <c r="C272" s="33" t="s">
        <v>206</v>
      </c>
      <c r="D272" s="33"/>
      <c r="E272" s="31" t="s">
        <v>207</v>
      </c>
      <c r="F272" s="65">
        <f>F273</f>
        <v>465.5</v>
      </c>
      <c r="G272" s="65">
        <f t="shared" si="25"/>
        <v>465.5</v>
      </c>
      <c r="H272" s="65">
        <f t="shared" si="25"/>
        <v>465.5</v>
      </c>
    </row>
    <row r="273" spans="1:8" ht="50.25">
      <c r="A273" s="33" t="s">
        <v>36</v>
      </c>
      <c r="B273" s="33" t="s">
        <v>450</v>
      </c>
      <c r="C273" s="33" t="s">
        <v>208</v>
      </c>
      <c r="D273" s="33"/>
      <c r="E273" s="31" t="s">
        <v>209</v>
      </c>
      <c r="F273" s="65">
        <f>F274</f>
        <v>465.5</v>
      </c>
      <c r="G273" s="65">
        <f t="shared" si="25"/>
        <v>465.5</v>
      </c>
      <c r="H273" s="65">
        <f t="shared" si="25"/>
        <v>465.5</v>
      </c>
    </row>
    <row r="274" spans="1:8" ht="33">
      <c r="A274" s="33" t="s">
        <v>36</v>
      </c>
      <c r="B274" s="33" t="s">
        <v>450</v>
      </c>
      <c r="C274" s="33" t="s">
        <v>210</v>
      </c>
      <c r="D274" s="33"/>
      <c r="E274" s="31" t="s">
        <v>211</v>
      </c>
      <c r="F274" s="65">
        <f>F275</f>
        <v>465.5</v>
      </c>
      <c r="G274" s="65">
        <f t="shared" si="25"/>
        <v>465.5</v>
      </c>
      <c r="H274" s="65">
        <f t="shared" si="25"/>
        <v>465.5</v>
      </c>
    </row>
    <row r="275" spans="1:8" ht="33">
      <c r="A275" s="33" t="s">
        <v>36</v>
      </c>
      <c r="B275" s="33" t="s">
        <v>450</v>
      </c>
      <c r="C275" s="33" t="s">
        <v>210</v>
      </c>
      <c r="D275" s="108" t="s">
        <v>81</v>
      </c>
      <c r="E275" s="11" t="s">
        <v>82</v>
      </c>
      <c r="F275" s="65">
        <v>465.5</v>
      </c>
      <c r="G275" s="65">
        <v>465.5</v>
      </c>
      <c r="H275" s="65">
        <v>465.5</v>
      </c>
    </row>
    <row r="276" spans="1:8" ht="16.5">
      <c r="A276" s="33" t="s">
        <v>36</v>
      </c>
      <c r="B276" s="33" t="s">
        <v>42</v>
      </c>
      <c r="C276" s="10"/>
      <c r="D276" s="108"/>
      <c r="E276" s="11" t="s">
        <v>34</v>
      </c>
      <c r="F276" s="65">
        <f>F277</f>
        <v>6421.5</v>
      </c>
      <c r="G276" s="65">
        <f aca="true" t="shared" si="26" ref="G276:H280">G277</f>
        <v>4281</v>
      </c>
      <c r="H276" s="65">
        <f t="shared" si="26"/>
        <v>4281</v>
      </c>
    </row>
    <row r="277" spans="1:8" ht="16.5">
      <c r="A277" s="33" t="s">
        <v>36</v>
      </c>
      <c r="B277" s="33" t="s">
        <v>153</v>
      </c>
      <c r="C277" s="10"/>
      <c r="D277" s="108"/>
      <c r="E277" s="11" t="s">
        <v>154</v>
      </c>
      <c r="F277" s="65">
        <f>F278</f>
        <v>6421.5</v>
      </c>
      <c r="G277" s="65">
        <f t="shared" si="26"/>
        <v>4281</v>
      </c>
      <c r="H277" s="65">
        <f t="shared" si="26"/>
        <v>4281</v>
      </c>
    </row>
    <row r="278" spans="1:8" ht="66.75">
      <c r="A278" s="33" t="s">
        <v>36</v>
      </c>
      <c r="B278" s="33" t="s">
        <v>153</v>
      </c>
      <c r="C278" s="10" t="s">
        <v>222</v>
      </c>
      <c r="D278" s="108"/>
      <c r="E278" s="11" t="s">
        <v>220</v>
      </c>
      <c r="F278" s="83">
        <f>F279</f>
        <v>6421.5</v>
      </c>
      <c r="G278" s="83">
        <f t="shared" si="26"/>
        <v>4281</v>
      </c>
      <c r="H278" s="83">
        <f t="shared" si="26"/>
        <v>4281</v>
      </c>
    </row>
    <row r="279" spans="1:8" ht="33">
      <c r="A279" s="33" t="s">
        <v>36</v>
      </c>
      <c r="B279" s="33" t="s">
        <v>153</v>
      </c>
      <c r="C279" s="10" t="s">
        <v>223</v>
      </c>
      <c r="D279" s="10"/>
      <c r="E279" s="73" t="s">
        <v>221</v>
      </c>
      <c r="F279" s="83">
        <f>F280+F282</f>
        <v>6421.5</v>
      </c>
      <c r="G279" s="83">
        <f>G280+G282</f>
        <v>4281</v>
      </c>
      <c r="H279" s="83">
        <f>H280+H282</f>
        <v>4281</v>
      </c>
    </row>
    <row r="280" spans="1:8" ht="66.75">
      <c r="A280" s="33" t="s">
        <v>36</v>
      </c>
      <c r="B280" s="33" t="s">
        <v>153</v>
      </c>
      <c r="C280" s="10" t="s">
        <v>225</v>
      </c>
      <c r="D280" s="10"/>
      <c r="E280" s="73" t="s">
        <v>224</v>
      </c>
      <c r="F280" s="65">
        <f>F281</f>
        <v>2140.5</v>
      </c>
      <c r="G280" s="65">
        <f t="shared" si="26"/>
        <v>0</v>
      </c>
      <c r="H280" s="65">
        <f t="shared" si="26"/>
        <v>0</v>
      </c>
    </row>
    <row r="281" spans="1:8" ht="16.5">
      <c r="A281" s="33" t="s">
        <v>36</v>
      </c>
      <c r="B281" s="33" t="s">
        <v>153</v>
      </c>
      <c r="C281" s="10" t="s">
        <v>225</v>
      </c>
      <c r="D281" s="17" t="s">
        <v>86</v>
      </c>
      <c r="E281" s="11" t="s">
        <v>87</v>
      </c>
      <c r="F281" s="65">
        <v>2140.5</v>
      </c>
      <c r="G281" s="65">
        <v>0</v>
      </c>
      <c r="H281" s="65">
        <v>0</v>
      </c>
    </row>
    <row r="282" spans="1:8" ht="66.75">
      <c r="A282" s="33" t="s">
        <v>36</v>
      </c>
      <c r="B282" s="33" t="s">
        <v>153</v>
      </c>
      <c r="C282" s="10" t="s">
        <v>362</v>
      </c>
      <c r="D282" s="17"/>
      <c r="E282" s="73" t="s">
        <v>417</v>
      </c>
      <c r="F282" s="65">
        <f>F283</f>
        <v>4281</v>
      </c>
      <c r="G282" s="65">
        <f>G283</f>
        <v>4281</v>
      </c>
      <c r="H282" s="65">
        <f>H283</f>
        <v>4281</v>
      </c>
    </row>
    <row r="283" spans="1:8" ht="16.5">
      <c r="A283" s="33" t="s">
        <v>36</v>
      </c>
      <c r="B283" s="33" t="s">
        <v>153</v>
      </c>
      <c r="C283" s="10" t="s">
        <v>362</v>
      </c>
      <c r="D283" s="17" t="s">
        <v>86</v>
      </c>
      <c r="E283" s="11" t="s">
        <v>87</v>
      </c>
      <c r="F283" s="65">
        <v>4281</v>
      </c>
      <c r="G283" s="65">
        <v>4281</v>
      </c>
      <c r="H283" s="65">
        <v>4281</v>
      </c>
    </row>
    <row r="284" spans="1:8" ht="16.5">
      <c r="A284" s="34" t="s">
        <v>469</v>
      </c>
      <c r="B284" s="33"/>
      <c r="C284" s="34"/>
      <c r="D284" s="34"/>
      <c r="E284" s="35" t="s">
        <v>433</v>
      </c>
      <c r="F284" s="66">
        <f aca="true" t="shared" si="27" ref="F284:H287">F285</f>
        <v>4327.1</v>
      </c>
      <c r="G284" s="66">
        <f t="shared" si="27"/>
        <v>4071.6</v>
      </c>
      <c r="H284" s="66">
        <f t="shared" si="27"/>
        <v>4004</v>
      </c>
    </row>
    <row r="285" spans="1:8" ht="16.5">
      <c r="A285" s="33" t="s">
        <v>469</v>
      </c>
      <c r="B285" s="56" t="s">
        <v>59</v>
      </c>
      <c r="C285" s="33"/>
      <c r="D285" s="33"/>
      <c r="E285" s="31" t="s">
        <v>476</v>
      </c>
      <c r="F285" s="65">
        <f t="shared" si="27"/>
        <v>4327.1</v>
      </c>
      <c r="G285" s="65">
        <f t="shared" si="27"/>
        <v>4071.6</v>
      </c>
      <c r="H285" s="65">
        <f t="shared" si="27"/>
        <v>4004</v>
      </c>
    </row>
    <row r="286" spans="1:8" ht="50.25">
      <c r="A286" s="56" t="s">
        <v>469</v>
      </c>
      <c r="B286" s="56" t="s">
        <v>47</v>
      </c>
      <c r="C286" s="56"/>
      <c r="D286" s="38"/>
      <c r="E286" s="11" t="s">
        <v>22</v>
      </c>
      <c r="F286" s="65">
        <f t="shared" si="27"/>
        <v>4327.1</v>
      </c>
      <c r="G286" s="65">
        <f t="shared" si="27"/>
        <v>4071.6</v>
      </c>
      <c r="H286" s="65">
        <f t="shared" si="27"/>
        <v>4004</v>
      </c>
    </row>
    <row r="287" spans="1:8" ht="16.5">
      <c r="A287" s="56" t="s">
        <v>469</v>
      </c>
      <c r="B287" s="56" t="s">
        <v>47</v>
      </c>
      <c r="C287" s="5">
        <v>9900000</v>
      </c>
      <c r="D287" s="109"/>
      <c r="E287" s="32" t="s">
        <v>435</v>
      </c>
      <c r="F287" s="65">
        <f t="shared" si="27"/>
        <v>4327.1</v>
      </c>
      <c r="G287" s="65">
        <f t="shared" si="27"/>
        <v>4071.6</v>
      </c>
      <c r="H287" s="65">
        <f t="shared" si="27"/>
        <v>4004</v>
      </c>
    </row>
    <row r="288" spans="1:8" ht="50.25">
      <c r="A288" s="56" t="s">
        <v>469</v>
      </c>
      <c r="B288" s="56" t="s">
        <v>47</v>
      </c>
      <c r="C288" s="5">
        <v>9990000</v>
      </c>
      <c r="D288" s="10" t="s">
        <v>77</v>
      </c>
      <c r="E288" s="32" t="s">
        <v>436</v>
      </c>
      <c r="F288" s="65">
        <f>F289+F291+F295</f>
        <v>4327.1</v>
      </c>
      <c r="G288" s="65">
        <f>G289+G291+G295</f>
        <v>4071.6</v>
      </c>
      <c r="H288" s="65">
        <f>H289+H291+H295</f>
        <v>4004</v>
      </c>
    </row>
    <row r="289" spans="1:8" ht="16.5">
      <c r="A289" s="56" t="s">
        <v>469</v>
      </c>
      <c r="B289" s="56" t="s">
        <v>47</v>
      </c>
      <c r="C289" s="5">
        <v>9999410</v>
      </c>
      <c r="D289" s="10" t="s">
        <v>77</v>
      </c>
      <c r="E289" s="32" t="s">
        <v>437</v>
      </c>
      <c r="F289" s="65">
        <f>F290</f>
        <v>1198.9</v>
      </c>
      <c r="G289" s="65">
        <f>G290</f>
        <v>1198.9</v>
      </c>
      <c r="H289" s="65">
        <f>H290</f>
        <v>1198.9</v>
      </c>
    </row>
    <row r="290" spans="1:8" ht="66.75">
      <c r="A290" s="56" t="s">
        <v>469</v>
      </c>
      <c r="B290" s="56" t="s">
        <v>47</v>
      </c>
      <c r="C290" s="5">
        <v>9999410</v>
      </c>
      <c r="D290" s="108" t="s">
        <v>80</v>
      </c>
      <c r="E290" s="11" t="s">
        <v>428</v>
      </c>
      <c r="F290" s="65">
        <v>1198.9</v>
      </c>
      <c r="G290" s="65">
        <v>1198.9</v>
      </c>
      <c r="H290" s="65">
        <v>1198.9</v>
      </c>
    </row>
    <row r="291" spans="1:8" ht="50.25">
      <c r="A291" s="56" t="s">
        <v>469</v>
      </c>
      <c r="B291" s="56" t="s">
        <v>47</v>
      </c>
      <c r="C291" s="5">
        <v>9999420</v>
      </c>
      <c r="D291" s="10" t="s">
        <v>77</v>
      </c>
      <c r="E291" s="32" t="s">
        <v>438</v>
      </c>
      <c r="F291" s="65">
        <f>F292+F293+F294</f>
        <v>2670</v>
      </c>
      <c r="G291" s="65">
        <f>G292+G293+G294</f>
        <v>2414</v>
      </c>
      <c r="H291" s="65">
        <f>H292+H293+H294</f>
        <v>2346.4</v>
      </c>
    </row>
    <row r="292" spans="1:8" ht="66.75">
      <c r="A292" s="56" t="s">
        <v>469</v>
      </c>
      <c r="B292" s="56" t="s">
        <v>47</v>
      </c>
      <c r="C292" s="5">
        <v>9999420</v>
      </c>
      <c r="D292" s="108" t="s">
        <v>80</v>
      </c>
      <c r="E292" s="11" t="s">
        <v>428</v>
      </c>
      <c r="F292" s="65">
        <v>1928.8</v>
      </c>
      <c r="G292" s="65">
        <v>1917.8</v>
      </c>
      <c r="H292" s="65">
        <v>1914.6</v>
      </c>
    </row>
    <row r="293" spans="1:8" ht="33">
      <c r="A293" s="56" t="s">
        <v>469</v>
      </c>
      <c r="B293" s="56" t="s">
        <v>47</v>
      </c>
      <c r="C293" s="5">
        <v>9999420</v>
      </c>
      <c r="D293" s="108" t="s">
        <v>81</v>
      </c>
      <c r="E293" s="11" t="s">
        <v>82</v>
      </c>
      <c r="F293" s="65">
        <v>740.4</v>
      </c>
      <c r="G293" s="65">
        <v>495.9</v>
      </c>
      <c r="H293" s="65">
        <v>431.5</v>
      </c>
    </row>
    <row r="294" spans="1:8" ht="16.5">
      <c r="A294" s="56" t="s">
        <v>469</v>
      </c>
      <c r="B294" s="56" t="s">
        <v>47</v>
      </c>
      <c r="C294" s="5">
        <v>9999420</v>
      </c>
      <c r="D294" s="108" t="s">
        <v>83</v>
      </c>
      <c r="E294" s="11" t="s">
        <v>84</v>
      </c>
      <c r="F294" s="65">
        <f>0.3+0.5</f>
        <v>0.8</v>
      </c>
      <c r="G294" s="65">
        <v>0.3</v>
      </c>
      <c r="H294" s="65">
        <v>0.3</v>
      </c>
    </row>
    <row r="295" spans="1:8" ht="16.5">
      <c r="A295" s="56" t="s">
        <v>469</v>
      </c>
      <c r="B295" s="56" t="s">
        <v>47</v>
      </c>
      <c r="C295" s="5">
        <v>9999430</v>
      </c>
      <c r="D295" s="124" t="s">
        <v>77</v>
      </c>
      <c r="E295" s="32" t="s">
        <v>439</v>
      </c>
      <c r="F295" s="65">
        <f>F296</f>
        <v>458.2</v>
      </c>
      <c r="G295" s="65">
        <f>G296</f>
        <v>458.7</v>
      </c>
      <c r="H295" s="65">
        <f>H296</f>
        <v>458.7</v>
      </c>
    </row>
    <row r="296" spans="1:8" ht="66.75">
      <c r="A296" s="56" t="s">
        <v>469</v>
      </c>
      <c r="B296" s="33" t="s">
        <v>47</v>
      </c>
      <c r="C296" s="5">
        <v>9999430</v>
      </c>
      <c r="D296" s="108" t="s">
        <v>80</v>
      </c>
      <c r="E296" s="11" t="s">
        <v>428</v>
      </c>
      <c r="F296" s="65">
        <f>458.7-0.5</f>
        <v>458.2</v>
      </c>
      <c r="G296" s="65">
        <v>458.7</v>
      </c>
      <c r="H296" s="65">
        <v>458.7</v>
      </c>
    </row>
    <row r="297" spans="1:8" ht="42" customHeight="1">
      <c r="A297" s="34" t="s">
        <v>449</v>
      </c>
      <c r="B297" s="56"/>
      <c r="C297" s="34"/>
      <c r="D297" s="34"/>
      <c r="E297" s="35" t="s">
        <v>455</v>
      </c>
      <c r="F297" s="66">
        <f>F304+F342+F298+F332</f>
        <v>35469.7</v>
      </c>
      <c r="G297" s="66">
        <f>G304+G342+G298+G332</f>
        <v>29563</v>
      </c>
      <c r="H297" s="66">
        <f>H304+H342+H298+H332</f>
        <v>28701.7</v>
      </c>
    </row>
    <row r="298" spans="1:8" ht="16.5">
      <c r="A298" s="56" t="s">
        <v>449</v>
      </c>
      <c r="B298" s="33" t="s">
        <v>61</v>
      </c>
      <c r="C298" s="56"/>
      <c r="D298" s="17"/>
      <c r="E298" s="11" t="s">
        <v>26</v>
      </c>
      <c r="F298" s="65">
        <f>F299</f>
        <v>40</v>
      </c>
      <c r="G298" s="65">
        <f aca="true" t="shared" si="28" ref="G298:H301">G299</f>
        <v>53.7</v>
      </c>
      <c r="H298" s="65">
        <f t="shared" si="28"/>
        <v>46.5</v>
      </c>
    </row>
    <row r="299" spans="1:8" ht="16.5">
      <c r="A299" s="56" t="s">
        <v>449</v>
      </c>
      <c r="B299" s="33" t="s">
        <v>52</v>
      </c>
      <c r="C299" s="56"/>
      <c r="D299" s="17"/>
      <c r="E299" s="11" t="s">
        <v>27</v>
      </c>
      <c r="F299" s="65">
        <f>F300</f>
        <v>40</v>
      </c>
      <c r="G299" s="65">
        <f t="shared" si="28"/>
        <v>53.7</v>
      </c>
      <c r="H299" s="65">
        <f t="shared" si="28"/>
        <v>46.5</v>
      </c>
    </row>
    <row r="300" spans="1:8" ht="50.25">
      <c r="A300" s="56" t="s">
        <v>449</v>
      </c>
      <c r="B300" s="33" t="s">
        <v>52</v>
      </c>
      <c r="C300" s="56" t="s">
        <v>291</v>
      </c>
      <c r="D300" s="17"/>
      <c r="E300" s="11" t="s">
        <v>292</v>
      </c>
      <c r="F300" s="65">
        <f>F301</f>
        <v>40</v>
      </c>
      <c r="G300" s="65">
        <f t="shared" si="28"/>
        <v>53.7</v>
      </c>
      <c r="H300" s="65">
        <f t="shared" si="28"/>
        <v>46.5</v>
      </c>
    </row>
    <row r="301" spans="1:8" ht="33">
      <c r="A301" s="56" t="s">
        <v>449</v>
      </c>
      <c r="B301" s="33" t="s">
        <v>52</v>
      </c>
      <c r="C301" s="10" t="s">
        <v>294</v>
      </c>
      <c r="D301" s="10"/>
      <c r="E301" s="73" t="s">
        <v>293</v>
      </c>
      <c r="F301" s="65">
        <f>F302</f>
        <v>40</v>
      </c>
      <c r="G301" s="65">
        <f t="shared" si="28"/>
        <v>53.7</v>
      </c>
      <c r="H301" s="65">
        <f t="shared" si="28"/>
        <v>46.5</v>
      </c>
    </row>
    <row r="302" spans="1:8" ht="100.5">
      <c r="A302" s="56" t="s">
        <v>449</v>
      </c>
      <c r="B302" s="33" t="s">
        <v>52</v>
      </c>
      <c r="C302" s="10" t="s">
        <v>308</v>
      </c>
      <c r="D302" s="10"/>
      <c r="E302" s="73" t="s">
        <v>307</v>
      </c>
      <c r="F302" s="65">
        <f>F303</f>
        <v>40</v>
      </c>
      <c r="G302" s="65">
        <f>G303</f>
        <v>53.7</v>
      </c>
      <c r="H302" s="65">
        <f>H303</f>
        <v>46.5</v>
      </c>
    </row>
    <row r="303" spans="1:8" ht="33">
      <c r="A303" s="56" t="s">
        <v>449</v>
      </c>
      <c r="B303" s="33" t="s">
        <v>52</v>
      </c>
      <c r="C303" s="10" t="s">
        <v>308</v>
      </c>
      <c r="D303" s="17">
        <v>600</v>
      </c>
      <c r="E303" s="11" t="s">
        <v>131</v>
      </c>
      <c r="F303" s="65">
        <v>40</v>
      </c>
      <c r="G303" s="65">
        <v>53.7</v>
      </c>
      <c r="H303" s="65">
        <v>46.5</v>
      </c>
    </row>
    <row r="304" spans="1:8" ht="16.5">
      <c r="A304" s="56" t="s">
        <v>449</v>
      </c>
      <c r="B304" s="56" t="s">
        <v>40</v>
      </c>
      <c r="C304" s="56"/>
      <c r="D304" s="38"/>
      <c r="E304" s="39" t="s">
        <v>31</v>
      </c>
      <c r="F304" s="65">
        <f>F305+F310</f>
        <v>18345.5</v>
      </c>
      <c r="G304" s="65">
        <f>G305+G310</f>
        <v>16502.1</v>
      </c>
      <c r="H304" s="65">
        <f>H305+H310</f>
        <v>16327.600000000002</v>
      </c>
    </row>
    <row r="305" spans="1:8" ht="16.5">
      <c r="A305" s="56" t="s">
        <v>449</v>
      </c>
      <c r="B305" s="56" t="s">
        <v>56</v>
      </c>
      <c r="C305" s="56"/>
      <c r="D305" s="38"/>
      <c r="E305" s="39" t="s">
        <v>462</v>
      </c>
      <c r="F305" s="65">
        <f aca="true" t="shared" si="29" ref="F305:H307">F306</f>
        <v>13036.6</v>
      </c>
      <c r="G305" s="65">
        <f t="shared" si="29"/>
        <v>11892.2</v>
      </c>
      <c r="H305" s="65">
        <f t="shared" si="29"/>
        <v>11847.7</v>
      </c>
    </row>
    <row r="306" spans="1:8" ht="50.25">
      <c r="A306" s="56" t="s">
        <v>449</v>
      </c>
      <c r="B306" s="56" t="s">
        <v>56</v>
      </c>
      <c r="C306" s="56" t="s">
        <v>190</v>
      </c>
      <c r="D306" s="38"/>
      <c r="E306" s="11" t="s">
        <v>189</v>
      </c>
      <c r="F306" s="65">
        <f t="shared" si="29"/>
        <v>13036.6</v>
      </c>
      <c r="G306" s="65">
        <f t="shared" si="29"/>
        <v>11892.2</v>
      </c>
      <c r="H306" s="65">
        <f t="shared" si="29"/>
        <v>11847.7</v>
      </c>
    </row>
    <row r="307" spans="1:8" ht="33">
      <c r="A307" s="56" t="s">
        <v>449</v>
      </c>
      <c r="B307" s="56" t="s">
        <v>56</v>
      </c>
      <c r="C307" s="56" t="s">
        <v>192</v>
      </c>
      <c r="D307" s="38"/>
      <c r="E307" s="11" t="s">
        <v>191</v>
      </c>
      <c r="F307" s="65">
        <f>F308</f>
        <v>13036.6</v>
      </c>
      <c r="G307" s="65">
        <f t="shared" si="29"/>
        <v>11892.2</v>
      </c>
      <c r="H307" s="65">
        <f t="shared" si="29"/>
        <v>11847.7</v>
      </c>
    </row>
    <row r="308" spans="1:8" ht="50.25">
      <c r="A308" s="56" t="s">
        <v>449</v>
      </c>
      <c r="B308" s="56" t="s">
        <v>56</v>
      </c>
      <c r="C308" s="56" t="s">
        <v>194</v>
      </c>
      <c r="D308" s="38"/>
      <c r="E308" s="11" t="s">
        <v>193</v>
      </c>
      <c r="F308" s="65">
        <f>F309</f>
        <v>13036.6</v>
      </c>
      <c r="G308" s="65">
        <f>G309</f>
        <v>11892.2</v>
      </c>
      <c r="H308" s="65">
        <f>H309</f>
        <v>11847.7</v>
      </c>
    </row>
    <row r="309" spans="1:8" ht="33">
      <c r="A309" s="56" t="s">
        <v>449</v>
      </c>
      <c r="B309" s="56" t="s">
        <v>56</v>
      </c>
      <c r="C309" s="56" t="s">
        <v>194</v>
      </c>
      <c r="D309" s="17">
        <v>600</v>
      </c>
      <c r="E309" s="11" t="s">
        <v>131</v>
      </c>
      <c r="F309" s="65">
        <v>13036.6</v>
      </c>
      <c r="G309" s="65">
        <v>11892.2</v>
      </c>
      <c r="H309" s="65">
        <v>11847.7</v>
      </c>
    </row>
    <row r="310" spans="1:8" ht="16.5">
      <c r="A310" s="56" t="s">
        <v>449</v>
      </c>
      <c r="B310" s="56" t="s">
        <v>41</v>
      </c>
      <c r="C310" s="56"/>
      <c r="D310" s="38"/>
      <c r="E310" s="11" t="s">
        <v>32</v>
      </c>
      <c r="F310" s="65">
        <f>F311</f>
        <v>5308.900000000001</v>
      </c>
      <c r="G310" s="65">
        <f>G311</f>
        <v>4609.9</v>
      </c>
      <c r="H310" s="65">
        <f>H311</f>
        <v>4479.900000000001</v>
      </c>
    </row>
    <row r="311" spans="1:8" ht="50.25">
      <c r="A311" s="56" t="s">
        <v>449</v>
      </c>
      <c r="B311" s="56" t="s">
        <v>41</v>
      </c>
      <c r="C311" s="56" t="s">
        <v>125</v>
      </c>
      <c r="D311" s="38"/>
      <c r="E311" s="11" t="s">
        <v>123</v>
      </c>
      <c r="F311" s="65">
        <f>F315+F312</f>
        <v>5308.900000000001</v>
      </c>
      <c r="G311" s="65">
        <f>G315+G312</f>
        <v>4609.9</v>
      </c>
      <c r="H311" s="65">
        <f>H315+H312</f>
        <v>4479.900000000001</v>
      </c>
    </row>
    <row r="312" spans="1:8" ht="33">
      <c r="A312" s="13" t="s">
        <v>449</v>
      </c>
      <c r="B312" s="13" t="s">
        <v>41</v>
      </c>
      <c r="C312" s="13" t="s">
        <v>126</v>
      </c>
      <c r="D312" s="17"/>
      <c r="E312" s="11" t="s">
        <v>124</v>
      </c>
      <c r="F312" s="83">
        <f aca="true" t="shared" si="30" ref="F312:H313">F313</f>
        <v>205.3</v>
      </c>
      <c r="G312" s="65">
        <f t="shared" si="30"/>
        <v>0</v>
      </c>
      <c r="H312" s="65">
        <f t="shared" si="30"/>
        <v>0</v>
      </c>
    </row>
    <row r="313" spans="1:8" ht="33">
      <c r="A313" s="13" t="s">
        <v>449</v>
      </c>
      <c r="B313" s="13" t="s">
        <v>41</v>
      </c>
      <c r="C313" s="13" t="s">
        <v>524</v>
      </c>
      <c r="D313" s="17"/>
      <c r="E313" s="11" t="s">
        <v>525</v>
      </c>
      <c r="F313" s="83">
        <f t="shared" si="30"/>
        <v>205.3</v>
      </c>
      <c r="G313" s="65">
        <f t="shared" si="30"/>
        <v>0</v>
      </c>
      <c r="H313" s="65">
        <f t="shared" si="30"/>
        <v>0</v>
      </c>
    </row>
    <row r="314" spans="1:8" ht="33">
      <c r="A314" s="13" t="s">
        <v>449</v>
      </c>
      <c r="B314" s="13" t="s">
        <v>41</v>
      </c>
      <c r="C314" s="13" t="s">
        <v>524</v>
      </c>
      <c r="D314" s="17">
        <v>600</v>
      </c>
      <c r="E314" s="11" t="s">
        <v>131</v>
      </c>
      <c r="F314" s="83">
        <v>205.3</v>
      </c>
      <c r="G314" s="65">
        <v>0</v>
      </c>
      <c r="H314" s="65">
        <v>0</v>
      </c>
    </row>
    <row r="315" spans="1:8" ht="50.25">
      <c r="A315" s="56" t="s">
        <v>449</v>
      </c>
      <c r="B315" s="56" t="s">
        <v>41</v>
      </c>
      <c r="C315" s="56" t="s">
        <v>171</v>
      </c>
      <c r="D315" s="38"/>
      <c r="E315" s="11" t="s">
        <v>172</v>
      </c>
      <c r="F315" s="65">
        <f>F316+F318+F320+F322+F324+F326+F328+F330</f>
        <v>5103.6</v>
      </c>
      <c r="G315" s="65">
        <f>G316+G318+G320+G322+G324+G326+G328+G330</f>
        <v>4609.9</v>
      </c>
      <c r="H315" s="65">
        <f>H316+H318+H320+H322+H324+H326+H328+H330</f>
        <v>4479.900000000001</v>
      </c>
    </row>
    <row r="316" spans="1:8" ht="16.5">
      <c r="A316" s="56" t="s">
        <v>449</v>
      </c>
      <c r="B316" s="56" t="s">
        <v>41</v>
      </c>
      <c r="C316" s="10" t="s">
        <v>173</v>
      </c>
      <c r="D316" s="10"/>
      <c r="E316" s="73" t="s">
        <v>174</v>
      </c>
      <c r="F316" s="65">
        <f>F317</f>
        <v>39.6</v>
      </c>
      <c r="G316" s="65">
        <f>G317</f>
        <v>26.5</v>
      </c>
      <c r="H316" s="65">
        <f>H317</f>
        <v>25</v>
      </c>
    </row>
    <row r="317" spans="1:8" ht="16.5">
      <c r="A317" s="56" t="s">
        <v>449</v>
      </c>
      <c r="B317" s="56" t="s">
        <v>41</v>
      </c>
      <c r="C317" s="10" t="s">
        <v>173</v>
      </c>
      <c r="D317" s="17" t="s">
        <v>86</v>
      </c>
      <c r="E317" s="11" t="s">
        <v>87</v>
      </c>
      <c r="F317" s="65">
        <v>39.6</v>
      </c>
      <c r="G317" s="65">
        <v>26.5</v>
      </c>
      <c r="H317" s="65">
        <v>25</v>
      </c>
    </row>
    <row r="318" spans="1:8" ht="33">
      <c r="A318" s="56" t="s">
        <v>449</v>
      </c>
      <c r="B318" s="56" t="s">
        <v>41</v>
      </c>
      <c r="C318" s="10" t="s">
        <v>175</v>
      </c>
      <c r="D318" s="10"/>
      <c r="E318" s="73" t="s">
        <v>176</v>
      </c>
      <c r="F318" s="65">
        <f>F319</f>
        <v>13</v>
      </c>
      <c r="G318" s="65">
        <f>G319</f>
        <v>0</v>
      </c>
      <c r="H318" s="65">
        <f>H319</f>
        <v>0</v>
      </c>
    </row>
    <row r="319" spans="1:8" ht="33">
      <c r="A319" s="56" t="s">
        <v>449</v>
      </c>
      <c r="B319" s="56" t="s">
        <v>41</v>
      </c>
      <c r="C319" s="10" t="s">
        <v>175</v>
      </c>
      <c r="D319" s="108" t="s">
        <v>81</v>
      </c>
      <c r="E319" s="11" t="s">
        <v>82</v>
      </c>
      <c r="F319" s="65">
        <v>13</v>
      </c>
      <c r="G319" s="65">
        <v>0</v>
      </c>
      <c r="H319" s="65">
        <v>0</v>
      </c>
    </row>
    <row r="320" spans="1:8" ht="33">
      <c r="A320" s="56" t="s">
        <v>449</v>
      </c>
      <c r="B320" s="56" t="s">
        <v>41</v>
      </c>
      <c r="C320" s="10" t="s">
        <v>177</v>
      </c>
      <c r="D320" s="10"/>
      <c r="E320" s="73" t="s">
        <v>178</v>
      </c>
      <c r="F320" s="65">
        <f>F321</f>
        <v>62</v>
      </c>
      <c r="G320" s="65">
        <f>G321</f>
        <v>62</v>
      </c>
      <c r="H320" s="65">
        <f>H321</f>
        <v>62</v>
      </c>
    </row>
    <row r="321" spans="1:8" ht="33">
      <c r="A321" s="56" t="s">
        <v>449</v>
      </c>
      <c r="B321" s="56" t="s">
        <v>41</v>
      </c>
      <c r="C321" s="10" t="s">
        <v>177</v>
      </c>
      <c r="D321" s="108" t="s">
        <v>81</v>
      </c>
      <c r="E321" s="11" t="s">
        <v>82</v>
      </c>
      <c r="F321" s="65">
        <v>62</v>
      </c>
      <c r="G321" s="65">
        <v>62</v>
      </c>
      <c r="H321" s="65">
        <v>62</v>
      </c>
    </row>
    <row r="322" spans="1:8" ht="16.5">
      <c r="A322" s="56" t="s">
        <v>449</v>
      </c>
      <c r="B322" s="56" t="s">
        <v>41</v>
      </c>
      <c r="C322" s="10" t="s">
        <v>184</v>
      </c>
      <c r="D322" s="10"/>
      <c r="E322" s="73" t="s">
        <v>179</v>
      </c>
      <c r="F322" s="65">
        <f>F323</f>
        <v>4508.1</v>
      </c>
      <c r="G322" s="65">
        <f>G323</f>
        <v>4210.9</v>
      </c>
      <c r="H322" s="65">
        <f>H323</f>
        <v>4132.7</v>
      </c>
    </row>
    <row r="323" spans="1:8" ht="33">
      <c r="A323" s="56" t="s">
        <v>449</v>
      </c>
      <c r="B323" s="56" t="s">
        <v>41</v>
      </c>
      <c r="C323" s="10" t="s">
        <v>184</v>
      </c>
      <c r="D323" s="17">
        <v>600</v>
      </c>
      <c r="E323" s="11" t="s">
        <v>131</v>
      </c>
      <c r="F323" s="65">
        <v>4508.1</v>
      </c>
      <c r="G323" s="65">
        <v>4210.9</v>
      </c>
      <c r="H323" s="65">
        <v>4132.7</v>
      </c>
    </row>
    <row r="324" spans="1:8" ht="33">
      <c r="A324" s="56" t="s">
        <v>449</v>
      </c>
      <c r="B324" s="56" t="s">
        <v>41</v>
      </c>
      <c r="C324" s="10" t="s">
        <v>185</v>
      </c>
      <c r="D324" s="10"/>
      <c r="E324" s="73" t="s">
        <v>180</v>
      </c>
      <c r="F324" s="65">
        <f>F325</f>
        <v>230.9</v>
      </c>
      <c r="G324" s="65">
        <f>G325</f>
        <v>166</v>
      </c>
      <c r="H324" s="65">
        <f>H325</f>
        <v>134.6</v>
      </c>
    </row>
    <row r="325" spans="1:8" ht="33">
      <c r="A325" s="56" t="s">
        <v>449</v>
      </c>
      <c r="B325" s="56" t="s">
        <v>41</v>
      </c>
      <c r="C325" s="10" t="s">
        <v>185</v>
      </c>
      <c r="D325" s="17">
        <v>600</v>
      </c>
      <c r="E325" s="11" t="s">
        <v>131</v>
      </c>
      <c r="F325" s="65">
        <v>230.9</v>
      </c>
      <c r="G325" s="65">
        <v>166</v>
      </c>
      <c r="H325" s="65">
        <v>134.6</v>
      </c>
    </row>
    <row r="326" spans="1:8" ht="16.5">
      <c r="A326" s="56" t="s">
        <v>449</v>
      </c>
      <c r="B326" s="56" t="s">
        <v>41</v>
      </c>
      <c r="C326" s="10" t="s">
        <v>186</v>
      </c>
      <c r="D326" s="10"/>
      <c r="E326" s="73" t="s">
        <v>181</v>
      </c>
      <c r="F326" s="65">
        <f>F327</f>
        <v>56</v>
      </c>
      <c r="G326" s="65">
        <f>G327</f>
        <v>37.5</v>
      </c>
      <c r="H326" s="65">
        <f>H327</f>
        <v>32.6</v>
      </c>
    </row>
    <row r="327" spans="1:8" ht="33">
      <c r="A327" s="56" t="s">
        <v>449</v>
      </c>
      <c r="B327" s="56" t="s">
        <v>41</v>
      </c>
      <c r="C327" s="10" t="s">
        <v>186</v>
      </c>
      <c r="D327" s="17">
        <v>600</v>
      </c>
      <c r="E327" s="11" t="s">
        <v>131</v>
      </c>
      <c r="F327" s="65">
        <v>56</v>
      </c>
      <c r="G327" s="65">
        <v>37.5</v>
      </c>
      <c r="H327" s="65">
        <v>32.6</v>
      </c>
    </row>
    <row r="328" spans="1:8" ht="33">
      <c r="A328" s="56" t="s">
        <v>449</v>
      </c>
      <c r="B328" s="56" t="s">
        <v>41</v>
      </c>
      <c r="C328" s="10" t="s">
        <v>187</v>
      </c>
      <c r="D328" s="10"/>
      <c r="E328" s="73" t="s">
        <v>182</v>
      </c>
      <c r="F328" s="65">
        <f>F329</f>
        <v>35</v>
      </c>
      <c r="G328" s="65">
        <f>G329</f>
        <v>0</v>
      </c>
      <c r="H328" s="65">
        <f>H329</f>
        <v>0</v>
      </c>
    </row>
    <row r="329" spans="1:8" ht="33">
      <c r="A329" s="56" t="s">
        <v>449</v>
      </c>
      <c r="B329" s="56" t="s">
        <v>41</v>
      </c>
      <c r="C329" s="10" t="s">
        <v>187</v>
      </c>
      <c r="D329" s="17">
        <v>600</v>
      </c>
      <c r="E329" s="11" t="s">
        <v>131</v>
      </c>
      <c r="F329" s="65">
        <v>35</v>
      </c>
      <c r="G329" s="65">
        <v>0</v>
      </c>
      <c r="H329" s="65">
        <v>0</v>
      </c>
    </row>
    <row r="330" spans="1:8" ht="50.25">
      <c r="A330" s="56" t="s">
        <v>449</v>
      </c>
      <c r="B330" s="56" t="s">
        <v>41</v>
      </c>
      <c r="C330" s="10" t="s">
        <v>188</v>
      </c>
      <c r="D330" s="10"/>
      <c r="E330" s="73" t="s">
        <v>183</v>
      </c>
      <c r="F330" s="65">
        <f>F331</f>
        <v>159</v>
      </c>
      <c r="G330" s="65">
        <f>G331</f>
        <v>107</v>
      </c>
      <c r="H330" s="65">
        <f>H331</f>
        <v>93</v>
      </c>
    </row>
    <row r="331" spans="1:8" ht="33">
      <c r="A331" s="56" t="s">
        <v>449</v>
      </c>
      <c r="B331" s="56" t="s">
        <v>41</v>
      </c>
      <c r="C331" s="10" t="s">
        <v>188</v>
      </c>
      <c r="D331" s="17">
        <v>600</v>
      </c>
      <c r="E331" s="11" t="s">
        <v>131</v>
      </c>
      <c r="F331" s="65">
        <v>159</v>
      </c>
      <c r="G331" s="65">
        <v>107</v>
      </c>
      <c r="H331" s="65">
        <v>93</v>
      </c>
    </row>
    <row r="332" spans="1:8" ht="16.5">
      <c r="A332" s="56" t="s">
        <v>449</v>
      </c>
      <c r="B332" s="56" t="s">
        <v>42</v>
      </c>
      <c r="C332" s="56"/>
      <c r="D332" s="38"/>
      <c r="E332" s="39" t="s">
        <v>34</v>
      </c>
      <c r="F332" s="65">
        <f>F333</f>
        <v>4014.7</v>
      </c>
      <c r="G332" s="65">
        <f>G333</f>
        <v>1947.8</v>
      </c>
      <c r="H332" s="65">
        <f>H333</f>
        <v>1798.2</v>
      </c>
    </row>
    <row r="333" spans="1:8" ht="16.5">
      <c r="A333" s="56" t="s">
        <v>449</v>
      </c>
      <c r="B333" s="56" t="s">
        <v>43</v>
      </c>
      <c r="C333" s="56"/>
      <c r="D333" s="38"/>
      <c r="E333" s="11" t="s">
        <v>37</v>
      </c>
      <c r="F333" s="65">
        <f>F334</f>
        <v>4014.7</v>
      </c>
      <c r="G333" s="65">
        <f aca="true" t="shared" si="31" ref="G333:H336">G334</f>
        <v>1947.8</v>
      </c>
      <c r="H333" s="65">
        <f t="shared" si="31"/>
        <v>1798.2</v>
      </c>
    </row>
    <row r="334" spans="1:8" ht="66.75">
      <c r="A334" s="56" t="s">
        <v>449</v>
      </c>
      <c r="B334" s="56" t="s">
        <v>43</v>
      </c>
      <c r="C334" s="10" t="s">
        <v>222</v>
      </c>
      <c r="D334" s="17"/>
      <c r="E334" s="11" t="s">
        <v>220</v>
      </c>
      <c r="F334" s="65">
        <f>F335</f>
        <v>4014.7</v>
      </c>
      <c r="G334" s="65">
        <f t="shared" si="31"/>
        <v>1947.8</v>
      </c>
      <c r="H334" s="65">
        <f t="shared" si="31"/>
        <v>1798.2</v>
      </c>
    </row>
    <row r="335" spans="1:8" ht="33">
      <c r="A335" s="56" t="s">
        <v>449</v>
      </c>
      <c r="B335" s="56" t="s">
        <v>43</v>
      </c>
      <c r="C335" s="10" t="s">
        <v>310</v>
      </c>
      <c r="D335" s="17"/>
      <c r="E335" s="11" t="s">
        <v>309</v>
      </c>
      <c r="F335" s="65">
        <f>F336+F338+F340</f>
        <v>4014.7</v>
      </c>
      <c r="G335" s="65">
        <f>G336+G338+G340</f>
        <v>1947.8</v>
      </c>
      <c r="H335" s="65">
        <f>H336+H338+H340</f>
        <v>1798.2</v>
      </c>
    </row>
    <row r="336" spans="1:8" ht="33">
      <c r="A336" s="56" t="s">
        <v>449</v>
      </c>
      <c r="B336" s="56" t="s">
        <v>43</v>
      </c>
      <c r="C336" s="10" t="s">
        <v>311</v>
      </c>
      <c r="D336" s="17"/>
      <c r="E336" s="11" t="s">
        <v>312</v>
      </c>
      <c r="F336" s="65">
        <f>F337</f>
        <v>1798.2</v>
      </c>
      <c r="G336" s="65">
        <f t="shared" si="31"/>
        <v>1947.8</v>
      </c>
      <c r="H336" s="65">
        <f t="shared" si="31"/>
        <v>1798.2</v>
      </c>
    </row>
    <row r="337" spans="1:8" ht="16.5">
      <c r="A337" s="56" t="s">
        <v>449</v>
      </c>
      <c r="B337" s="56" t="s">
        <v>43</v>
      </c>
      <c r="C337" s="10" t="s">
        <v>311</v>
      </c>
      <c r="D337" s="17" t="s">
        <v>86</v>
      </c>
      <c r="E337" s="11" t="s">
        <v>87</v>
      </c>
      <c r="F337" s="65">
        <v>1798.2</v>
      </c>
      <c r="G337" s="65">
        <v>1947.8</v>
      </c>
      <c r="H337" s="65">
        <v>1798.2</v>
      </c>
    </row>
    <row r="338" spans="1:8" ht="50.25">
      <c r="A338" s="56" t="s">
        <v>449</v>
      </c>
      <c r="B338" s="56" t="s">
        <v>43</v>
      </c>
      <c r="C338" s="10" t="s">
        <v>484</v>
      </c>
      <c r="D338" s="17"/>
      <c r="E338" s="11" t="s">
        <v>485</v>
      </c>
      <c r="F338" s="65">
        <f>F339</f>
        <v>1047.7</v>
      </c>
      <c r="G338" s="65">
        <f>G339</f>
        <v>0</v>
      </c>
      <c r="H338" s="65">
        <f>H339</f>
        <v>0</v>
      </c>
    </row>
    <row r="339" spans="1:8" ht="16.5">
      <c r="A339" s="56" t="s">
        <v>449</v>
      </c>
      <c r="B339" s="56" t="s">
        <v>43</v>
      </c>
      <c r="C339" s="10" t="s">
        <v>484</v>
      </c>
      <c r="D339" s="17" t="s">
        <v>86</v>
      </c>
      <c r="E339" s="11" t="s">
        <v>87</v>
      </c>
      <c r="F339" s="65">
        <v>1047.7</v>
      </c>
      <c r="G339" s="65">
        <v>0</v>
      </c>
      <c r="H339" s="65">
        <v>0</v>
      </c>
    </row>
    <row r="340" spans="1:8" ht="50.25">
      <c r="A340" s="56" t="s">
        <v>449</v>
      </c>
      <c r="B340" s="56" t="s">
        <v>43</v>
      </c>
      <c r="C340" s="10" t="s">
        <v>722</v>
      </c>
      <c r="D340" s="17"/>
      <c r="E340" s="11" t="s">
        <v>723</v>
      </c>
      <c r="F340" s="65">
        <f>F341</f>
        <v>1168.8</v>
      </c>
      <c r="G340" s="65">
        <f>G341</f>
        <v>0</v>
      </c>
      <c r="H340" s="65">
        <f>H341</f>
        <v>0</v>
      </c>
    </row>
    <row r="341" spans="1:8" ht="16.5">
      <c r="A341" s="56" t="s">
        <v>449</v>
      </c>
      <c r="B341" s="56" t="s">
        <v>43</v>
      </c>
      <c r="C341" s="10" t="s">
        <v>722</v>
      </c>
      <c r="D341" s="17" t="s">
        <v>86</v>
      </c>
      <c r="E341" s="11" t="s">
        <v>87</v>
      </c>
      <c r="F341" s="65">
        <v>1168.8</v>
      </c>
      <c r="G341" s="65">
        <v>0</v>
      </c>
      <c r="H341" s="65">
        <v>0</v>
      </c>
    </row>
    <row r="342" spans="1:8" ht="16.5">
      <c r="A342" s="56" t="s">
        <v>449</v>
      </c>
      <c r="B342" s="56" t="s">
        <v>68</v>
      </c>
      <c r="C342" s="56"/>
      <c r="D342" s="38"/>
      <c r="E342" s="11" t="s">
        <v>33</v>
      </c>
      <c r="F342" s="65">
        <f>F343+F355</f>
        <v>13069.500000000002</v>
      </c>
      <c r="G342" s="65">
        <f>G343+G355</f>
        <v>11059.4</v>
      </c>
      <c r="H342" s="65">
        <f>H343+H355</f>
        <v>10529.4</v>
      </c>
    </row>
    <row r="343" spans="1:8" ht="16.5">
      <c r="A343" s="56" t="s">
        <v>449</v>
      </c>
      <c r="B343" s="56" t="s">
        <v>195</v>
      </c>
      <c r="C343" s="56"/>
      <c r="D343" s="38"/>
      <c r="E343" s="27" t="s">
        <v>69</v>
      </c>
      <c r="F343" s="65">
        <f aca="true" t="shared" si="32" ref="F343:H344">F344</f>
        <v>10718.900000000001</v>
      </c>
      <c r="G343" s="65">
        <f t="shared" si="32"/>
        <v>8815</v>
      </c>
      <c r="H343" s="65">
        <f t="shared" si="32"/>
        <v>8312.9</v>
      </c>
    </row>
    <row r="344" spans="1:8" ht="50.25">
      <c r="A344" s="56" t="s">
        <v>449</v>
      </c>
      <c r="B344" s="56" t="s">
        <v>195</v>
      </c>
      <c r="C344" s="56" t="s">
        <v>190</v>
      </c>
      <c r="D344" s="38"/>
      <c r="E344" s="11" t="s">
        <v>189</v>
      </c>
      <c r="F344" s="65">
        <f t="shared" si="32"/>
        <v>10718.900000000001</v>
      </c>
      <c r="G344" s="65">
        <f t="shared" si="32"/>
        <v>8815</v>
      </c>
      <c r="H344" s="65">
        <f t="shared" si="32"/>
        <v>8312.9</v>
      </c>
    </row>
    <row r="345" spans="1:8" ht="33">
      <c r="A345" s="56" t="s">
        <v>449</v>
      </c>
      <c r="B345" s="56" t="s">
        <v>195</v>
      </c>
      <c r="C345" s="56" t="s">
        <v>192</v>
      </c>
      <c r="D345" s="38"/>
      <c r="E345" s="11" t="s">
        <v>191</v>
      </c>
      <c r="F345" s="65">
        <f>F346+F351+F353</f>
        <v>10718.900000000001</v>
      </c>
      <c r="G345" s="65">
        <f>G346+G351+G353</f>
        <v>8815</v>
      </c>
      <c r="H345" s="65">
        <f>H346+H351+H353</f>
        <v>8312.9</v>
      </c>
    </row>
    <row r="346" spans="1:8" ht="33">
      <c r="A346" s="56" t="s">
        <v>449</v>
      </c>
      <c r="B346" s="56" t="s">
        <v>195</v>
      </c>
      <c r="C346" s="56" t="s">
        <v>199</v>
      </c>
      <c r="D346" s="38"/>
      <c r="E346" s="11" t="s">
        <v>196</v>
      </c>
      <c r="F346" s="65">
        <f>F348+F349+F347+F350</f>
        <v>1190.7</v>
      </c>
      <c r="G346" s="65">
        <f>G348+G349+G347+G350</f>
        <v>798</v>
      </c>
      <c r="H346" s="65">
        <f>H348+H349+H347+H350</f>
        <v>694.5</v>
      </c>
    </row>
    <row r="347" spans="1:8" ht="66.75">
      <c r="A347" s="56" t="s">
        <v>449</v>
      </c>
      <c r="B347" s="56" t="s">
        <v>195</v>
      </c>
      <c r="C347" s="56" t="s">
        <v>199</v>
      </c>
      <c r="D347" s="108" t="s">
        <v>80</v>
      </c>
      <c r="E347" s="11" t="s">
        <v>428</v>
      </c>
      <c r="F347" s="65">
        <v>387</v>
      </c>
      <c r="G347" s="65">
        <v>0</v>
      </c>
      <c r="H347" s="65">
        <v>0</v>
      </c>
    </row>
    <row r="348" spans="1:8" ht="33">
      <c r="A348" s="56" t="s">
        <v>449</v>
      </c>
      <c r="B348" s="56" t="s">
        <v>195</v>
      </c>
      <c r="C348" s="56" t="s">
        <v>199</v>
      </c>
      <c r="D348" s="108" t="s">
        <v>81</v>
      </c>
      <c r="E348" s="11" t="s">
        <v>82</v>
      </c>
      <c r="F348" s="65">
        <f>915.2-452.5</f>
        <v>462.70000000000005</v>
      </c>
      <c r="G348" s="65">
        <v>798</v>
      </c>
      <c r="H348" s="65">
        <v>694.5</v>
      </c>
    </row>
    <row r="349" spans="1:8" ht="33">
      <c r="A349" s="56" t="s">
        <v>449</v>
      </c>
      <c r="B349" s="56" t="s">
        <v>195</v>
      </c>
      <c r="C349" s="56" t="s">
        <v>199</v>
      </c>
      <c r="D349" s="17">
        <v>600</v>
      </c>
      <c r="E349" s="11" t="s">
        <v>131</v>
      </c>
      <c r="F349" s="65">
        <v>275.5</v>
      </c>
      <c r="G349" s="65">
        <v>0</v>
      </c>
      <c r="H349" s="65">
        <v>0</v>
      </c>
    </row>
    <row r="350" spans="1:8" ht="16.5">
      <c r="A350" s="56" t="s">
        <v>449</v>
      </c>
      <c r="B350" s="56" t="s">
        <v>195</v>
      </c>
      <c r="C350" s="56" t="s">
        <v>199</v>
      </c>
      <c r="D350" s="108" t="s">
        <v>83</v>
      </c>
      <c r="E350" s="11" t="s">
        <v>84</v>
      </c>
      <c r="F350" s="65">
        <v>65.5</v>
      </c>
      <c r="G350" s="65">
        <v>0</v>
      </c>
      <c r="H350" s="65">
        <v>0</v>
      </c>
    </row>
    <row r="351" spans="1:8" ht="50.25">
      <c r="A351" s="56" t="s">
        <v>449</v>
      </c>
      <c r="B351" s="56" t="s">
        <v>195</v>
      </c>
      <c r="C351" s="56" t="s">
        <v>200</v>
      </c>
      <c r="D351" s="38"/>
      <c r="E351" s="11" t="s">
        <v>197</v>
      </c>
      <c r="F351" s="65">
        <f>F352</f>
        <v>9147.1</v>
      </c>
      <c r="G351" s="65">
        <f>G352</f>
        <v>7738.1</v>
      </c>
      <c r="H351" s="65">
        <f>H352</f>
        <v>7366.5</v>
      </c>
    </row>
    <row r="352" spans="1:8" ht="33">
      <c r="A352" s="56" t="s">
        <v>449</v>
      </c>
      <c r="B352" s="56" t="s">
        <v>195</v>
      </c>
      <c r="C352" s="56" t="s">
        <v>200</v>
      </c>
      <c r="D352" s="17">
        <v>600</v>
      </c>
      <c r="E352" s="11" t="s">
        <v>131</v>
      </c>
      <c r="F352" s="65">
        <v>9147.1</v>
      </c>
      <c r="G352" s="65">
        <v>7738.1</v>
      </c>
      <c r="H352" s="65">
        <v>7366.5</v>
      </c>
    </row>
    <row r="353" spans="1:8" ht="50.25">
      <c r="A353" s="56" t="s">
        <v>449</v>
      </c>
      <c r="B353" s="56" t="s">
        <v>195</v>
      </c>
      <c r="C353" s="56" t="s">
        <v>201</v>
      </c>
      <c r="D353" s="38"/>
      <c r="E353" s="11" t="s">
        <v>198</v>
      </c>
      <c r="F353" s="65">
        <f>F354</f>
        <v>381.1</v>
      </c>
      <c r="G353" s="65">
        <f>G354</f>
        <v>278.9</v>
      </c>
      <c r="H353" s="65">
        <f>H354</f>
        <v>251.9</v>
      </c>
    </row>
    <row r="354" spans="1:8" ht="33">
      <c r="A354" s="56" t="s">
        <v>449</v>
      </c>
      <c r="B354" s="56" t="s">
        <v>195</v>
      </c>
      <c r="C354" s="56" t="s">
        <v>201</v>
      </c>
      <c r="D354" s="17">
        <v>600</v>
      </c>
      <c r="E354" s="11" t="s">
        <v>131</v>
      </c>
      <c r="F354" s="65">
        <v>381.1</v>
      </c>
      <c r="G354" s="65">
        <v>278.9</v>
      </c>
      <c r="H354" s="65">
        <v>251.9</v>
      </c>
    </row>
    <row r="355" spans="1:8" ht="16.5">
      <c r="A355" s="56" t="s">
        <v>449</v>
      </c>
      <c r="B355" s="56" t="s">
        <v>202</v>
      </c>
      <c r="C355" s="56"/>
      <c r="D355" s="38"/>
      <c r="E355" s="39" t="s">
        <v>422</v>
      </c>
      <c r="F355" s="65">
        <f aca="true" t="shared" si="33" ref="F355:H357">F356</f>
        <v>2350.6000000000004</v>
      </c>
      <c r="G355" s="65">
        <f t="shared" si="33"/>
        <v>2244.4</v>
      </c>
      <c r="H355" s="65">
        <f t="shared" si="33"/>
        <v>2216.5000000000005</v>
      </c>
    </row>
    <row r="356" spans="1:8" ht="50.25">
      <c r="A356" s="56" t="s">
        <v>449</v>
      </c>
      <c r="B356" s="56" t="s">
        <v>202</v>
      </c>
      <c r="C356" s="56" t="s">
        <v>190</v>
      </c>
      <c r="D356" s="38"/>
      <c r="E356" s="11" t="s">
        <v>189</v>
      </c>
      <c r="F356" s="65">
        <f t="shared" si="33"/>
        <v>2350.6000000000004</v>
      </c>
      <c r="G356" s="65">
        <f t="shared" si="33"/>
        <v>2244.4</v>
      </c>
      <c r="H356" s="65">
        <f t="shared" si="33"/>
        <v>2216.5000000000005</v>
      </c>
    </row>
    <row r="357" spans="1:8" ht="16.5">
      <c r="A357" s="56" t="s">
        <v>449</v>
      </c>
      <c r="B357" s="56" t="s">
        <v>202</v>
      </c>
      <c r="C357" s="10" t="s">
        <v>203</v>
      </c>
      <c r="D357" s="10"/>
      <c r="E357" s="73" t="s">
        <v>425</v>
      </c>
      <c r="F357" s="65">
        <f t="shared" si="33"/>
        <v>2350.6000000000004</v>
      </c>
      <c r="G357" s="65">
        <f t="shared" si="33"/>
        <v>2244.4</v>
      </c>
      <c r="H357" s="65">
        <f t="shared" si="33"/>
        <v>2216.5000000000005</v>
      </c>
    </row>
    <row r="358" spans="1:8" ht="66.75">
      <c r="A358" s="56" t="s">
        <v>449</v>
      </c>
      <c r="B358" s="56" t="s">
        <v>202</v>
      </c>
      <c r="C358" s="56" t="s">
        <v>204</v>
      </c>
      <c r="D358" s="38"/>
      <c r="E358" s="11" t="s">
        <v>88</v>
      </c>
      <c r="F358" s="65">
        <f>F359+F360+F361</f>
        <v>2350.6000000000004</v>
      </c>
      <c r="G358" s="65">
        <f>G359+G360+G361</f>
        <v>2244.4</v>
      </c>
      <c r="H358" s="65">
        <f>H359+H360+H361</f>
        <v>2216.5000000000005</v>
      </c>
    </row>
    <row r="359" spans="1:8" ht="66.75">
      <c r="A359" s="56" t="s">
        <v>449</v>
      </c>
      <c r="B359" s="56" t="s">
        <v>202</v>
      </c>
      <c r="C359" s="56" t="s">
        <v>204</v>
      </c>
      <c r="D359" s="108" t="s">
        <v>80</v>
      </c>
      <c r="E359" s="11" t="s">
        <v>428</v>
      </c>
      <c r="F359" s="65">
        <v>2029.4</v>
      </c>
      <c r="G359" s="65">
        <v>2029.4</v>
      </c>
      <c r="H359" s="65">
        <v>2029.4</v>
      </c>
    </row>
    <row r="360" spans="1:8" ht="33">
      <c r="A360" s="56" t="s">
        <v>449</v>
      </c>
      <c r="B360" s="33" t="s">
        <v>202</v>
      </c>
      <c r="C360" s="56" t="s">
        <v>204</v>
      </c>
      <c r="D360" s="108" t="s">
        <v>81</v>
      </c>
      <c r="E360" s="11" t="s">
        <v>82</v>
      </c>
      <c r="F360" s="65">
        <v>320.9</v>
      </c>
      <c r="G360" s="65">
        <v>214.7</v>
      </c>
      <c r="H360" s="65">
        <v>186.8</v>
      </c>
    </row>
    <row r="361" spans="1:8" ht="16.5">
      <c r="A361" s="56" t="s">
        <v>449</v>
      </c>
      <c r="B361" s="33" t="s">
        <v>202</v>
      </c>
      <c r="C361" s="56" t="s">
        <v>204</v>
      </c>
      <c r="D361" s="108" t="s">
        <v>83</v>
      </c>
      <c r="E361" s="11" t="s">
        <v>84</v>
      </c>
      <c r="F361" s="65">
        <v>0.3</v>
      </c>
      <c r="G361" s="65">
        <v>0.3</v>
      </c>
      <c r="H361" s="65">
        <v>0.3</v>
      </c>
    </row>
    <row r="362" spans="1:8" ht="33">
      <c r="A362" s="34" t="s">
        <v>459</v>
      </c>
      <c r="B362" s="56"/>
      <c r="C362" s="34"/>
      <c r="D362" s="34"/>
      <c r="E362" s="35" t="s">
        <v>460</v>
      </c>
      <c r="F362" s="66">
        <f>F363+F419</f>
        <v>422819.2</v>
      </c>
      <c r="G362" s="66">
        <f>G363+G419</f>
        <v>381280.6</v>
      </c>
      <c r="H362" s="66">
        <f>H363+H419</f>
        <v>376535.3</v>
      </c>
    </row>
    <row r="363" spans="1:8" ht="16.5">
      <c r="A363" s="56" t="s">
        <v>459</v>
      </c>
      <c r="B363" s="56" t="s">
        <v>40</v>
      </c>
      <c r="C363" s="56"/>
      <c r="D363" s="38"/>
      <c r="E363" s="11" t="s">
        <v>31</v>
      </c>
      <c r="F363" s="65">
        <f>F364+F377+F406+F398</f>
        <v>417395</v>
      </c>
      <c r="G363" s="65">
        <f>G364+G377+G406+G398</f>
        <v>375931</v>
      </c>
      <c r="H363" s="65">
        <f>H364+H377+H406+H398</f>
        <v>371185.7</v>
      </c>
    </row>
    <row r="364" spans="1:8" ht="16.5">
      <c r="A364" s="56" t="s">
        <v>459</v>
      </c>
      <c r="B364" s="56" t="s">
        <v>55</v>
      </c>
      <c r="C364" s="56"/>
      <c r="D364" s="38"/>
      <c r="E364" s="11" t="s">
        <v>461</v>
      </c>
      <c r="F364" s="65">
        <f aca="true" t="shared" si="34" ref="F364:H365">F365</f>
        <v>162840</v>
      </c>
      <c r="G364" s="65">
        <f t="shared" si="34"/>
        <v>150895.1</v>
      </c>
      <c r="H364" s="65">
        <f t="shared" si="34"/>
        <v>148357.9</v>
      </c>
    </row>
    <row r="365" spans="1:8" ht="50.25">
      <c r="A365" s="56" t="s">
        <v>459</v>
      </c>
      <c r="B365" s="56" t="s">
        <v>55</v>
      </c>
      <c r="C365" s="56" t="s">
        <v>125</v>
      </c>
      <c r="D365" s="38"/>
      <c r="E365" s="11" t="s">
        <v>123</v>
      </c>
      <c r="F365" s="65">
        <f t="shared" si="34"/>
        <v>162840</v>
      </c>
      <c r="G365" s="65">
        <f t="shared" si="34"/>
        <v>150895.1</v>
      </c>
      <c r="H365" s="65">
        <f t="shared" si="34"/>
        <v>148357.9</v>
      </c>
    </row>
    <row r="366" spans="1:8" ht="33">
      <c r="A366" s="56" t="s">
        <v>459</v>
      </c>
      <c r="B366" s="56" t="s">
        <v>55</v>
      </c>
      <c r="C366" s="56" t="s">
        <v>126</v>
      </c>
      <c r="D366" s="38"/>
      <c r="E366" s="11" t="s">
        <v>124</v>
      </c>
      <c r="F366" s="65">
        <f>F367+F369+F371+F375+F373</f>
        <v>162840</v>
      </c>
      <c r="G366" s="65">
        <f>G367+G369+G371+G375+G373</f>
        <v>150895.1</v>
      </c>
      <c r="H366" s="65">
        <f>H367+H369+H371+H375+H373</f>
        <v>148357.9</v>
      </c>
    </row>
    <row r="367" spans="1:8" ht="50.25">
      <c r="A367" s="56" t="s">
        <v>459</v>
      </c>
      <c r="B367" s="56" t="s">
        <v>55</v>
      </c>
      <c r="C367" s="10" t="s">
        <v>127</v>
      </c>
      <c r="D367" s="10"/>
      <c r="E367" s="73" t="s">
        <v>128</v>
      </c>
      <c r="F367" s="65">
        <f>F368</f>
        <v>74859.7</v>
      </c>
      <c r="G367" s="65">
        <f>G368</f>
        <v>65973.1</v>
      </c>
      <c r="H367" s="65">
        <f>H368</f>
        <v>63435.9</v>
      </c>
    </row>
    <row r="368" spans="1:8" ht="33">
      <c r="A368" s="56" t="s">
        <v>459</v>
      </c>
      <c r="B368" s="56" t="s">
        <v>55</v>
      </c>
      <c r="C368" s="10" t="s">
        <v>127</v>
      </c>
      <c r="D368" s="17">
        <v>600</v>
      </c>
      <c r="E368" s="11" t="s">
        <v>131</v>
      </c>
      <c r="F368" s="65">
        <f>75437.2-577.5</f>
        <v>74859.7</v>
      </c>
      <c r="G368" s="65">
        <v>65973.1</v>
      </c>
      <c r="H368" s="65">
        <v>63435.9</v>
      </c>
    </row>
    <row r="369" spans="1:8" ht="33">
      <c r="A369" s="56" t="s">
        <v>459</v>
      </c>
      <c r="B369" s="56" t="s">
        <v>55</v>
      </c>
      <c r="C369" s="10" t="s">
        <v>382</v>
      </c>
      <c r="D369" s="10"/>
      <c r="E369" s="73" t="s">
        <v>132</v>
      </c>
      <c r="F369" s="65">
        <f>F370</f>
        <v>1785.4</v>
      </c>
      <c r="G369" s="65">
        <f>G370</f>
        <v>0</v>
      </c>
      <c r="H369" s="65">
        <f>H370</f>
        <v>0</v>
      </c>
    </row>
    <row r="370" spans="1:8" ht="33">
      <c r="A370" s="56" t="s">
        <v>459</v>
      </c>
      <c r="B370" s="56" t="s">
        <v>55</v>
      </c>
      <c r="C370" s="10" t="s">
        <v>382</v>
      </c>
      <c r="D370" s="17">
        <v>600</v>
      </c>
      <c r="E370" s="11" t="s">
        <v>131</v>
      </c>
      <c r="F370" s="65">
        <f>1365.4+420</f>
        <v>1785.4</v>
      </c>
      <c r="G370" s="65">
        <v>0</v>
      </c>
      <c r="H370" s="65">
        <v>0</v>
      </c>
    </row>
    <row r="371" spans="1:8" ht="33">
      <c r="A371" s="56" t="s">
        <v>459</v>
      </c>
      <c r="B371" s="56" t="s">
        <v>55</v>
      </c>
      <c r="C371" s="10" t="s">
        <v>383</v>
      </c>
      <c r="D371" s="10"/>
      <c r="E371" s="73" t="s">
        <v>133</v>
      </c>
      <c r="F371" s="65">
        <f>F372</f>
        <v>235.8</v>
      </c>
      <c r="G371" s="65">
        <f>G372</f>
        <v>0</v>
      </c>
      <c r="H371" s="65">
        <f>H372</f>
        <v>0</v>
      </c>
    </row>
    <row r="372" spans="1:8" ht="33">
      <c r="A372" s="56" t="s">
        <v>459</v>
      </c>
      <c r="B372" s="13" t="s">
        <v>55</v>
      </c>
      <c r="C372" s="10" t="s">
        <v>383</v>
      </c>
      <c r="D372" s="17">
        <v>600</v>
      </c>
      <c r="E372" s="11" t="s">
        <v>131</v>
      </c>
      <c r="F372" s="65">
        <v>235.8</v>
      </c>
      <c r="G372" s="65">
        <v>0</v>
      </c>
      <c r="H372" s="65">
        <v>0</v>
      </c>
    </row>
    <row r="373" spans="1:8" ht="50.25">
      <c r="A373" s="13" t="s">
        <v>459</v>
      </c>
      <c r="B373" s="13" t="s">
        <v>55</v>
      </c>
      <c r="C373" s="10" t="s">
        <v>384</v>
      </c>
      <c r="D373" s="10"/>
      <c r="E373" s="73" t="s">
        <v>143</v>
      </c>
      <c r="F373" s="65">
        <f>F374</f>
        <v>1037.1</v>
      </c>
      <c r="G373" s="65">
        <f>G374</f>
        <v>0</v>
      </c>
      <c r="H373" s="65">
        <f>H374</f>
        <v>0</v>
      </c>
    </row>
    <row r="374" spans="1:8" ht="33">
      <c r="A374" s="13" t="s">
        <v>459</v>
      </c>
      <c r="B374" s="13" t="s">
        <v>55</v>
      </c>
      <c r="C374" s="10" t="s">
        <v>384</v>
      </c>
      <c r="D374" s="17">
        <v>600</v>
      </c>
      <c r="E374" s="11" t="s">
        <v>131</v>
      </c>
      <c r="F374" s="65">
        <v>1037.1</v>
      </c>
      <c r="G374" s="65">
        <v>0</v>
      </c>
      <c r="H374" s="65">
        <v>0</v>
      </c>
    </row>
    <row r="375" spans="1:8" ht="66.75">
      <c r="A375" s="13" t="s">
        <v>459</v>
      </c>
      <c r="B375" s="13" t="s">
        <v>55</v>
      </c>
      <c r="C375" s="10" t="s">
        <v>129</v>
      </c>
      <c r="D375" s="10"/>
      <c r="E375" s="11" t="s">
        <v>130</v>
      </c>
      <c r="F375" s="65">
        <f>F376</f>
        <v>84922</v>
      </c>
      <c r="G375" s="65">
        <f>G376</f>
        <v>84922</v>
      </c>
      <c r="H375" s="65">
        <f>H376</f>
        <v>84922</v>
      </c>
    </row>
    <row r="376" spans="1:8" ht="33">
      <c r="A376" s="13" t="s">
        <v>459</v>
      </c>
      <c r="B376" s="56" t="s">
        <v>55</v>
      </c>
      <c r="C376" s="10" t="s">
        <v>129</v>
      </c>
      <c r="D376" s="17">
        <v>600</v>
      </c>
      <c r="E376" s="11" t="s">
        <v>131</v>
      </c>
      <c r="F376" s="65">
        <v>84922</v>
      </c>
      <c r="G376" s="65">
        <v>84922</v>
      </c>
      <c r="H376" s="65">
        <v>84922</v>
      </c>
    </row>
    <row r="377" spans="1:8" ht="16.5">
      <c r="A377" s="56" t="s">
        <v>459</v>
      </c>
      <c r="B377" s="56" t="s">
        <v>56</v>
      </c>
      <c r="C377" s="56"/>
      <c r="D377" s="38"/>
      <c r="E377" s="39" t="s">
        <v>462</v>
      </c>
      <c r="F377" s="65">
        <f aca="true" t="shared" si="35" ref="F377:H378">F378</f>
        <v>236267</v>
      </c>
      <c r="G377" s="65">
        <f t="shared" si="35"/>
        <v>210511.9</v>
      </c>
      <c r="H377" s="65">
        <f t="shared" si="35"/>
        <v>208546.9</v>
      </c>
    </row>
    <row r="378" spans="1:8" ht="50.25">
      <c r="A378" s="56" t="s">
        <v>459</v>
      </c>
      <c r="B378" s="56" t="s">
        <v>56</v>
      </c>
      <c r="C378" s="56" t="s">
        <v>125</v>
      </c>
      <c r="D378" s="38"/>
      <c r="E378" s="11" t="s">
        <v>123</v>
      </c>
      <c r="F378" s="65">
        <f t="shared" si="35"/>
        <v>236267</v>
      </c>
      <c r="G378" s="65">
        <f t="shared" si="35"/>
        <v>210511.9</v>
      </c>
      <c r="H378" s="65">
        <f t="shared" si="35"/>
        <v>208546.9</v>
      </c>
    </row>
    <row r="379" spans="1:8" ht="33">
      <c r="A379" s="56" t="s">
        <v>459</v>
      </c>
      <c r="B379" s="13" t="s">
        <v>56</v>
      </c>
      <c r="C379" s="56" t="s">
        <v>126</v>
      </c>
      <c r="D379" s="38"/>
      <c r="E379" s="11" t="s">
        <v>124</v>
      </c>
      <c r="F379" s="65">
        <f>F380+F382+F384+F386+F388+F390+F392+F396+F394</f>
        <v>236267</v>
      </c>
      <c r="G379" s="65">
        <f>G380+G382+G384+G386+G388+G390+G392+G396+G394</f>
        <v>210511.9</v>
      </c>
      <c r="H379" s="65">
        <f>H380+H382+H384+H386+H388+H390+H392+H396+H394</f>
        <v>208546.9</v>
      </c>
    </row>
    <row r="380" spans="1:8" ht="66.75">
      <c r="A380" s="56" t="s">
        <v>459</v>
      </c>
      <c r="B380" s="13" t="s">
        <v>56</v>
      </c>
      <c r="C380" s="10" t="s">
        <v>134</v>
      </c>
      <c r="D380" s="10"/>
      <c r="E380" s="73" t="s">
        <v>135</v>
      </c>
      <c r="F380" s="65">
        <f>F381</f>
        <v>35456.3</v>
      </c>
      <c r="G380" s="65">
        <f>G381</f>
        <v>25628.1</v>
      </c>
      <c r="H380" s="65">
        <f>H381</f>
        <v>23037</v>
      </c>
    </row>
    <row r="381" spans="1:8" ht="33">
      <c r="A381" s="56" t="s">
        <v>459</v>
      </c>
      <c r="B381" s="13" t="s">
        <v>56</v>
      </c>
      <c r="C381" s="10" t="s">
        <v>134</v>
      </c>
      <c r="D381" s="17">
        <v>600</v>
      </c>
      <c r="E381" s="11" t="s">
        <v>131</v>
      </c>
      <c r="F381" s="65">
        <v>35456.3</v>
      </c>
      <c r="G381" s="65">
        <v>25628.1</v>
      </c>
      <c r="H381" s="65">
        <v>23037</v>
      </c>
    </row>
    <row r="382" spans="1:8" ht="33">
      <c r="A382" s="13" t="s">
        <v>459</v>
      </c>
      <c r="B382" s="13" t="s">
        <v>56</v>
      </c>
      <c r="C382" s="10" t="s">
        <v>136</v>
      </c>
      <c r="D382" s="10"/>
      <c r="E382" s="73" t="s">
        <v>137</v>
      </c>
      <c r="F382" s="65">
        <f>F383</f>
        <v>3681.8</v>
      </c>
      <c r="G382" s="65">
        <f>G383</f>
        <v>3526.3</v>
      </c>
      <c r="H382" s="65">
        <f>H383</f>
        <v>3779.1</v>
      </c>
    </row>
    <row r="383" spans="1:8" ht="33">
      <c r="A383" s="13" t="s">
        <v>459</v>
      </c>
      <c r="B383" s="13" t="s">
        <v>56</v>
      </c>
      <c r="C383" s="10" t="s">
        <v>136</v>
      </c>
      <c r="D383" s="17">
        <v>600</v>
      </c>
      <c r="E383" s="11" t="s">
        <v>131</v>
      </c>
      <c r="F383" s="65">
        <v>3681.8</v>
      </c>
      <c r="G383" s="65">
        <v>3526.3</v>
      </c>
      <c r="H383" s="65">
        <v>3779.1</v>
      </c>
    </row>
    <row r="384" spans="1:8" ht="50.25">
      <c r="A384" s="13" t="s">
        <v>459</v>
      </c>
      <c r="B384" s="13" t="s">
        <v>56</v>
      </c>
      <c r="C384" s="10" t="s">
        <v>138</v>
      </c>
      <c r="D384" s="10"/>
      <c r="E384" s="73" t="s">
        <v>139</v>
      </c>
      <c r="F384" s="65">
        <f>F385</f>
        <v>7686.6</v>
      </c>
      <c r="G384" s="65">
        <f>G385</f>
        <v>6294.8</v>
      </c>
      <c r="H384" s="65">
        <f>H385</f>
        <v>6668.1</v>
      </c>
    </row>
    <row r="385" spans="1:8" ht="33">
      <c r="A385" s="13" t="s">
        <v>459</v>
      </c>
      <c r="B385" s="13" t="s">
        <v>56</v>
      </c>
      <c r="C385" s="10" t="s">
        <v>138</v>
      </c>
      <c r="D385" s="17">
        <v>600</v>
      </c>
      <c r="E385" s="11" t="s">
        <v>131</v>
      </c>
      <c r="F385" s="65">
        <v>7686.6</v>
      </c>
      <c r="G385" s="65">
        <v>6294.8</v>
      </c>
      <c r="H385" s="65">
        <v>6668.1</v>
      </c>
    </row>
    <row r="386" spans="1:8" ht="33">
      <c r="A386" s="13" t="s">
        <v>459</v>
      </c>
      <c r="B386" s="13" t="s">
        <v>56</v>
      </c>
      <c r="C386" s="10" t="s">
        <v>385</v>
      </c>
      <c r="D386" s="10"/>
      <c r="E386" s="73" t="s">
        <v>140</v>
      </c>
      <c r="F386" s="65">
        <f>F387</f>
        <v>4554</v>
      </c>
      <c r="G386" s="65">
        <f>G387</f>
        <v>0</v>
      </c>
      <c r="H386" s="65">
        <f>H387</f>
        <v>0</v>
      </c>
    </row>
    <row r="387" spans="1:8" ht="33">
      <c r="A387" s="13" t="s">
        <v>459</v>
      </c>
      <c r="B387" s="13" t="s">
        <v>56</v>
      </c>
      <c r="C387" s="10" t="s">
        <v>385</v>
      </c>
      <c r="D387" s="17">
        <v>600</v>
      </c>
      <c r="E387" s="11" t="s">
        <v>131</v>
      </c>
      <c r="F387" s="65">
        <v>4554</v>
      </c>
      <c r="G387" s="65">
        <v>0</v>
      </c>
      <c r="H387" s="65">
        <v>0</v>
      </c>
    </row>
    <row r="388" spans="1:8" ht="33">
      <c r="A388" s="13" t="s">
        <v>459</v>
      </c>
      <c r="B388" s="13" t="s">
        <v>56</v>
      </c>
      <c r="C388" s="10" t="s">
        <v>386</v>
      </c>
      <c r="D388" s="10"/>
      <c r="E388" s="73" t="s">
        <v>142</v>
      </c>
      <c r="F388" s="65">
        <f>F389</f>
        <v>464.5</v>
      </c>
      <c r="G388" s="65">
        <f>G389</f>
        <v>0</v>
      </c>
      <c r="H388" s="65">
        <f>H389</f>
        <v>0</v>
      </c>
    </row>
    <row r="389" spans="1:8" ht="33">
      <c r="A389" s="13" t="s">
        <v>459</v>
      </c>
      <c r="B389" s="13" t="s">
        <v>56</v>
      </c>
      <c r="C389" s="10" t="s">
        <v>386</v>
      </c>
      <c r="D389" s="17">
        <v>600</v>
      </c>
      <c r="E389" s="11" t="s">
        <v>131</v>
      </c>
      <c r="F389" s="65">
        <v>464.5</v>
      </c>
      <c r="G389" s="65">
        <v>0</v>
      </c>
      <c r="H389" s="65">
        <v>0</v>
      </c>
    </row>
    <row r="390" spans="1:8" ht="38.25" customHeight="1">
      <c r="A390" s="13" t="s">
        <v>459</v>
      </c>
      <c r="B390" s="13" t="s">
        <v>56</v>
      </c>
      <c r="C390" s="10" t="s">
        <v>387</v>
      </c>
      <c r="D390" s="10"/>
      <c r="E390" s="73" t="s">
        <v>144</v>
      </c>
      <c r="F390" s="65">
        <f>F391</f>
        <v>5127.1</v>
      </c>
      <c r="G390" s="65">
        <f>G391</f>
        <v>0</v>
      </c>
      <c r="H390" s="65">
        <f>H391</f>
        <v>0</v>
      </c>
    </row>
    <row r="391" spans="1:8" ht="33">
      <c r="A391" s="13" t="s">
        <v>459</v>
      </c>
      <c r="B391" s="13" t="s">
        <v>56</v>
      </c>
      <c r="C391" s="10" t="s">
        <v>387</v>
      </c>
      <c r="D391" s="17">
        <v>600</v>
      </c>
      <c r="E391" s="73" t="s">
        <v>131</v>
      </c>
      <c r="F391" s="65">
        <v>5127.1</v>
      </c>
      <c r="G391" s="65">
        <v>0</v>
      </c>
      <c r="H391" s="65">
        <v>0</v>
      </c>
    </row>
    <row r="392" spans="1:8" ht="50.25">
      <c r="A392" s="13" t="s">
        <v>459</v>
      </c>
      <c r="B392" s="13" t="s">
        <v>56</v>
      </c>
      <c r="C392" s="10" t="s">
        <v>145</v>
      </c>
      <c r="D392" s="10"/>
      <c r="E392" s="31" t="s">
        <v>146</v>
      </c>
      <c r="F392" s="65">
        <f>F393</f>
        <v>4852.7</v>
      </c>
      <c r="G392" s="65">
        <f>G393</f>
        <v>4852.7</v>
      </c>
      <c r="H392" s="65">
        <f>H393</f>
        <v>4852.7</v>
      </c>
    </row>
    <row r="393" spans="1:8" ht="33">
      <c r="A393" s="13" t="s">
        <v>459</v>
      </c>
      <c r="B393" s="13" t="s">
        <v>56</v>
      </c>
      <c r="C393" s="10" t="s">
        <v>145</v>
      </c>
      <c r="D393" s="17">
        <v>600</v>
      </c>
      <c r="E393" s="73" t="s">
        <v>131</v>
      </c>
      <c r="F393" s="65">
        <v>4852.7</v>
      </c>
      <c r="G393" s="65">
        <v>4852.7</v>
      </c>
      <c r="H393" s="65">
        <v>4852.7</v>
      </c>
    </row>
    <row r="394" spans="1:8" ht="50.25">
      <c r="A394" s="13" t="s">
        <v>459</v>
      </c>
      <c r="B394" s="13" t="s">
        <v>56</v>
      </c>
      <c r="C394" s="10" t="s">
        <v>514</v>
      </c>
      <c r="D394" s="17"/>
      <c r="E394" s="31" t="s">
        <v>515</v>
      </c>
      <c r="F394" s="65">
        <f>F395</f>
        <v>4234</v>
      </c>
      <c r="G394" s="65">
        <f>G395</f>
        <v>0</v>
      </c>
      <c r="H394" s="65">
        <f>H395</f>
        <v>0</v>
      </c>
    </row>
    <row r="395" spans="1:8" ht="33">
      <c r="A395" s="13" t="s">
        <v>459</v>
      </c>
      <c r="B395" s="13" t="s">
        <v>56</v>
      </c>
      <c r="C395" s="10" t="s">
        <v>514</v>
      </c>
      <c r="D395" s="17">
        <v>600</v>
      </c>
      <c r="E395" s="73" t="s">
        <v>131</v>
      </c>
      <c r="F395" s="65">
        <v>4234</v>
      </c>
      <c r="G395" s="65">
        <v>0</v>
      </c>
      <c r="H395" s="65">
        <v>0</v>
      </c>
    </row>
    <row r="396" spans="1:8" ht="100.5">
      <c r="A396" s="13" t="s">
        <v>459</v>
      </c>
      <c r="B396" s="13" t="s">
        <v>56</v>
      </c>
      <c r="C396" s="10" t="s">
        <v>157</v>
      </c>
      <c r="D396" s="10"/>
      <c r="E396" s="73" t="s">
        <v>158</v>
      </c>
      <c r="F396" s="65">
        <f>F397</f>
        <v>170210</v>
      </c>
      <c r="G396" s="65">
        <f>G397</f>
        <v>170210</v>
      </c>
      <c r="H396" s="65">
        <f>H397</f>
        <v>170210</v>
      </c>
    </row>
    <row r="397" spans="1:8" ht="33">
      <c r="A397" s="13" t="s">
        <v>459</v>
      </c>
      <c r="B397" s="56" t="s">
        <v>56</v>
      </c>
      <c r="C397" s="10" t="s">
        <v>157</v>
      </c>
      <c r="D397" s="17">
        <v>600</v>
      </c>
      <c r="E397" s="73" t="s">
        <v>131</v>
      </c>
      <c r="F397" s="65">
        <v>170210</v>
      </c>
      <c r="G397" s="65">
        <v>170210</v>
      </c>
      <c r="H397" s="65">
        <v>170210</v>
      </c>
    </row>
    <row r="398" spans="1:8" ht="16.5">
      <c r="A398" s="13" t="s">
        <v>459</v>
      </c>
      <c r="B398" s="56" t="s">
        <v>41</v>
      </c>
      <c r="C398" s="56"/>
      <c r="D398" s="38"/>
      <c r="E398" s="11" t="s">
        <v>32</v>
      </c>
      <c r="F398" s="65">
        <f>F399</f>
        <v>2843</v>
      </c>
      <c r="G398" s="65">
        <f aca="true" t="shared" si="36" ref="G398:H401">G399</f>
        <v>0</v>
      </c>
      <c r="H398" s="65">
        <f t="shared" si="36"/>
        <v>0</v>
      </c>
    </row>
    <row r="399" spans="1:8" ht="50.25">
      <c r="A399" s="13" t="s">
        <v>459</v>
      </c>
      <c r="B399" s="56" t="s">
        <v>41</v>
      </c>
      <c r="C399" s="56" t="s">
        <v>125</v>
      </c>
      <c r="D399" s="38"/>
      <c r="E399" s="11" t="s">
        <v>123</v>
      </c>
      <c r="F399" s="65">
        <f>F400</f>
        <v>2843</v>
      </c>
      <c r="G399" s="65">
        <f t="shared" si="36"/>
        <v>0</v>
      </c>
      <c r="H399" s="65">
        <f t="shared" si="36"/>
        <v>0</v>
      </c>
    </row>
    <row r="400" spans="1:8" ht="33">
      <c r="A400" s="13" t="s">
        <v>459</v>
      </c>
      <c r="B400" s="56" t="s">
        <v>41</v>
      </c>
      <c r="C400" s="56" t="s">
        <v>126</v>
      </c>
      <c r="D400" s="38"/>
      <c r="E400" s="11" t="s">
        <v>124</v>
      </c>
      <c r="F400" s="65">
        <f>F401+F403</f>
        <v>2843</v>
      </c>
      <c r="G400" s="65">
        <f t="shared" si="36"/>
        <v>0</v>
      </c>
      <c r="H400" s="65">
        <f t="shared" si="36"/>
        <v>0</v>
      </c>
    </row>
    <row r="401" spans="1:8" ht="33">
      <c r="A401" s="13" t="s">
        <v>459</v>
      </c>
      <c r="B401" s="56" t="s">
        <v>41</v>
      </c>
      <c r="C401" s="56" t="s">
        <v>480</v>
      </c>
      <c r="D401" s="17"/>
      <c r="E401" s="73" t="s">
        <v>481</v>
      </c>
      <c r="F401" s="65">
        <f>F402</f>
        <v>157.5</v>
      </c>
      <c r="G401" s="65">
        <f t="shared" si="36"/>
        <v>0</v>
      </c>
      <c r="H401" s="65">
        <f t="shared" si="36"/>
        <v>0</v>
      </c>
    </row>
    <row r="402" spans="1:8" ht="16.5">
      <c r="A402" s="13" t="s">
        <v>459</v>
      </c>
      <c r="B402" s="56" t="s">
        <v>41</v>
      </c>
      <c r="C402" s="56" t="s">
        <v>480</v>
      </c>
      <c r="D402" s="17" t="s">
        <v>86</v>
      </c>
      <c r="E402" s="11" t="s">
        <v>87</v>
      </c>
      <c r="F402" s="65">
        <v>157.5</v>
      </c>
      <c r="G402" s="65">
        <v>0</v>
      </c>
      <c r="H402" s="65">
        <v>0</v>
      </c>
    </row>
    <row r="403" spans="1:8" ht="33">
      <c r="A403" s="13" t="s">
        <v>459</v>
      </c>
      <c r="B403" s="13" t="s">
        <v>41</v>
      </c>
      <c r="C403" s="13" t="s">
        <v>524</v>
      </c>
      <c r="D403" s="17"/>
      <c r="E403" s="11" t="s">
        <v>525</v>
      </c>
      <c r="F403" s="83">
        <f>F404+F405</f>
        <v>2685.5</v>
      </c>
      <c r="G403" s="83">
        <f>G404+G405</f>
        <v>0</v>
      </c>
      <c r="H403" s="65">
        <f>H404+H405</f>
        <v>0</v>
      </c>
    </row>
    <row r="404" spans="1:8" ht="16.5">
      <c r="A404" s="13" t="s">
        <v>459</v>
      </c>
      <c r="B404" s="13" t="s">
        <v>41</v>
      </c>
      <c r="C404" s="13" t="s">
        <v>524</v>
      </c>
      <c r="D404" s="17">
        <v>300</v>
      </c>
      <c r="E404" s="11" t="s">
        <v>87</v>
      </c>
      <c r="F404" s="83">
        <v>195.9</v>
      </c>
      <c r="G404" s="83">
        <v>0</v>
      </c>
      <c r="H404" s="65">
        <v>0</v>
      </c>
    </row>
    <row r="405" spans="1:8" ht="33">
      <c r="A405" s="13" t="s">
        <v>459</v>
      </c>
      <c r="B405" s="13" t="s">
        <v>41</v>
      </c>
      <c r="C405" s="13" t="s">
        <v>524</v>
      </c>
      <c r="D405" s="17">
        <v>600</v>
      </c>
      <c r="E405" s="73" t="s">
        <v>131</v>
      </c>
      <c r="F405" s="83">
        <v>2489.6</v>
      </c>
      <c r="G405" s="83">
        <v>0</v>
      </c>
      <c r="H405" s="65">
        <v>0</v>
      </c>
    </row>
    <row r="406" spans="1:8" ht="16.5">
      <c r="A406" s="13" t="s">
        <v>459</v>
      </c>
      <c r="B406" s="56" t="s">
        <v>57</v>
      </c>
      <c r="C406" s="56"/>
      <c r="D406" s="38"/>
      <c r="E406" s="11" t="s">
        <v>465</v>
      </c>
      <c r="F406" s="65">
        <f aca="true" t="shared" si="37" ref="F406:H407">F407</f>
        <v>15445</v>
      </c>
      <c r="G406" s="65">
        <f t="shared" si="37"/>
        <v>14524</v>
      </c>
      <c r="H406" s="65">
        <f t="shared" si="37"/>
        <v>14280.9</v>
      </c>
    </row>
    <row r="407" spans="1:8" ht="50.25">
      <c r="A407" s="13" t="s">
        <v>459</v>
      </c>
      <c r="B407" s="56" t="s">
        <v>57</v>
      </c>
      <c r="C407" s="56" t="s">
        <v>125</v>
      </c>
      <c r="D407" s="38"/>
      <c r="E407" s="11" t="s">
        <v>123</v>
      </c>
      <c r="F407" s="65">
        <f t="shared" si="37"/>
        <v>15445</v>
      </c>
      <c r="G407" s="65">
        <f t="shared" si="37"/>
        <v>14524</v>
      </c>
      <c r="H407" s="65">
        <f t="shared" si="37"/>
        <v>14280.9</v>
      </c>
    </row>
    <row r="408" spans="1:8" ht="16.5">
      <c r="A408" s="13" t="s">
        <v>459</v>
      </c>
      <c r="B408" s="56" t="s">
        <v>57</v>
      </c>
      <c r="C408" s="10" t="s">
        <v>147</v>
      </c>
      <c r="D408" s="10"/>
      <c r="E408" s="73" t="s">
        <v>425</v>
      </c>
      <c r="F408" s="65">
        <f>F409+F412+F416</f>
        <v>15445</v>
      </c>
      <c r="G408" s="65">
        <f>G409+G412+G416</f>
        <v>14524</v>
      </c>
      <c r="H408" s="65">
        <f>H409+H412+H416</f>
        <v>14280.9</v>
      </c>
    </row>
    <row r="409" spans="1:8" ht="66.75">
      <c r="A409" s="13" t="s">
        <v>459</v>
      </c>
      <c r="B409" s="56" t="s">
        <v>57</v>
      </c>
      <c r="C409" s="10" t="s">
        <v>148</v>
      </c>
      <c r="D409" s="10"/>
      <c r="E409" s="31" t="s">
        <v>88</v>
      </c>
      <c r="F409" s="65">
        <f>F410+F411</f>
        <v>1975.7</v>
      </c>
      <c r="G409" s="65">
        <f>G410+G411</f>
        <v>1954.2</v>
      </c>
      <c r="H409" s="65">
        <f>H410+H411</f>
        <v>1948.3999999999999</v>
      </c>
    </row>
    <row r="410" spans="1:8" ht="66.75">
      <c r="A410" s="13" t="s">
        <v>459</v>
      </c>
      <c r="B410" s="56" t="s">
        <v>57</v>
      </c>
      <c r="C410" s="10" t="s">
        <v>148</v>
      </c>
      <c r="D410" s="108" t="s">
        <v>80</v>
      </c>
      <c r="E410" s="11" t="s">
        <v>428</v>
      </c>
      <c r="F410" s="65">
        <v>1912.4</v>
      </c>
      <c r="G410" s="65">
        <v>1911.7</v>
      </c>
      <c r="H410" s="65">
        <v>1911.6</v>
      </c>
    </row>
    <row r="411" spans="1:8" ht="33">
      <c r="A411" s="13" t="s">
        <v>459</v>
      </c>
      <c r="B411" s="56" t="s">
        <v>57</v>
      </c>
      <c r="C411" s="10" t="s">
        <v>148</v>
      </c>
      <c r="D411" s="108" t="s">
        <v>81</v>
      </c>
      <c r="E411" s="11" t="s">
        <v>82</v>
      </c>
      <c r="F411" s="65">
        <v>63.3</v>
      </c>
      <c r="G411" s="65">
        <v>42.5</v>
      </c>
      <c r="H411" s="65">
        <v>36.8</v>
      </c>
    </row>
    <row r="412" spans="1:8" ht="50.25">
      <c r="A412" s="13" t="s">
        <v>459</v>
      </c>
      <c r="B412" s="56" t="s">
        <v>57</v>
      </c>
      <c r="C412" s="10" t="s">
        <v>149</v>
      </c>
      <c r="D412" s="10"/>
      <c r="E412" s="31" t="s">
        <v>244</v>
      </c>
      <c r="F412" s="65">
        <f>F413+F414+F415</f>
        <v>8601.9</v>
      </c>
      <c r="G412" s="65">
        <f>G413+G414+G415</f>
        <v>7969.400000000001</v>
      </c>
      <c r="H412" s="65">
        <f>H413+H414+H415</f>
        <v>7802.5</v>
      </c>
    </row>
    <row r="413" spans="1:8" ht="66.75">
      <c r="A413" s="13" t="s">
        <v>459</v>
      </c>
      <c r="B413" s="56" t="s">
        <v>57</v>
      </c>
      <c r="C413" s="10" t="s">
        <v>149</v>
      </c>
      <c r="D413" s="108" t="s">
        <v>80</v>
      </c>
      <c r="E413" s="11" t="s">
        <v>428</v>
      </c>
      <c r="F413" s="65">
        <f>6630.2+55</f>
        <v>6685.2</v>
      </c>
      <c r="G413" s="65">
        <f>6630.2+55</f>
        <v>6685.2</v>
      </c>
      <c r="H413" s="65">
        <f>6630.2+55</f>
        <v>6685.2</v>
      </c>
    </row>
    <row r="414" spans="1:8" ht="33">
      <c r="A414" s="13" t="s">
        <v>459</v>
      </c>
      <c r="B414" s="56" t="s">
        <v>57</v>
      </c>
      <c r="C414" s="10" t="s">
        <v>149</v>
      </c>
      <c r="D414" s="108" t="s">
        <v>81</v>
      </c>
      <c r="E414" s="11" t="s">
        <v>82</v>
      </c>
      <c r="F414" s="65">
        <v>1700.6</v>
      </c>
      <c r="G414" s="65">
        <v>1139.4</v>
      </c>
      <c r="H414" s="65">
        <v>991.3</v>
      </c>
    </row>
    <row r="415" spans="1:8" ht="16.5">
      <c r="A415" s="13" t="s">
        <v>459</v>
      </c>
      <c r="B415" s="56" t="s">
        <v>57</v>
      </c>
      <c r="C415" s="10" t="s">
        <v>149</v>
      </c>
      <c r="D415" s="108" t="s">
        <v>83</v>
      </c>
      <c r="E415" s="117" t="s">
        <v>84</v>
      </c>
      <c r="F415" s="65">
        <v>216.1</v>
      </c>
      <c r="G415" s="65">
        <v>144.8</v>
      </c>
      <c r="H415" s="65">
        <v>126</v>
      </c>
    </row>
    <row r="416" spans="1:8" ht="50.25">
      <c r="A416" s="13" t="s">
        <v>459</v>
      </c>
      <c r="B416" s="56" t="s">
        <v>57</v>
      </c>
      <c r="C416" s="10" t="s">
        <v>151</v>
      </c>
      <c r="D416" s="10"/>
      <c r="E416" s="31" t="s">
        <v>150</v>
      </c>
      <c r="F416" s="65">
        <f>F417+F418</f>
        <v>4867.4</v>
      </c>
      <c r="G416" s="65">
        <f>G417+G418</f>
        <v>4600.4</v>
      </c>
      <c r="H416" s="65">
        <f>H417+H418</f>
        <v>4530</v>
      </c>
    </row>
    <row r="417" spans="1:8" ht="66.75">
      <c r="A417" s="13" t="s">
        <v>459</v>
      </c>
      <c r="B417" s="56" t="s">
        <v>57</v>
      </c>
      <c r="C417" s="10" t="s">
        <v>151</v>
      </c>
      <c r="D417" s="108" t="s">
        <v>80</v>
      </c>
      <c r="E417" s="11" t="s">
        <v>428</v>
      </c>
      <c r="F417" s="65">
        <v>4113.4</v>
      </c>
      <c r="G417" s="65">
        <v>4113.4</v>
      </c>
      <c r="H417" s="65">
        <v>4113.4</v>
      </c>
    </row>
    <row r="418" spans="1:8" ht="33">
      <c r="A418" s="13" t="s">
        <v>459</v>
      </c>
      <c r="B418" s="56" t="s">
        <v>57</v>
      </c>
      <c r="C418" s="10" t="s">
        <v>151</v>
      </c>
      <c r="D418" s="108" t="s">
        <v>81</v>
      </c>
      <c r="E418" s="11" t="s">
        <v>82</v>
      </c>
      <c r="F418" s="65">
        <f>809-55</f>
        <v>754</v>
      </c>
      <c r="G418" s="65">
        <f>542-55</f>
        <v>487</v>
      </c>
      <c r="H418" s="65">
        <f>471.6-55</f>
        <v>416.6</v>
      </c>
    </row>
    <row r="419" spans="1:8" ht="16.5">
      <c r="A419" s="13" t="s">
        <v>459</v>
      </c>
      <c r="B419" s="56" t="s">
        <v>42</v>
      </c>
      <c r="C419" s="56"/>
      <c r="D419" s="38"/>
      <c r="E419" s="39" t="s">
        <v>34</v>
      </c>
      <c r="F419" s="65">
        <f>F420+F427</f>
        <v>5424.2</v>
      </c>
      <c r="G419" s="65">
        <f>G420+G427</f>
        <v>5349.6</v>
      </c>
      <c r="H419" s="65">
        <f>H420+H427</f>
        <v>5349.6</v>
      </c>
    </row>
    <row r="420" spans="1:8" ht="16.5">
      <c r="A420" s="13" t="s">
        <v>459</v>
      </c>
      <c r="B420" s="56" t="s">
        <v>43</v>
      </c>
      <c r="C420" s="56"/>
      <c r="D420" s="38"/>
      <c r="E420" s="11" t="s">
        <v>37</v>
      </c>
      <c r="F420" s="65">
        <f>F421</f>
        <v>340.4</v>
      </c>
      <c r="G420" s="65">
        <f aca="true" t="shared" si="38" ref="G420:H423">G421</f>
        <v>265.8</v>
      </c>
      <c r="H420" s="65">
        <f t="shared" si="38"/>
        <v>265.8</v>
      </c>
    </row>
    <row r="421" spans="1:8" ht="50.25">
      <c r="A421" s="13" t="s">
        <v>459</v>
      </c>
      <c r="B421" s="56" t="s">
        <v>43</v>
      </c>
      <c r="C421" s="56" t="s">
        <v>125</v>
      </c>
      <c r="D421" s="38"/>
      <c r="E421" s="11" t="s">
        <v>123</v>
      </c>
      <c r="F421" s="65">
        <f>F422</f>
        <v>340.4</v>
      </c>
      <c r="G421" s="65">
        <f t="shared" si="38"/>
        <v>265.8</v>
      </c>
      <c r="H421" s="65">
        <f t="shared" si="38"/>
        <v>265.8</v>
      </c>
    </row>
    <row r="422" spans="1:8" ht="33">
      <c r="A422" s="13" t="s">
        <v>459</v>
      </c>
      <c r="B422" s="56" t="s">
        <v>43</v>
      </c>
      <c r="C422" s="56" t="s">
        <v>126</v>
      </c>
      <c r="D422" s="38"/>
      <c r="E422" s="11" t="s">
        <v>124</v>
      </c>
      <c r="F422" s="65">
        <f>F423+F425</f>
        <v>340.4</v>
      </c>
      <c r="G422" s="65">
        <f>G423+G425</f>
        <v>265.8</v>
      </c>
      <c r="H422" s="65">
        <f>H423+H425</f>
        <v>265.8</v>
      </c>
    </row>
    <row r="423" spans="1:8" ht="84">
      <c r="A423" s="13" t="s">
        <v>459</v>
      </c>
      <c r="B423" s="56" t="s">
        <v>43</v>
      </c>
      <c r="C423" s="10" t="s">
        <v>388</v>
      </c>
      <c r="D423" s="10"/>
      <c r="E423" s="73" t="s">
        <v>152</v>
      </c>
      <c r="F423" s="65">
        <f>F424</f>
        <v>265.8</v>
      </c>
      <c r="G423" s="65">
        <f t="shared" si="38"/>
        <v>265.8</v>
      </c>
      <c r="H423" s="65">
        <f t="shared" si="38"/>
        <v>265.8</v>
      </c>
    </row>
    <row r="424" spans="1:8" ht="16.5">
      <c r="A424" s="13" t="s">
        <v>459</v>
      </c>
      <c r="B424" s="17">
        <v>1003</v>
      </c>
      <c r="C424" s="10" t="s">
        <v>388</v>
      </c>
      <c r="D424" s="38" t="s">
        <v>86</v>
      </c>
      <c r="E424" s="11" t="s">
        <v>87</v>
      </c>
      <c r="F424" s="65">
        <v>265.8</v>
      </c>
      <c r="G424" s="65">
        <v>265.8</v>
      </c>
      <c r="H424" s="65">
        <v>265.8</v>
      </c>
    </row>
    <row r="425" spans="1:8" ht="144" customHeight="1">
      <c r="A425" s="13" t="s">
        <v>459</v>
      </c>
      <c r="B425" s="56" t="s">
        <v>43</v>
      </c>
      <c r="C425" s="10" t="s">
        <v>482</v>
      </c>
      <c r="D425" s="38"/>
      <c r="E425" s="73" t="s">
        <v>483</v>
      </c>
      <c r="F425" s="65">
        <f>F426</f>
        <v>74.6</v>
      </c>
      <c r="G425" s="65">
        <f>G426</f>
        <v>0</v>
      </c>
      <c r="H425" s="65">
        <f>H426</f>
        <v>0</v>
      </c>
    </row>
    <row r="426" spans="1:8" ht="16.5">
      <c r="A426" s="13" t="s">
        <v>459</v>
      </c>
      <c r="B426" s="17">
        <v>1003</v>
      </c>
      <c r="C426" s="10" t="s">
        <v>482</v>
      </c>
      <c r="D426" s="38" t="s">
        <v>86</v>
      </c>
      <c r="E426" s="11" t="s">
        <v>87</v>
      </c>
      <c r="F426" s="65">
        <f>22.1+27.2+25.3</f>
        <v>74.6</v>
      </c>
      <c r="G426" s="65">
        <v>0</v>
      </c>
      <c r="H426" s="65">
        <v>0</v>
      </c>
    </row>
    <row r="427" spans="1:8" ht="16.5">
      <c r="A427" s="56" t="s">
        <v>459</v>
      </c>
      <c r="B427" s="17">
        <v>1004</v>
      </c>
      <c r="C427" s="56"/>
      <c r="D427" s="38"/>
      <c r="E427" s="11" t="s">
        <v>154</v>
      </c>
      <c r="F427" s="65">
        <f>F428</f>
        <v>5083.8</v>
      </c>
      <c r="G427" s="65">
        <f aca="true" t="shared" si="39" ref="G427:H430">G428</f>
        <v>5083.8</v>
      </c>
      <c r="H427" s="65">
        <f t="shared" si="39"/>
        <v>5083.8</v>
      </c>
    </row>
    <row r="428" spans="1:8" ht="50.25">
      <c r="A428" s="56" t="s">
        <v>459</v>
      </c>
      <c r="B428" s="17">
        <v>1004</v>
      </c>
      <c r="C428" s="56" t="s">
        <v>125</v>
      </c>
      <c r="D428" s="38"/>
      <c r="E428" s="11" t="s">
        <v>123</v>
      </c>
      <c r="F428" s="65">
        <f>F429</f>
        <v>5083.8</v>
      </c>
      <c r="G428" s="65">
        <f t="shared" si="39"/>
        <v>5083.8</v>
      </c>
      <c r="H428" s="65">
        <f t="shared" si="39"/>
        <v>5083.8</v>
      </c>
    </row>
    <row r="429" spans="1:8" ht="33">
      <c r="A429" s="56" t="s">
        <v>459</v>
      </c>
      <c r="B429" s="17">
        <v>1004</v>
      </c>
      <c r="C429" s="56" t="s">
        <v>126</v>
      </c>
      <c r="D429" s="38"/>
      <c r="E429" s="11" t="s">
        <v>124</v>
      </c>
      <c r="F429" s="65">
        <f>F430</f>
        <v>5083.8</v>
      </c>
      <c r="G429" s="65">
        <f t="shared" si="39"/>
        <v>5083.8</v>
      </c>
      <c r="H429" s="65">
        <f t="shared" si="39"/>
        <v>5083.8</v>
      </c>
    </row>
    <row r="430" spans="1:8" ht="66.75">
      <c r="A430" s="56" t="s">
        <v>459</v>
      </c>
      <c r="B430" s="17">
        <v>1004</v>
      </c>
      <c r="C430" s="56" t="s">
        <v>155</v>
      </c>
      <c r="D430" s="10"/>
      <c r="E430" s="73" t="s">
        <v>156</v>
      </c>
      <c r="F430" s="65">
        <f>F431</f>
        <v>5083.8</v>
      </c>
      <c r="G430" s="65">
        <f t="shared" si="39"/>
        <v>5083.8</v>
      </c>
      <c r="H430" s="65">
        <f t="shared" si="39"/>
        <v>5083.8</v>
      </c>
    </row>
    <row r="431" spans="1:8" ht="16.5">
      <c r="A431" s="56" t="s">
        <v>459</v>
      </c>
      <c r="B431" s="56" t="s">
        <v>153</v>
      </c>
      <c r="C431" s="10" t="s">
        <v>155</v>
      </c>
      <c r="D431" s="38" t="s">
        <v>86</v>
      </c>
      <c r="E431" s="11" t="s">
        <v>87</v>
      </c>
      <c r="F431" s="65">
        <v>5083.8</v>
      </c>
      <c r="G431" s="65">
        <v>5083.8</v>
      </c>
      <c r="H431" s="65">
        <v>5083.8</v>
      </c>
    </row>
  </sheetData>
  <sheetProtection/>
  <mergeCells count="12">
    <mergeCell ref="F7:H7"/>
    <mergeCell ref="A7:A9"/>
    <mergeCell ref="B3:H3"/>
    <mergeCell ref="F1:H1"/>
    <mergeCell ref="C2:H2"/>
    <mergeCell ref="G8:H8"/>
    <mergeCell ref="F8:F9"/>
    <mergeCell ref="B7:B9"/>
    <mergeCell ref="C7:C9"/>
    <mergeCell ref="D7:D9"/>
    <mergeCell ref="E7:E9"/>
    <mergeCell ref="A5:H5"/>
  </mergeCells>
  <printOptions/>
  <pageMargins left="0.5905511811023623" right="0" top="0.1968503937007874" bottom="0" header="0" footer="0"/>
  <pageSetup fitToHeight="0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7"/>
  <sheetViews>
    <sheetView zoomScalePageLayoutView="0" workbookViewId="0" topLeftCell="A190">
      <selection activeCell="D203" sqref="D203"/>
    </sheetView>
  </sheetViews>
  <sheetFormatPr defaultColWidth="9.125" defaultRowHeight="12.75"/>
  <cols>
    <col min="1" max="1" width="7.125" style="2" customWidth="1"/>
    <col min="2" max="2" width="10.125" style="51" customWidth="1"/>
    <col min="3" max="3" width="7.00390625" style="57" customWidth="1"/>
    <col min="4" max="4" width="72.125" style="2" customWidth="1"/>
    <col min="5" max="5" width="12.00390625" style="61" customWidth="1"/>
    <col min="6" max="6" width="11.00390625" style="61" customWidth="1"/>
    <col min="7" max="7" width="11.875" style="61" customWidth="1"/>
    <col min="8" max="16384" width="9.125" style="2" customWidth="1"/>
  </cols>
  <sheetData>
    <row r="1" spans="5:7" ht="16.5">
      <c r="E1" s="196" t="s">
        <v>397</v>
      </c>
      <c r="F1" s="196"/>
      <c r="G1" s="196"/>
    </row>
    <row r="2" spans="2:7" ht="16.5">
      <c r="B2" s="197" t="s">
        <v>468</v>
      </c>
      <c r="C2" s="197"/>
      <c r="D2" s="197"/>
      <c r="E2" s="197"/>
      <c r="F2" s="197"/>
      <c r="G2" s="197"/>
    </row>
    <row r="3" spans="1:7" ht="16.5">
      <c r="A3" s="198" t="s">
        <v>727</v>
      </c>
      <c r="B3" s="198"/>
      <c r="C3" s="198"/>
      <c r="D3" s="198"/>
      <c r="E3" s="198"/>
      <c r="F3" s="198"/>
      <c r="G3" s="198"/>
    </row>
    <row r="4" spans="1:7" ht="16.5">
      <c r="A4" s="46"/>
      <c r="B4" s="52"/>
      <c r="C4" s="58"/>
      <c r="D4" s="46"/>
      <c r="E4" s="62"/>
      <c r="F4" s="62"/>
      <c r="G4" s="62"/>
    </row>
    <row r="5" spans="1:7" s="47" customFormat="1" ht="52.5" customHeight="1">
      <c r="A5" s="192" t="s">
        <v>429</v>
      </c>
      <c r="B5" s="192"/>
      <c r="C5" s="192"/>
      <c r="D5" s="192"/>
      <c r="E5" s="192"/>
      <c r="F5" s="192"/>
      <c r="G5" s="192"/>
    </row>
    <row r="6" spans="1:7" ht="16.5">
      <c r="A6" s="45"/>
      <c r="B6" s="53"/>
      <c r="C6" s="59"/>
      <c r="D6" s="45"/>
      <c r="E6" s="63"/>
      <c r="F6" s="63"/>
      <c r="G6" s="63"/>
    </row>
    <row r="7" spans="1:7" ht="16.5">
      <c r="A7" s="159" t="s">
        <v>39</v>
      </c>
      <c r="B7" s="164" t="s">
        <v>472</v>
      </c>
      <c r="C7" s="159" t="s">
        <v>473</v>
      </c>
      <c r="D7" s="159" t="s">
        <v>474</v>
      </c>
      <c r="E7" s="193" t="s">
        <v>64</v>
      </c>
      <c r="F7" s="194"/>
      <c r="G7" s="195"/>
    </row>
    <row r="8" spans="1:7" ht="16.5">
      <c r="A8" s="167"/>
      <c r="B8" s="165"/>
      <c r="C8" s="167"/>
      <c r="D8" s="167"/>
      <c r="E8" s="199" t="s">
        <v>448</v>
      </c>
      <c r="F8" s="193" t="s">
        <v>115</v>
      </c>
      <c r="G8" s="195"/>
    </row>
    <row r="9" spans="1:7" ht="16.5">
      <c r="A9" s="160"/>
      <c r="B9" s="166"/>
      <c r="C9" s="160"/>
      <c r="D9" s="160"/>
      <c r="E9" s="200"/>
      <c r="F9" s="65" t="s">
        <v>78</v>
      </c>
      <c r="G9" s="65" t="s">
        <v>114</v>
      </c>
    </row>
    <row r="10" spans="1:7" ht="16.5">
      <c r="A10" s="37">
        <v>1</v>
      </c>
      <c r="B10" s="54" t="s">
        <v>92</v>
      </c>
      <c r="C10" s="38">
        <v>3</v>
      </c>
      <c r="D10" s="37">
        <v>4</v>
      </c>
      <c r="E10" s="67">
        <v>5</v>
      </c>
      <c r="F10" s="67">
        <v>6</v>
      </c>
      <c r="G10" s="67">
        <v>7</v>
      </c>
    </row>
    <row r="11" spans="1:7" s="49" customFormat="1" ht="16.5">
      <c r="A11" s="48"/>
      <c r="B11" s="55"/>
      <c r="C11" s="60"/>
      <c r="D11" s="48" t="s">
        <v>423</v>
      </c>
      <c r="E11" s="66">
        <f>E12+E111+E126+E165+E206+E287+E312+E359+E379+E392</f>
        <v>668483.0000000001</v>
      </c>
      <c r="F11" s="66">
        <f>F12+F111+F126+F165+F206+F287+F312+F359+F379+F392</f>
        <v>554267.8</v>
      </c>
      <c r="G11" s="66">
        <f>G12+G111+G126+G165+G206+G287+G312+G359+G379+G392</f>
        <v>537907.4</v>
      </c>
    </row>
    <row r="12" spans="1:7" s="49" customFormat="1" ht="16.5">
      <c r="A12" s="34" t="s">
        <v>59</v>
      </c>
      <c r="B12" s="34"/>
      <c r="C12" s="34"/>
      <c r="D12" s="35" t="s">
        <v>476</v>
      </c>
      <c r="E12" s="66">
        <f>E13+E18+E31+E41+E46+E53+E57</f>
        <v>68934.5</v>
      </c>
      <c r="F12" s="66">
        <f>F13+F18+F31+F41+F46+F53+F57</f>
        <v>58148.00000000001</v>
      </c>
      <c r="G12" s="66">
        <f>G13+G18+G31+G41+G46+G53+G57</f>
        <v>57002.50000000001</v>
      </c>
    </row>
    <row r="13" spans="1:7" ht="33">
      <c r="A13" s="33" t="s">
        <v>46</v>
      </c>
      <c r="B13" s="33"/>
      <c r="C13" s="33"/>
      <c r="D13" s="31" t="s">
        <v>66</v>
      </c>
      <c r="E13" s="65">
        <f>E14</f>
        <v>1455.3</v>
      </c>
      <c r="F13" s="65">
        <f aca="true" t="shared" si="0" ref="F13:G16">F14</f>
        <v>1455.3</v>
      </c>
      <c r="G13" s="65">
        <f t="shared" si="0"/>
        <v>1455.3</v>
      </c>
    </row>
    <row r="14" spans="1:7" ht="50.25">
      <c r="A14" s="33" t="s">
        <v>46</v>
      </c>
      <c r="B14" s="56" t="s">
        <v>424</v>
      </c>
      <c r="C14" s="38"/>
      <c r="D14" s="31" t="s">
        <v>390</v>
      </c>
      <c r="E14" s="65">
        <f>E15</f>
        <v>1455.3</v>
      </c>
      <c r="F14" s="65">
        <f t="shared" si="0"/>
        <v>1455.3</v>
      </c>
      <c r="G14" s="65">
        <f t="shared" si="0"/>
        <v>1455.3</v>
      </c>
    </row>
    <row r="15" spans="1:7" ht="21" customHeight="1">
      <c r="A15" s="33" t="s">
        <v>46</v>
      </c>
      <c r="B15" s="56" t="s">
        <v>426</v>
      </c>
      <c r="C15" s="38"/>
      <c r="D15" s="31" t="s">
        <v>425</v>
      </c>
      <c r="E15" s="65">
        <f>E16</f>
        <v>1455.3</v>
      </c>
      <c r="F15" s="65">
        <f t="shared" si="0"/>
        <v>1455.3</v>
      </c>
      <c r="G15" s="65">
        <f t="shared" si="0"/>
        <v>1455.3</v>
      </c>
    </row>
    <row r="16" spans="1:7" ht="16.5">
      <c r="A16" s="33" t="s">
        <v>46</v>
      </c>
      <c r="B16" s="10" t="s">
        <v>377</v>
      </c>
      <c r="C16" s="10"/>
      <c r="D16" s="31" t="s">
        <v>21</v>
      </c>
      <c r="E16" s="65">
        <f>E17</f>
        <v>1455.3</v>
      </c>
      <c r="F16" s="65">
        <f t="shared" si="0"/>
        <v>1455.3</v>
      </c>
      <c r="G16" s="65">
        <f t="shared" si="0"/>
        <v>1455.3</v>
      </c>
    </row>
    <row r="17" spans="1:7" ht="66.75">
      <c r="A17" s="33" t="s">
        <v>46</v>
      </c>
      <c r="B17" s="10" t="s">
        <v>377</v>
      </c>
      <c r="C17" s="38">
        <v>100</v>
      </c>
      <c r="D17" s="27" t="s">
        <v>428</v>
      </c>
      <c r="E17" s="65">
        <f>'№4'!F18</f>
        <v>1455.3</v>
      </c>
      <c r="F17" s="65">
        <f>'№4'!G18</f>
        <v>1455.3</v>
      </c>
      <c r="G17" s="65">
        <f>'№4'!H18</f>
        <v>1455.3</v>
      </c>
    </row>
    <row r="18" spans="1:7" ht="50.25">
      <c r="A18" s="75" t="s">
        <v>47</v>
      </c>
      <c r="B18" s="75"/>
      <c r="C18" s="38"/>
      <c r="D18" s="11" t="s">
        <v>22</v>
      </c>
      <c r="E18" s="65">
        <f aca="true" t="shared" si="1" ref="E18:G19">E19</f>
        <v>4327.1</v>
      </c>
      <c r="F18" s="65">
        <f t="shared" si="1"/>
        <v>4071.6</v>
      </c>
      <c r="G18" s="65">
        <f t="shared" si="1"/>
        <v>4004</v>
      </c>
    </row>
    <row r="19" spans="1:7" ht="16.5">
      <c r="A19" s="75" t="s">
        <v>47</v>
      </c>
      <c r="B19" s="5">
        <v>9900000</v>
      </c>
      <c r="C19" s="76"/>
      <c r="D19" s="32" t="s">
        <v>435</v>
      </c>
      <c r="E19" s="65">
        <f t="shared" si="1"/>
        <v>4327.1</v>
      </c>
      <c r="F19" s="65">
        <f t="shared" si="1"/>
        <v>4071.6</v>
      </c>
      <c r="G19" s="65">
        <f t="shared" si="1"/>
        <v>4004</v>
      </c>
    </row>
    <row r="20" spans="1:7" ht="50.25">
      <c r="A20" s="75" t="s">
        <v>47</v>
      </c>
      <c r="B20" s="5">
        <v>9990000</v>
      </c>
      <c r="C20" s="10" t="s">
        <v>77</v>
      </c>
      <c r="D20" s="32" t="s">
        <v>436</v>
      </c>
      <c r="E20" s="65">
        <f>E21+E23+E27</f>
        <v>4327.1</v>
      </c>
      <c r="F20" s="65">
        <f>F21+F23+F27</f>
        <v>4071.6</v>
      </c>
      <c r="G20" s="65">
        <f>G21+G23+G27</f>
        <v>4004</v>
      </c>
    </row>
    <row r="21" spans="1:7" ht="16.5">
      <c r="A21" s="75" t="s">
        <v>47</v>
      </c>
      <c r="B21" s="5">
        <v>9999410</v>
      </c>
      <c r="C21" s="10" t="s">
        <v>77</v>
      </c>
      <c r="D21" s="32" t="s">
        <v>437</v>
      </c>
      <c r="E21" s="65">
        <f>E22</f>
        <v>1198.9</v>
      </c>
      <c r="F21" s="65">
        <f>F22</f>
        <v>1198.9</v>
      </c>
      <c r="G21" s="65">
        <f>G22</f>
        <v>1198.9</v>
      </c>
    </row>
    <row r="22" spans="1:7" ht="66.75">
      <c r="A22" s="75" t="s">
        <v>47</v>
      </c>
      <c r="B22" s="42">
        <v>9999410</v>
      </c>
      <c r="C22" s="70" t="s">
        <v>80</v>
      </c>
      <c r="D22" s="77" t="s">
        <v>428</v>
      </c>
      <c r="E22" s="65">
        <f>'№4'!F290</f>
        <v>1198.9</v>
      </c>
      <c r="F22" s="65">
        <f>'№4'!G290</f>
        <v>1198.9</v>
      </c>
      <c r="G22" s="65">
        <f>'№4'!H290</f>
        <v>1198.9</v>
      </c>
    </row>
    <row r="23" spans="1:7" ht="33">
      <c r="A23" s="75" t="s">
        <v>47</v>
      </c>
      <c r="B23" s="5">
        <v>9999420</v>
      </c>
      <c r="C23" s="10" t="s">
        <v>77</v>
      </c>
      <c r="D23" s="32" t="s">
        <v>438</v>
      </c>
      <c r="E23" s="65">
        <f>E24+E25+E26</f>
        <v>2670</v>
      </c>
      <c r="F23" s="65">
        <f>F24+F25+F26</f>
        <v>2414</v>
      </c>
      <c r="G23" s="65">
        <f>G24+G25+G26</f>
        <v>2346.4</v>
      </c>
    </row>
    <row r="24" spans="1:7" ht="66.75">
      <c r="A24" s="75" t="s">
        <v>47</v>
      </c>
      <c r="B24" s="5">
        <v>9999420</v>
      </c>
      <c r="C24" s="68" t="s">
        <v>80</v>
      </c>
      <c r="D24" s="11" t="s">
        <v>428</v>
      </c>
      <c r="E24" s="65">
        <f>'№4'!F292</f>
        <v>1928.8</v>
      </c>
      <c r="F24" s="65">
        <f>'№4'!G292</f>
        <v>1917.8</v>
      </c>
      <c r="G24" s="65">
        <f>'№4'!H292</f>
        <v>1914.6</v>
      </c>
    </row>
    <row r="25" spans="1:7" ht="33">
      <c r="A25" s="75" t="s">
        <v>47</v>
      </c>
      <c r="B25" s="5">
        <v>9999420</v>
      </c>
      <c r="C25" s="68" t="s">
        <v>81</v>
      </c>
      <c r="D25" s="11" t="s">
        <v>82</v>
      </c>
      <c r="E25" s="65">
        <f>'№4'!F293</f>
        <v>740.4</v>
      </c>
      <c r="F25" s="65">
        <f>'№4'!G293</f>
        <v>495.9</v>
      </c>
      <c r="G25" s="65">
        <f>'№4'!H293</f>
        <v>431.5</v>
      </c>
    </row>
    <row r="26" spans="1:7" ht="16.5">
      <c r="A26" s="75" t="s">
        <v>47</v>
      </c>
      <c r="B26" s="5">
        <v>9999420</v>
      </c>
      <c r="C26" s="70" t="s">
        <v>83</v>
      </c>
      <c r="D26" s="71" t="s">
        <v>84</v>
      </c>
      <c r="E26" s="65">
        <f>'№4'!F294</f>
        <v>0.8</v>
      </c>
      <c r="F26" s="65">
        <f>'№4'!G294</f>
        <v>0.3</v>
      </c>
      <c r="G26" s="65">
        <f>'№4'!H294</f>
        <v>0.3</v>
      </c>
    </row>
    <row r="27" spans="1:7" ht="16.5">
      <c r="A27" s="75" t="s">
        <v>47</v>
      </c>
      <c r="B27" s="5">
        <v>9999430</v>
      </c>
      <c r="C27" s="78" t="s">
        <v>77</v>
      </c>
      <c r="D27" s="32" t="s">
        <v>439</v>
      </c>
      <c r="E27" s="65">
        <f>E28</f>
        <v>458.2</v>
      </c>
      <c r="F27" s="65">
        <f>F28</f>
        <v>458.7</v>
      </c>
      <c r="G27" s="65">
        <f>G28</f>
        <v>458.7</v>
      </c>
    </row>
    <row r="28" spans="1:7" ht="66.75">
      <c r="A28" s="75" t="s">
        <v>47</v>
      </c>
      <c r="B28" s="5">
        <v>9999430</v>
      </c>
      <c r="C28" s="70" t="s">
        <v>80</v>
      </c>
      <c r="D28" s="77" t="s">
        <v>428</v>
      </c>
      <c r="E28" s="65">
        <f>'№4'!F296</f>
        <v>458.2</v>
      </c>
      <c r="F28" s="65">
        <f>'№4'!G296</f>
        <v>458.7</v>
      </c>
      <c r="G28" s="65">
        <f>'№4'!H296</f>
        <v>458.7</v>
      </c>
    </row>
    <row r="29" spans="1:7" ht="50.25">
      <c r="A29" s="33" t="s">
        <v>48</v>
      </c>
      <c r="B29" s="33"/>
      <c r="C29" s="33"/>
      <c r="D29" s="31" t="s">
        <v>23</v>
      </c>
      <c r="E29" s="65">
        <f aca="true" t="shared" si="2" ref="E29:G30">E30</f>
        <v>35886.9</v>
      </c>
      <c r="F29" s="65">
        <f t="shared" si="2"/>
        <v>34167.9</v>
      </c>
      <c r="G29" s="65">
        <f t="shared" si="2"/>
        <v>33714.700000000004</v>
      </c>
    </row>
    <row r="30" spans="1:7" ht="50.25">
      <c r="A30" s="33" t="s">
        <v>48</v>
      </c>
      <c r="B30" s="56" t="s">
        <v>424</v>
      </c>
      <c r="C30" s="38"/>
      <c r="D30" s="31" t="s">
        <v>390</v>
      </c>
      <c r="E30" s="65">
        <f t="shared" si="2"/>
        <v>35886.9</v>
      </c>
      <c r="F30" s="65">
        <f t="shared" si="2"/>
        <v>34167.9</v>
      </c>
      <c r="G30" s="65">
        <f t="shared" si="2"/>
        <v>33714.700000000004</v>
      </c>
    </row>
    <row r="31" spans="1:7" ht="18.75" customHeight="1">
      <c r="A31" s="33" t="s">
        <v>48</v>
      </c>
      <c r="B31" s="56" t="s">
        <v>426</v>
      </c>
      <c r="C31" s="38"/>
      <c r="D31" s="31" t="s">
        <v>425</v>
      </c>
      <c r="E31" s="65">
        <f>E32+E36+E38</f>
        <v>35886.9</v>
      </c>
      <c r="F31" s="65">
        <f>F32+F36+F38</f>
        <v>34167.9</v>
      </c>
      <c r="G31" s="65">
        <f>G32+G36+G38</f>
        <v>33714.700000000004</v>
      </c>
    </row>
    <row r="32" spans="1:7" ht="66.75">
      <c r="A32" s="33" t="s">
        <v>48</v>
      </c>
      <c r="B32" s="10" t="s">
        <v>378</v>
      </c>
      <c r="C32" s="10"/>
      <c r="D32" s="31" t="s">
        <v>88</v>
      </c>
      <c r="E32" s="65">
        <f>E33+E34+E35</f>
        <v>35162.6</v>
      </c>
      <c r="F32" s="65">
        <f>F33+F34+F35</f>
        <v>33443.6</v>
      </c>
      <c r="G32" s="65">
        <f>G33+G34+G35</f>
        <v>32990.4</v>
      </c>
    </row>
    <row r="33" spans="1:7" ht="66.75">
      <c r="A33" s="36" t="s">
        <v>48</v>
      </c>
      <c r="B33" s="69" t="s">
        <v>378</v>
      </c>
      <c r="C33" s="70" t="s">
        <v>80</v>
      </c>
      <c r="D33" s="77" t="s">
        <v>428</v>
      </c>
      <c r="E33" s="64">
        <f>'№4'!F23</f>
        <v>30079.8</v>
      </c>
      <c r="F33" s="64">
        <f>'№4'!G23</f>
        <v>30038.1</v>
      </c>
      <c r="G33" s="64">
        <f>'№4'!H23</f>
        <v>30027.1</v>
      </c>
    </row>
    <row r="34" spans="1:7" ht="33">
      <c r="A34" s="33" t="s">
        <v>48</v>
      </c>
      <c r="B34" s="10" t="s">
        <v>378</v>
      </c>
      <c r="C34" s="72" t="s">
        <v>81</v>
      </c>
      <c r="D34" s="11" t="s">
        <v>82</v>
      </c>
      <c r="E34" s="65">
        <f>'№4'!F24</f>
        <v>4838.3</v>
      </c>
      <c r="F34" s="65">
        <f>'№4'!G24</f>
        <v>3241.6</v>
      </c>
      <c r="G34" s="65">
        <f>'№4'!H24</f>
        <v>2820.8</v>
      </c>
    </row>
    <row r="35" spans="1:7" ht="16.5">
      <c r="A35" s="33" t="s">
        <v>48</v>
      </c>
      <c r="B35" s="10" t="s">
        <v>378</v>
      </c>
      <c r="C35" s="72" t="s">
        <v>83</v>
      </c>
      <c r="D35" s="81" t="s">
        <v>84</v>
      </c>
      <c r="E35" s="65">
        <f>'№4'!F25</f>
        <v>244.5</v>
      </c>
      <c r="F35" s="65">
        <f>'№4'!G25</f>
        <v>163.9</v>
      </c>
      <c r="G35" s="65">
        <f>'№4'!H25</f>
        <v>142.5</v>
      </c>
    </row>
    <row r="36" spans="1:7" ht="50.25">
      <c r="A36" s="33" t="s">
        <v>48</v>
      </c>
      <c r="B36" s="10" t="s">
        <v>430</v>
      </c>
      <c r="C36" s="10"/>
      <c r="D36" s="11" t="s">
        <v>89</v>
      </c>
      <c r="E36" s="65">
        <f>E37</f>
        <v>100.9</v>
      </c>
      <c r="F36" s="65">
        <f>F37</f>
        <v>100.9</v>
      </c>
      <c r="G36" s="65">
        <f>G37</f>
        <v>100.9</v>
      </c>
    </row>
    <row r="37" spans="1:7" ht="66.75">
      <c r="A37" s="33" t="s">
        <v>48</v>
      </c>
      <c r="B37" s="10" t="s">
        <v>430</v>
      </c>
      <c r="C37" s="72" t="s">
        <v>80</v>
      </c>
      <c r="D37" s="11" t="s">
        <v>428</v>
      </c>
      <c r="E37" s="65">
        <f>'№4'!F27</f>
        <v>100.9</v>
      </c>
      <c r="F37" s="65">
        <f>'№4'!G27</f>
        <v>100.9</v>
      </c>
      <c r="G37" s="65">
        <f>'№4'!H27</f>
        <v>100.9</v>
      </c>
    </row>
    <row r="38" spans="1:7" ht="66.75">
      <c r="A38" s="33" t="s">
        <v>48</v>
      </c>
      <c r="B38" s="10" t="s">
        <v>431</v>
      </c>
      <c r="C38" s="10"/>
      <c r="D38" s="73" t="s">
        <v>432</v>
      </c>
      <c r="E38" s="65">
        <f>E39+E40</f>
        <v>623.4</v>
      </c>
      <c r="F38" s="65">
        <f>F39+F40</f>
        <v>623.4</v>
      </c>
      <c r="G38" s="65">
        <f>G39+G40</f>
        <v>623.4</v>
      </c>
    </row>
    <row r="39" spans="1:7" ht="66.75">
      <c r="A39" s="33" t="s">
        <v>48</v>
      </c>
      <c r="B39" s="10" t="s">
        <v>431</v>
      </c>
      <c r="C39" s="72" t="s">
        <v>80</v>
      </c>
      <c r="D39" s="11" t="s">
        <v>428</v>
      </c>
      <c r="E39" s="65">
        <f>'№4'!F29</f>
        <v>545.5</v>
      </c>
      <c r="F39" s="65">
        <f>'№4'!G29</f>
        <v>544.9</v>
      </c>
      <c r="G39" s="65">
        <f>'№4'!H29</f>
        <v>544.9</v>
      </c>
    </row>
    <row r="40" spans="1:7" ht="33">
      <c r="A40" s="33" t="s">
        <v>48</v>
      </c>
      <c r="B40" s="10" t="s">
        <v>431</v>
      </c>
      <c r="C40" s="72" t="s">
        <v>81</v>
      </c>
      <c r="D40" s="11" t="s">
        <v>82</v>
      </c>
      <c r="E40" s="65">
        <f>'№4'!F30</f>
        <v>77.9</v>
      </c>
      <c r="F40" s="65">
        <f>'№4'!G30</f>
        <v>78.5</v>
      </c>
      <c r="G40" s="65">
        <f>'№4'!H30</f>
        <v>78.5</v>
      </c>
    </row>
    <row r="41" spans="1:7" ht="16.5">
      <c r="A41" s="33" t="s">
        <v>420</v>
      </c>
      <c r="B41" s="10"/>
      <c r="C41" s="72"/>
      <c r="D41" s="11" t="s">
        <v>421</v>
      </c>
      <c r="E41" s="65">
        <f>E42</f>
        <v>0</v>
      </c>
      <c r="F41" s="65">
        <f aca="true" t="shared" si="3" ref="F41:G44">F42</f>
        <v>0</v>
      </c>
      <c r="G41" s="65">
        <f t="shared" si="3"/>
        <v>56</v>
      </c>
    </row>
    <row r="42" spans="1:7" ht="50.25">
      <c r="A42" s="33" t="s">
        <v>420</v>
      </c>
      <c r="B42" s="56" t="s">
        <v>424</v>
      </c>
      <c r="C42" s="72"/>
      <c r="D42" s="31" t="s">
        <v>390</v>
      </c>
      <c r="E42" s="65">
        <f>E43</f>
        <v>0</v>
      </c>
      <c r="F42" s="65">
        <f t="shared" si="3"/>
        <v>0</v>
      </c>
      <c r="G42" s="65">
        <f t="shared" si="3"/>
        <v>56</v>
      </c>
    </row>
    <row r="43" spans="1:7" ht="50.25">
      <c r="A43" s="33" t="s">
        <v>420</v>
      </c>
      <c r="B43" s="56" t="s">
        <v>441</v>
      </c>
      <c r="C43" s="72"/>
      <c r="D43" s="11" t="s">
        <v>440</v>
      </c>
      <c r="E43" s="65">
        <f>E44</f>
        <v>0</v>
      </c>
      <c r="F43" s="65">
        <f t="shared" si="3"/>
        <v>0</v>
      </c>
      <c r="G43" s="65">
        <f t="shared" si="3"/>
        <v>56</v>
      </c>
    </row>
    <row r="44" spans="1:7" ht="50.25">
      <c r="A44" s="33" t="s">
        <v>420</v>
      </c>
      <c r="B44" s="10" t="s">
        <v>442</v>
      </c>
      <c r="C44" s="10"/>
      <c r="D44" s="73" t="s">
        <v>443</v>
      </c>
      <c r="E44" s="65">
        <f>E45</f>
        <v>0</v>
      </c>
      <c r="F44" s="65">
        <f t="shared" si="3"/>
        <v>0</v>
      </c>
      <c r="G44" s="65">
        <f t="shared" si="3"/>
        <v>56</v>
      </c>
    </row>
    <row r="45" spans="1:7" ht="33">
      <c r="A45" s="33" t="s">
        <v>420</v>
      </c>
      <c r="B45" s="10" t="s">
        <v>442</v>
      </c>
      <c r="C45" s="72" t="s">
        <v>81</v>
      </c>
      <c r="D45" s="11" t="s">
        <v>82</v>
      </c>
      <c r="E45" s="65">
        <f>'№4'!F35</f>
        <v>0</v>
      </c>
      <c r="F45" s="65">
        <f>'№4'!G35</f>
        <v>0</v>
      </c>
      <c r="G45" s="65">
        <f>'№4'!H35</f>
        <v>56</v>
      </c>
    </row>
    <row r="46" spans="1:7" ht="50.25">
      <c r="A46" s="33" t="s">
        <v>49</v>
      </c>
      <c r="B46" s="33"/>
      <c r="C46" s="33"/>
      <c r="D46" s="11" t="s">
        <v>456</v>
      </c>
      <c r="E46" s="65">
        <f>E47</f>
        <v>9669.400000000001</v>
      </c>
      <c r="F46" s="65">
        <f aca="true" t="shared" si="4" ref="F46:G48">F47</f>
        <v>9544.400000000001</v>
      </c>
      <c r="G46" s="65">
        <f t="shared" si="4"/>
        <v>9200.4</v>
      </c>
    </row>
    <row r="47" spans="1:7" ht="50.25">
      <c r="A47" s="33" t="s">
        <v>49</v>
      </c>
      <c r="B47" s="10" t="s">
        <v>445</v>
      </c>
      <c r="C47" s="72"/>
      <c r="D47" s="11" t="s">
        <v>444</v>
      </c>
      <c r="E47" s="65">
        <f>E48</f>
        <v>9669.400000000001</v>
      </c>
      <c r="F47" s="65">
        <f t="shared" si="4"/>
        <v>9544.400000000001</v>
      </c>
      <c r="G47" s="65">
        <f t="shared" si="4"/>
        <v>9200.4</v>
      </c>
    </row>
    <row r="48" spans="1:7" ht="18" customHeight="1">
      <c r="A48" s="33" t="s">
        <v>49</v>
      </c>
      <c r="B48" s="56" t="s">
        <v>446</v>
      </c>
      <c r="C48" s="38"/>
      <c r="D48" s="31" t="s">
        <v>425</v>
      </c>
      <c r="E48" s="65">
        <f>E49</f>
        <v>9669.400000000001</v>
      </c>
      <c r="F48" s="65">
        <f t="shared" si="4"/>
        <v>9544.400000000001</v>
      </c>
      <c r="G48" s="65">
        <f t="shared" si="4"/>
        <v>9200.4</v>
      </c>
    </row>
    <row r="49" spans="1:7" ht="66.75">
      <c r="A49" s="33" t="s">
        <v>49</v>
      </c>
      <c r="B49" s="10" t="s">
        <v>381</v>
      </c>
      <c r="C49" s="10"/>
      <c r="D49" s="31" t="s">
        <v>88</v>
      </c>
      <c r="E49" s="65">
        <f>E50+E51+E52</f>
        <v>9669.400000000001</v>
      </c>
      <c r="F49" s="65">
        <f>F50+F51+F52</f>
        <v>9544.400000000001</v>
      </c>
      <c r="G49" s="65">
        <f>G50+G51+G52</f>
        <v>9200.4</v>
      </c>
    </row>
    <row r="50" spans="1:7" ht="66.75">
      <c r="A50" s="33" t="s">
        <v>49</v>
      </c>
      <c r="B50" s="10" t="s">
        <v>381</v>
      </c>
      <c r="C50" s="68" t="s">
        <v>80</v>
      </c>
      <c r="D50" s="11" t="s">
        <v>428</v>
      </c>
      <c r="E50" s="65">
        <f>'№4'!F220</f>
        <v>8106.6</v>
      </c>
      <c r="F50" s="65">
        <f>'№4'!G220</f>
        <v>8092.1</v>
      </c>
      <c r="G50" s="65">
        <f>'№4'!H220</f>
        <v>8096.4</v>
      </c>
    </row>
    <row r="51" spans="1:7" ht="33">
      <c r="A51" s="36" t="s">
        <v>49</v>
      </c>
      <c r="B51" s="69" t="s">
        <v>381</v>
      </c>
      <c r="C51" s="70" t="s">
        <v>81</v>
      </c>
      <c r="D51" s="77" t="s">
        <v>82</v>
      </c>
      <c r="E51" s="65">
        <f>'№4'!F221</f>
        <v>1352.2</v>
      </c>
      <c r="F51" s="65">
        <f>'№4'!G221</f>
        <v>1311.1</v>
      </c>
      <c r="G51" s="65">
        <f>'№4'!H221</f>
        <v>981.3</v>
      </c>
    </row>
    <row r="52" spans="1:7" ht="16.5">
      <c r="A52" s="33" t="s">
        <v>49</v>
      </c>
      <c r="B52" s="69" t="s">
        <v>381</v>
      </c>
      <c r="C52" s="72" t="s">
        <v>83</v>
      </c>
      <c r="D52" s="81" t="s">
        <v>84</v>
      </c>
      <c r="E52" s="65">
        <f>'№4'!F222</f>
        <v>210.6</v>
      </c>
      <c r="F52" s="65">
        <f>'№4'!G222</f>
        <v>141.2</v>
      </c>
      <c r="G52" s="65">
        <f>'№4'!H222</f>
        <v>122.7</v>
      </c>
    </row>
    <row r="53" spans="1:7" ht="16.5">
      <c r="A53" s="33" t="s">
        <v>50</v>
      </c>
      <c r="B53" s="34"/>
      <c r="C53" s="34"/>
      <c r="D53" s="11" t="s">
        <v>458</v>
      </c>
      <c r="E53" s="65">
        <f>E54</f>
        <v>2000</v>
      </c>
      <c r="F53" s="65">
        <f aca="true" t="shared" si="5" ref="F53:G55">F54</f>
        <v>1000</v>
      </c>
      <c r="G53" s="65">
        <f t="shared" si="5"/>
        <v>1000</v>
      </c>
    </row>
    <row r="54" spans="1:7" ht="16.5">
      <c r="A54" s="33" t="s">
        <v>50</v>
      </c>
      <c r="B54" s="5">
        <v>9900000</v>
      </c>
      <c r="C54" s="76"/>
      <c r="D54" s="32" t="s">
        <v>435</v>
      </c>
      <c r="E54" s="65">
        <f>E55</f>
        <v>2000</v>
      </c>
      <c r="F54" s="65">
        <f t="shared" si="5"/>
        <v>1000</v>
      </c>
      <c r="G54" s="65">
        <f t="shared" si="5"/>
        <v>1000</v>
      </c>
    </row>
    <row r="55" spans="1:7" ht="33">
      <c r="A55" s="33" t="s">
        <v>50</v>
      </c>
      <c r="B55" s="5">
        <v>9922000</v>
      </c>
      <c r="C55" s="10" t="s">
        <v>77</v>
      </c>
      <c r="D55" s="32" t="s">
        <v>162</v>
      </c>
      <c r="E55" s="65">
        <f>E56</f>
        <v>2000</v>
      </c>
      <c r="F55" s="65">
        <f t="shared" si="5"/>
        <v>1000</v>
      </c>
      <c r="G55" s="65">
        <f t="shared" si="5"/>
        <v>1000</v>
      </c>
    </row>
    <row r="56" spans="1:7" ht="16.5">
      <c r="A56" s="33" t="s">
        <v>50</v>
      </c>
      <c r="B56" s="5">
        <v>9922000</v>
      </c>
      <c r="C56" s="10" t="s">
        <v>83</v>
      </c>
      <c r="D56" s="32" t="s">
        <v>84</v>
      </c>
      <c r="E56" s="65">
        <f>'№4'!F226</f>
        <v>2000</v>
      </c>
      <c r="F56" s="65">
        <f>'№4'!G226</f>
        <v>1000</v>
      </c>
      <c r="G56" s="65">
        <f>'№4'!H226</f>
        <v>1000</v>
      </c>
    </row>
    <row r="57" spans="1:7" ht="16.5">
      <c r="A57" s="33" t="s">
        <v>67</v>
      </c>
      <c r="B57" s="34"/>
      <c r="C57" s="34"/>
      <c r="D57" s="11" t="s">
        <v>24</v>
      </c>
      <c r="E57" s="65">
        <f>E58+E84+E96</f>
        <v>15595.800000000001</v>
      </c>
      <c r="F57" s="65">
        <f>F58+F84+F96</f>
        <v>7908.8</v>
      </c>
      <c r="G57" s="65">
        <f>G58+G84+G96</f>
        <v>7572.1</v>
      </c>
    </row>
    <row r="58" spans="1:7" ht="50.25">
      <c r="A58" s="33" t="s">
        <v>67</v>
      </c>
      <c r="B58" s="56" t="s">
        <v>424</v>
      </c>
      <c r="C58" s="108"/>
      <c r="D58" s="31" t="s">
        <v>390</v>
      </c>
      <c r="E58" s="65">
        <f>E59+E66+E71+E74+E78</f>
        <v>2214.2000000000003</v>
      </c>
      <c r="F58" s="65">
        <f>F59+F66+F71+F74+F78</f>
        <v>687.2</v>
      </c>
      <c r="G58" s="65">
        <f>G59+G66+G71+G74+G78</f>
        <v>636.3</v>
      </c>
    </row>
    <row r="59" spans="1:7" ht="50.25">
      <c r="A59" s="33" t="s">
        <v>67</v>
      </c>
      <c r="B59" s="56" t="s">
        <v>441</v>
      </c>
      <c r="C59" s="108"/>
      <c r="D59" s="11" t="s">
        <v>440</v>
      </c>
      <c r="E59" s="65">
        <f>E60+E62+E64</f>
        <v>1605.8000000000002</v>
      </c>
      <c r="F59" s="65">
        <f>F60+F62+F64</f>
        <v>180.6</v>
      </c>
      <c r="G59" s="65">
        <f>G60+G62+G64</f>
        <v>157</v>
      </c>
    </row>
    <row r="60" spans="1:7" ht="33">
      <c r="A60" s="33" t="s">
        <v>67</v>
      </c>
      <c r="B60" s="56" t="s">
        <v>267</v>
      </c>
      <c r="C60" s="108"/>
      <c r="D60" s="11" t="s">
        <v>268</v>
      </c>
      <c r="E60" s="65">
        <f>E61</f>
        <v>269.6</v>
      </c>
      <c r="F60" s="65">
        <f>F61</f>
        <v>180.6</v>
      </c>
      <c r="G60" s="65">
        <f>G61</f>
        <v>157</v>
      </c>
    </row>
    <row r="61" spans="1:7" ht="33">
      <c r="A61" s="33" t="s">
        <v>67</v>
      </c>
      <c r="B61" s="56" t="s">
        <v>267</v>
      </c>
      <c r="C61" s="108" t="s">
        <v>81</v>
      </c>
      <c r="D61" s="11" t="s">
        <v>82</v>
      </c>
      <c r="E61" s="65">
        <f>'№4'!F40</f>
        <v>269.6</v>
      </c>
      <c r="F61" s="65">
        <f>'№4'!G40</f>
        <v>180.6</v>
      </c>
      <c r="G61" s="65">
        <f>'№4'!H40</f>
        <v>157</v>
      </c>
    </row>
    <row r="62" spans="1:7" ht="33">
      <c r="A62" s="33" t="s">
        <v>67</v>
      </c>
      <c r="B62" s="56" t="s">
        <v>269</v>
      </c>
      <c r="C62" s="108"/>
      <c r="D62" s="11" t="s">
        <v>270</v>
      </c>
      <c r="E62" s="65">
        <f>E63</f>
        <v>875.6</v>
      </c>
      <c r="F62" s="65">
        <f>F63</f>
        <v>0</v>
      </c>
      <c r="G62" s="65">
        <f>G63</f>
        <v>0</v>
      </c>
    </row>
    <row r="63" spans="1:7" ht="33">
      <c r="A63" s="33" t="s">
        <v>67</v>
      </c>
      <c r="B63" s="56" t="s">
        <v>269</v>
      </c>
      <c r="C63" s="108" t="s">
        <v>81</v>
      </c>
      <c r="D63" s="11" t="s">
        <v>82</v>
      </c>
      <c r="E63" s="65">
        <f>'№4'!F41</f>
        <v>875.6</v>
      </c>
      <c r="F63" s="65">
        <f>'№4'!G41</f>
        <v>0</v>
      </c>
      <c r="G63" s="65">
        <f>'№4'!H41</f>
        <v>0</v>
      </c>
    </row>
    <row r="64" spans="1:7" s="84" customFormat="1" ht="50.25">
      <c r="A64" s="33" t="s">
        <v>67</v>
      </c>
      <c r="B64" s="13" t="s">
        <v>489</v>
      </c>
      <c r="C64" s="108"/>
      <c r="D64" s="11" t="s">
        <v>488</v>
      </c>
      <c r="E64" s="83">
        <f>E65</f>
        <v>460.6</v>
      </c>
      <c r="F64" s="83">
        <f>F65</f>
        <v>0</v>
      </c>
      <c r="G64" s="83">
        <f>G65</f>
        <v>0</v>
      </c>
    </row>
    <row r="65" spans="1:7" s="84" customFormat="1" ht="33">
      <c r="A65" s="33" t="s">
        <v>67</v>
      </c>
      <c r="B65" s="13" t="s">
        <v>489</v>
      </c>
      <c r="C65" s="108" t="s">
        <v>81</v>
      </c>
      <c r="D65" s="11" t="s">
        <v>82</v>
      </c>
      <c r="E65" s="83">
        <f>'№4'!F44</f>
        <v>460.6</v>
      </c>
      <c r="F65" s="83">
        <f>'№4'!G44</f>
        <v>0</v>
      </c>
      <c r="G65" s="83">
        <f>'№4'!H44</f>
        <v>0</v>
      </c>
    </row>
    <row r="66" spans="1:7" ht="84">
      <c r="A66" s="33" t="s">
        <v>67</v>
      </c>
      <c r="B66" s="56" t="s">
        <v>271</v>
      </c>
      <c r="C66" s="108"/>
      <c r="D66" s="11" t="s">
        <v>272</v>
      </c>
      <c r="E66" s="65">
        <f>E67+E69</f>
        <v>75</v>
      </c>
      <c r="F66" s="65">
        <f>F67+F69</f>
        <v>50.3</v>
      </c>
      <c r="G66" s="65">
        <f>G67+G69</f>
        <v>44</v>
      </c>
    </row>
    <row r="67" spans="1:7" ht="51.75" customHeight="1">
      <c r="A67" s="33" t="s">
        <v>67</v>
      </c>
      <c r="B67" s="56" t="s">
        <v>274</v>
      </c>
      <c r="C67" s="108"/>
      <c r="D67" s="11" t="s">
        <v>273</v>
      </c>
      <c r="E67" s="65">
        <f>E68</f>
        <v>50</v>
      </c>
      <c r="F67" s="65">
        <f>F68</f>
        <v>33.5</v>
      </c>
      <c r="G67" s="65">
        <f>G68</f>
        <v>29</v>
      </c>
    </row>
    <row r="68" spans="1:7" ht="16.5">
      <c r="A68" s="33" t="s">
        <v>67</v>
      </c>
      <c r="B68" s="56" t="s">
        <v>274</v>
      </c>
      <c r="C68" s="106" t="s">
        <v>83</v>
      </c>
      <c r="D68" s="107" t="s">
        <v>84</v>
      </c>
      <c r="E68" s="65">
        <f>'№4'!F47</f>
        <v>50</v>
      </c>
      <c r="F68" s="65">
        <f>'№4'!G47</f>
        <v>33.5</v>
      </c>
      <c r="G68" s="65">
        <f>'№4'!H47</f>
        <v>29</v>
      </c>
    </row>
    <row r="69" spans="1:7" ht="50.25">
      <c r="A69" s="33" t="s">
        <v>67</v>
      </c>
      <c r="B69" s="56" t="s">
        <v>276</v>
      </c>
      <c r="C69" s="108"/>
      <c r="D69" s="11" t="s">
        <v>275</v>
      </c>
      <c r="E69" s="65">
        <f>E70</f>
        <v>25</v>
      </c>
      <c r="F69" s="65">
        <f>F70</f>
        <v>16.8</v>
      </c>
      <c r="G69" s="65">
        <f>G70</f>
        <v>15</v>
      </c>
    </row>
    <row r="70" spans="1:7" ht="33">
      <c r="A70" s="33" t="s">
        <v>67</v>
      </c>
      <c r="B70" s="56" t="s">
        <v>276</v>
      </c>
      <c r="C70" s="108" t="s">
        <v>81</v>
      </c>
      <c r="D70" s="11" t="s">
        <v>82</v>
      </c>
      <c r="E70" s="65">
        <f>'№4'!F49</f>
        <v>25</v>
      </c>
      <c r="F70" s="65">
        <f>'№4'!G49</f>
        <v>16.8</v>
      </c>
      <c r="G70" s="65">
        <f>'№4'!H49</f>
        <v>15</v>
      </c>
    </row>
    <row r="71" spans="1:7" ht="33">
      <c r="A71" s="33" t="s">
        <v>67</v>
      </c>
      <c r="B71" s="56" t="s">
        <v>277</v>
      </c>
      <c r="C71" s="108"/>
      <c r="D71" s="11" t="s">
        <v>278</v>
      </c>
      <c r="E71" s="65">
        <f aca="true" t="shared" si="6" ref="E71:G72">E72</f>
        <v>180</v>
      </c>
      <c r="F71" s="65">
        <f t="shared" si="6"/>
        <v>121</v>
      </c>
      <c r="G71" s="65">
        <f t="shared" si="6"/>
        <v>105</v>
      </c>
    </row>
    <row r="72" spans="1:7" ht="33">
      <c r="A72" s="33" t="s">
        <v>67</v>
      </c>
      <c r="B72" s="56" t="s">
        <v>279</v>
      </c>
      <c r="C72" s="108"/>
      <c r="D72" s="11" t="s">
        <v>280</v>
      </c>
      <c r="E72" s="65">
        <f t="shared" si="6"/>
        <v>180</v>
      </c>
      <c r="F72" s="65">
        <f t="shared" si="6"/>
        <v>121</v>
      </c>
      <c r="G72" s="65">
        <f t="shared" si="6"/>
        <v>105</v>
      </c>
    </row>
    <row r="73" spans="1:7" ht="16.5">
      <c r="A73" s="33" t="s">
        <v>67</v>
      </c>
      <c r="B73" s="56" t="s">
        <v>279</v>
      </c>
      <c r="C73" s="17" t="s">
        <v>86</v>
      </c>
      <c r="D73" s="11" t="s">
        <v>87</v>
      </c>
      <c r="E73" s="65">
        <f>'№4'!F52</f>
        <v>180</v>
      </c>
      <c r="F73" s="65">
        <f>'№4'!G52</f>
        <v>121</v>
      </c>
      <c r="G73" s="65">
        <f>'№4'!H52</f>
        <v>105</v>
      </c>
    </row>
    <row r="74" spans="1:7" ht="50.25">
      <c r="A74" s="33" t="s">
        <v>67</v>
      </c>
      <c r="B74" s="56" t="s">
        <v>261</v>
      </c>
      <c r="C74" s="108"/>
      <c r="D74" s="11" t="s">
        <v>262</v>
      </c>
      <c r="E74" s="65">
        <f>E75</f>
        <v>55.1</v>
      </c>
      <c r="F74" s="65">
        <f>F75</f>
        <v>37</v>
      </c>
      <c r="G74" s="65">
        <f>G75</f>
        <v>32</v>
      </c>
    </row>
    <row r="75" spans="1:7" ht="33">
      <c r="A75" s="33" t="s">
        <v>67</v>
      </c>
      <c r="B75" s="56" t="s">
        <v>266</v>
      </c>
      <c r="C75" s="108"/>
      <c r="D75" s="11" t="s">
        <v>265</v>
      </c>
      <c r="E75" s="65">
        <f>E77+E76</f>
        <v>55.1</v>
      </c>
      <c r="F75" s="65">
        <f>F77+F76</f>
        <v>37</v>
      </c>
      <c r="G75" s="65">
        <f>G77+G76</f>
        <v>32</v>
      </c>
    </row>
    <row r="76" spans="1:7" ht="33">
      <c r="A76" s="33" t="s">
        <v>67</v>
      </c>
      <c r="B76" s="56" t="s">
        <v>266</v>
      </c>
      <c r="C76" s="108" t="s">
        <v>81</v>
      </c>
      <c r="D76" s="11" t="s">
        <v>82</v>
      </c>
      <c r="E76" s="65">
        <f>'№4'!F55</f>
        <v>42</v>
      </c>
      <c r="F76" s="65">
        <f>'№4'!G55</f>
        <v>22</v>
      </c>
      <c r="G76" s="65">
        <f>'№4'!H55</f>
        <v>17</v>
      </c>
    </row>
    <row r="77" spans="1:7" ht="21" customHeight="1">
      <c r="A77" s="33" t="s">
        <v>67</v>
      </c>
      <c r="B77" s="56" t="s">
        <v>266</v>
      </c>
      <c r="C77" s="17" t="s">
        <v>86</v>
      </c>
      <c r="D77" s="11" t="s">
        <v>87</v>
      </c>
      <c r="E77" s="65">
        <f>'№4'!F56</f>
        <v>13.100000000000001</v>
      </c>
      <c r="F77" s="65">
        <f>'№4'!G56</f>
        <v>15</v>
      </c>
      <c r="G77" s="65">
        <f>'№4'!H56</f>
        <v>15</v>
      </c>
    </row>
    <row r="78" spans="1:7" ht="21" customHeight="1">
      <c r="A78" s="33" t="s">
        <v>67</v>
      </c>
      <c r="B78" s="56" t="s">
        <v>426</v>
      </c>
      <c r="C78" s="108"/>
      <c r="D78" s="11" t="s">
        <v>425</v>
      </c>
      <c r="E78" s="65">
        <f>E79+E81</f>
        <v>298.3</v>
      </c>
      <c r="F78" s="65">
        <f>F79+F81</f>
        <v>298.3</v>
      </c>
      <c r="G78" s="65">
        <f>G79+G81</f>
        <v>298.3</v>
      </c>
    </row>
    <row r="79" spans="1:7" ht="50.25">
      <c r="A79" s="33" t="s">
        <v>67</v>
      </c>
      <c r="B79" s="56" t="s">
        <v>430</v>
      </c>
      <c r="C79" s="108"/>
      <c r="D79" s="11" t="s">
        <v>89</v>
      </c>
      <c r="E79" s="65">
        <f>E80</f>
        <v>45</v>
      </c>
      <c r="F79" s="65">
        <f>F80</f>
        <v>45</v>
      </c>
      <c r="G79" s="65">
        <f>G80</f>
        <v>45</v>
      </c>
    </row>
    <row r="80" spans="1:7" ht="66.75">
      <c r="A80" s="33" t="s">
        <v>67</v>
      </c>
      <c r="B80" s="56" t="s">
        <v>430</v>
      </c>
      <c r="C80" s="108" t="s">
        <v>80</v>
      </c>
      <c r="D80" s="11" t="s">
        <v>428</v>
      </c>
      <c r="E80" s="65">
        <f>'№4'!F59</f>
        <v>45</v>
      </c>
      <c r="F80" s="65">
        <f>'№4'!G59</f>
        <v>45</v>
      </c>
      <c r="G80" s="65">
        <f>'№4'!H59</f>
        <v>45</v>
      </c>
    </row>
    <row r="81" spans="1:7" ht="84">
      <c r="A81" s="33" t="s">
        <v>67</v>
      </c>
      <c r="B81" s="56" t="s">
        <v>369</v>
      </c>
      <c r="C81" s="108"/>
      <c r="D81" s="11" t="s">
        <v>370</v>
      </c>
      <c r="E81" s="65">
        <f>E82+E83</f>
        <v>253.3</v>
      </c>
      <c r="F81" s="65">
        <f>F82+F83</f>
        <v>253.3</v>
      </c>
      <c r="G81" s="65">
        <f>G82+G83</f>
        <v>253.3</v>
      </c>
    </row>
    <row r="82" spans="1:7" ht="66.75">
      <c r="A82" s="33" t="s">
        <v>67</v>
      </c>
      <c r="B82" s="56" t="s">
        <v>369</v>
      </c>
      <c r="C82" s="108" t="s">
        <v>80</v>
      </c>
      <c r="D82" s="11" t="s">
        <v>428</v>
      </c>
      <c r="E82" s="65">
        <f>'№4'!F61</f>
        <v>242.9</v>
      </c>
      <c r="F82" s="65">
        <f>'№4'!G61</f>
        <v>242.9</v>
      </c>
      <c r="G82" s="65">
        <f>'№4'!H61</f>
        <v>242.9</v>
      </c>
    </row>
    <row r="83" spans="1:7" ht="33">
      <c r="A83" s="33" t="s">
        <v>67</v>
      </c>
      <c r="B83" s="56" t="s">
        <v>369</v>
      </c>
      <c r="C83" s="108" t="s">
        <v>81</v>
      </c>
      <c r="D83" s="11" t="s">
        <v>82</v>
      </c>
      <c r="E83" s="65">
        <f>'№4'!F62</f>
        <v>10.4</v>
      </c>
      <c r="F83" s="65">
        <f>'№4'!G62</f>
        <v>10.4</v>
      </c>
      <c r="G83" s="65">
        <f>'№4'!H62</f>
        <v>10.4</v>
      </c>
    </row>
    <row r="84" spans="1:7" ht="50.25">
      <c r="A84" s="33" t="s">
        <v>67</v>
      </c>
      <c r="B84" s="33" t="s">
        <v>206</v>
      </c>
      <c r="C84" s="33"/>
      <c r="D84" s="31" t="s">
        <v>207</v>
      </c>
      <c r="E84" s="65">
        <f>E85</f>
        <v>11162.5</v>
      </c>
      <c r="F84" s="65">
        <f>F85</f>
        <v>6662.5</v>
      </c>
      <c r="G84" s="65">
        <f>G85</f>
        <v>6376.7</v>
      </c>
    </row>
    <row r="85" spans="1:7" ht="33.75" customHeight="1">
      <c r="A85" s="33" t="s">
        <v>67</v>
      </c>
      <c r="B85" s="33" t="s">
        <v>208</v>
      </c>
      <c r="C85" s="33"/>
      <c r="D85" s="31" t="s">
        <v>209</v>
      </c>
      <c r="E85" s="65">
        <f>E86+E88+E90+E92</f>
        <v>11162.5</v>
      </c>
      <c r="F85" s="65">
        <f>F86+F88+F90+F92</f>
        <v>6662.5</v>
      </c>
      <c r="G85" s="65">
        <f>G86+G88+G90+G92</f>
        <v>6376.7</v>
      </c>
    </row>
    <row r="86" spans="1:7" ht="33">
      <c r="A86" s="33" t="s">
        <v>67</v>
      </c>
      <c r="B86" s="33" t="s">
        <v>210</v>
      </c>
      <c r="C86" s="33"/>
      <c r="D86" s="31" t="s">
        <v>211</v>
      </c>
      <c r="E86" s="65">
        <f>E87</f>
        <v>2396.3</v>
      </c>
      <c r="F86" s="65">
        <f>F87</f>
        <v>1432.5</v>
      </c>
      <c r="G86" s="65">
        <f>G87</f>
        <v>1186.5</v>
      </c>
    </row>
    <row r="87" spans="1:7" ht="33">
      <c r="A87" s="33" t="s">
        <v>67</v>
      </c>
      <c r="B87" s="33" t="s">
        <v>210</v>
      </c>
      <c r="C87" s="108" t="s">
        <v>81</v>
      </c>
      <c r="D87" s="11" t="s">
        <v>82</v>
      </c>
      <c r="E87" s="65">
        <f>'№4'!F255</f>
        <v>2396.3</v>
      </c>
      <c r="F87" s="65">
        <f>'№4'!G255</f>
        <v>1432.5</v>
      </c>
      <c r="G87" s="65">
        <f>'№4'!H255</f>
        <v>1186.5</v>
      </c>
    </row>
    <row r="88" spans="1:7" ht="33">
      <c r="A88" s="33" t="s">
        <v>67</v>
      </c>
      <c r="B88" s="33" t="s">
        <v>212</v>
      </c>
      <c r="C88" s="33"/>
      <c r="D88" s="31" t="s">
        <v>213</v>
      </c>
      <c r="E88" s="65">
        <f>E89</f>
        <v>208</v>
      </c>
      <c r="F88" s="65">
        <f>F89</f>
        <v>140</v>
      </c>
      <c r="G88" s="65">
        <f>G89</f>
        <v>121</v>
      </c>
    </row>
    <row r="89" spans="1:7" ht="33">
      <c r="A89" s="33" t="s">
        <v>67</v>
      </c>
      <c r="B89" s="33" t="s">
        <v>212</v>
      </c>
      <c r="C89" s="108" t="s">
        <v>81</v>
      </c>
      <c r="D89" s="11" t="s">
        <v>82</v>
      </c>
      <c r="E89" s="65">
        <f>'№4'!F257</f>
        <v>208</v>
      </c>
      <c r="F89" s="65">
        <f>'№4'!G257</f>
        <v>140</v>
      </c>
      <c r="G89" s="65">
        <f>'№4'!H257</f>
        <v>121</v>
      </c>
    </row>
    <row r="90" spans="1:7" ht="16.5">
      <c r="A90" s="33" t="s">
        <v>67</v>
      </c>
      <c r="B90" s="10" t="s">
        <v>215</v>
      </c>
      <c r="C90" s="10"/>
      <c r="D90" s="73" t="s">
        <v>214</v>
      </c>
      <c r="E90" s="65">
        <f>E91</f>
        <v>3390.7</v>
      </c>
      <c r="F90" s="65">
        <f>F91</f>
        <v>0</v>
      </c>
      <c r="G90" s="65">
        <f>G91</f>
        <v>0</v>
      </c>
    </row>
    <row r="91" spans="1:7" ht="16.5">
      <c r="A91" s="33" t="s">
        <v>67</v>
      </c>
      <c r="B91" s="10" t="s">
        <v>215</v>
      </c>
      <c r="C91" s="10" t="s">
        <v>83</v>
      </c>
      <c r="D91" s="32" t="s">
        <v>84</v>
      </c>
      <c r="E91" s="65">
        <f>'№4'!F259</f>
        <v>3390.7</v>
      </c>
      <c r="F91" s="65">
        <f>'№4'!G259</f>
        <v>0</v>
      </c>
      <c r="G91" s="65">
        <f>'№4'!H259</f>
        <v>0</v>
      </c>
    </row>
    <row r="92" spans="1:7" ht="16.5">
      <c r="A92" s="33" t="s">
        <v>67</v>
      </c>
      <c r="B92" s="10" t="s">
        <v>216</v>
      </c>
      <c r="C92" s="10"/>
      <c r="D92" s="32" t="s">
        <v>425</v>
      </c>
      <c r="E92" s="65">
        <f>E93</f>
        <v>5167.5</v>
      </c>
      <c r="F92" s="65">
        <f>F93</f>
        <v>5090</v>
      </c>
      <c r="G92" s="65">
        <f>G93</f>
        <v>5069.2</v>
      </c>
    </row>
    <row r="93" spans="1:7" ht="66.75">
      <c r="A93" s="33" t="s">
        <v>67</v>
      </c>
      <c r="B93" s="10" t="s">
        <v>217</v>
      </c>
      <c r="C93" s="10"/>
      <c r="D93" s="32" t="s">
        <v>88</v>
      </c>
      <c r="E93" s="65">
        <f>E94+E95</f>
        <v>5167.5</v>
      </c>
      <c r="F93" s="65">
        <f>F94+F95</f>
        <v>5090</v>
      </c>
      <c r="G93" s="65">
        <f>G94+G95</f>
        <v>5069.2</v>
      </c>
    </row>
    <row r="94" spans="1:7" ht="66.75">
      <c r="A94" s="33" t="s">
        <v>67</v>
      </c>
      <c r="B94" s="10" t="s">
        <v>217</v>
      </c>
      <c r="C94" s="108" t="s">
        <v>80</v>
      </c>
      <c r="D94" s="11" t="s">
        <v>428</v>
      </c>
      <c r="E94" s="65">
        <f>'№4'!F262</f>
        <v>4938.3</v>
      </c>
      <c r="F94" s="65">
        <f>'№4'!G262</f>
        <v>4936.3</v>
      </c>
      <c r="G94" s="65">
        <f>'№4'!H262</f>
        <v>4935.7</v>
      </c>
    </row>
    <row r="95" spans="1:7" ht="33">
      <c r="A95" s="33" t="s">
        <v>67</v>
      </c>
      <c r="B95" s="10" t="s">
        <v>217</v>
      </c>
      <c r="C95" s="108" t="s">
        <v>81</v>
      </c>
      <c r="D95" s="11" t="s">
        <v>82</v>
      </c>
      <c r="E95" s="65">
        <f>'№4'!F263</f>
        <v>229.2</v>
      </c>
      <c r="F95" s="65">
        <f>'№4'!G263</f>
        <v>153.7</v>
      </c>
      <c r="G95" s="65">
        <f>'№4'!H263</f>
        <v>133.5</v>
      </c>
    </row>
    <row r="96" spans="1:7" ht="50.25">
      <c r="A96" s="33" t="s">
        <v>67</v>
      </c>
      <c r="B96" s="10" t="s">
        <v>445</v>
      </c>
      <c r="C96" s="108"/>
      <c r="D96" s="110" t="s">
        <v>444</v>
      </c>
      <c r="E96" s="65">
        <f>E97+E102+E105</f>
        <v>2219.1</v>
      </c>
      <c r="F96" s="65">
        <f>F97+F102+F105</f>
        <v>559.1</v>
      </c>
      <c r="G96" s="65">
        <f>G97+G102+G105</f>
        <v>559.1</v>
      </c>
    </row>
    <row r="97" spans="1:7" ht="33">
      <c r="A97" s="33" t="s">
        <v>67</v>
      </c>
      <c r="B97" s="10" t="s">
        <v>358</v>
      </c>
      <c r="C97" s="108"/>
      <c r="D97" s="110" t="s">
        <v>354</v>
      </c>
      <c r="E97" s="65">
        <f>E98+E100</f>
        <v>1674.1</v>
      </c>
      <c r="F97" s="65">
        <f>F98+F100</f>
        <v>523.1</v>
      </c>
      <c r="G97" s="65">
        <f>G98+G100</f>
        <v>523.1</v>
      </c>
    </row>
    <row r="98" spans="1:7" ht="50.25">
      <c r="A98" s="33" t="s">
        <v>67</v>
      </c>
      <c r="B98" s="10" t="s">
        <v>367</v>
      </c>
      <c r="C98" s="10"/>
      <c r="D98" s="111" t="s">
        <v>368</v>
      </c>
      <c r="E98" s="65">
        <f>E99</f>
        <v>1403.1</v>
      </c>
      <c r="F98" s="65">
        <f>F99</f>
        <v>523.1</v>
      </c>
      <c r="G98" s="65">
        <f>G99</f>
        <v>523.1</v>
      </c>
    </row>
    <row r="99" spans="1:7" ht="33">
      <c r="A99" s="33" t="s">
        <v>67</v>
      </c>
      <c r="B99" s="10" t="s">
        <v>367</v>
      </c>
      <c r="C99" s="105" t="s">
        <v>81</v>
      </c>
      <c r="D99" s="110" t="s">
        <v>82</v>
      </c>
      <c r="E99" s="65">
        <f>'№4'!F231</f>
        <v>1403.1</v>
      </c>
      <c r="F99" s="65">
        <f>'№4'!G231</f>
        <v>523.1</v>
      </c>
      <c r="G99" s="65">
        <f>'№4'!H231</f>
        <v>523.1</v>
      </c>
    </row>
    <row r="100" spans="1:7" ht="66.75">
      <c r="A100" s="33" t="s">
        <v>67</v>
      </c>
      <c r="B100" s="10" t="s">
        <v>519</v>
      </c>
      <c r="C100" s="108"/>
      <c r="D100" s="32" t="s">
        <v>518</v>
      </c>
      <c r="E100" s="65">
        <f>E101</f>
        <v>271</v>
      </c>
      <c r="F100" s="65">
        <f>F101</f>
        <v>0</v>
      </c>
      <c r="G100" s="65">
        <f>G101</f>
        <v>0</v>
      </c>
    </row>
    <row r="101" spans="1:7" ht="33">
      <c r="A101" s="33" t="s">
        <v>67</v>
      </c>
      <c r="B101" s="10" t="s">
        <v>519</v>
      </c>
      <c r="C101" s="108" t="s">
        <v>81</v>
      </c>
      <c r="D101" s="11" t="s">
        <v>82</v>
      </c>
      <c r="E101" s="65">
        <f>'№4'!F233</f>
        <v>271</v>
      </c>
      <c r="F101" s="65">
        <f>'№4'!G233</f>
        <v>0</v>
      </c>
      <c r="G101" s="65">
        <f>'№4'!H233</f>
        <v>0</v>
      </c>
    </row>
    <row r="102" spans="1:7" ht="16.5">
      <c r="A102" s="33" t="s">
        <v>67</v>
      </c>
      <c r="B102" s="10" t="s">
        <v>374</v>
      </c>
      <c r="C102" s="10"/>
      <c r="D102" s="111" t="s">
        <v>159</v>
      </c>
      <c r="E102" s="65">
        <f aca="true" t="shared" si="7" ref="E102:G103">E103</f>
        <v>36</v>
      </c>
      <c r="F102" s="65">
        <f t="shared" si="7"/>
        <v>36</v>
      </c>
      <c r="G102" s="65">
        <f t="shared" si="7"/>
        <v>36</v>
      </c>
    </row>
    <row r="103" spans="1:7" ht="50.25">
      <c r="A103" s="33" t="s">
        <v>67</v>
      </c>
      <c r="B103" s="10" t="s">
        <v>375</v>
      </c>
      <c r="C103" s="10"/>
      <c r="D103" s="111" t="s">
        <v>160</v>
      </c>
      <c r="E103" s="65">
        <f t="shared" si="7"/>
        <v>36</v>
      </c>
      <c r="F103" s="65">
        <f t="shared" si="7"/>
        <v>36</v>
      </c>
      <c r="G103" s="65">
        <f t="shared" si="7"/>
        <v>36</v>
      </c>
    </row>
    <row r="104" spans="1:7" ht="33">
      <c r="A104" s="33" t="s">
        <v>67</v>
      </c>
      <c r="B104" s="10" t="s">
        <v>375</v>
      </c>
      <c r="C104" s="105" t="s">
        <v>81</v>
      </c>
      <c r="D104" s="110" t="s">
        <v>82</v>
      </c>
      <c r="E104" s="65">
        <f>'№4'!F236</f>
        <v>36</v>
      </c>
      <c r="F104" s="65">
        <f>'№4'!G236</f>
        <v>36</v>
      </c>
      <c r="G104" s="65">
        <f>'№4'!H236</f>
        <v>36</v>
      </c>
    </row>
    <row r="105" spans="1:7" ht="16.5">
      <c r="A105" s="33" t="s">
        <v>67</v>
      </c>
      <c r="B105" s="5">
        <v>9900000</v>
      </c>
      <c r="C105" s="109"/>
      <c r="D105" s="111" t="s">
        <v>435</v>
      </c>
      <c r="E105" s="65">
        <f>E106+E108</f>
        <v>509</v>
      </c>
      <c r="F105" s="65">
        <f aca="true" t="shared" si="8" ref="E105:G106">F106</f>
        <v>0</v>
      </c>
      <c r="G105" s="65">
        <f t="shared" si="8"/>
        <v>0</v>
      </c>
    </row>
    <row r="106" spans="1:7" ht="33">
      <c r="A106" s="33" t="s">
        <v>67</v>
      </c>
      <c r="B106" s="5">
        <v>9911000</v>
      </c>
      <c r="C106" s="10" t="s">
        <v>77</v>
      </c>
      <c r="D106" s="111" t="s">
        <v>163</v>
      </c>
      <c r="E106" s="65">
        <f t="shared" si="8"/>
        <v>500</v>
      </c>
      <c r="F106" s="65">
        <f t="shared" si="8"/>
        <v>0</v>
      </c>
      <c r="G106" s="65">
        <f t="shared" si="8"/>
        <v>0</v>
      </c>
    </row>
    <row r="107" spans="1:7" ht="16.5">
      <c r="A107" s="33" t="s">
        <v>67</v>
      </c>
      <c r="B107" s="5">
        <v>9911000</v>
      </c>
      <c r="C107" s="10" t="s">
        <v>83</v>
      </c>
      <c r="D107" s="111" t="s">
        <v>84</v>
      </c>
      <c r="E107" s="65">
        <f>'№4'!F239</f>
        <v>500</v>
      </c>
      <c r="F107" s="65">
        <f>'№4'!G239</f>
        <v>0</v>
      </c>
      <c r="G107" s="65">
        <f>'№4'!H239</f>
        <v>0</v>
      </c>
    </row>
    <row r="108" spans="1:7" ht="16.5">
      <c r="A108" s="33" t="s">
        <v>67</v>
      </c>
      <c r="B108" s="5">
        <v>9930000</v>
      </c>
      <c r="C108" s="10"/>
      <c r="D108" s="32" t="s">
        <v>719</v>
      </c>
      <c r="E108" s="65">
        <f>E109</f>
        <v>9</v>
      </c>
      <c r="F108" s="65"/>
      <c r="G108" s="65"/>
    </row>
    <row r="109" spans="1:7" ht="16.5">
      <c r="A109" s="33" t="s">
        <v>67</v>
      </c>
      <c r="B109" s="5">
        <v>9931000</v>
      </c>
      <c r="C109" s="10"/>
      <c r="D109" s="32" t="s">
        <v>214</v>
      </c>
      <c r="E109" s="65">
        <f>E110</f>
        <v>9</v>
      </c>
      <c r="F109" s="65"/>
      <c r="G109" s="65"/>
    </row>
    <row r="110" spans="1:7" ht="16.5">
      <c r="A110" s="33" t="s">
        <v>67</v>
      </c>
      <c r="B110" s="5">
        <v>9931000</v>
      </c>
      <c r="C110" s="10" t="s">
        <v>83</v>
      </c>
      <c r="D110" s="32" t="s">
        <v>84</v>
      </c>
      <c r="E110" s="65">
        <f>'№4'!F242</f>
        <v>9</v>
      </c>
      <c r="F110" s="65">
        <f>'№4'!G242</f>
        <v>0</v>
      </c>
      <c r="G110" s="65">
        <f>'№4'!H242</f>
        <v>0</v>
      </c>
    </row>
    <row r="111" spans="1:7" s="49" customFormat="1" ht="33">
      <c r="A111" s="34" t="s">
        <v>60</v>
      </c>
      <c r="B111" s="34"/>
      <c r="C111" s="34"/>
      <c r="D111" s="35" t="s">
        <v>25</v>
      </c>
      <c r="E111" s="66">
        <f>E112+E121</f>
        <v>8670.4</v>
      </c>
      <c r="F111" s="66">
        <f>F112+F121</f>
        <v>8213.699999999999</v>
      </c>
      <c r="G111" s="66">
        <f>G112+G121</f>
        <v>8096.2</v>
      </c>
    </row>
    <row r="112" spans="1:7" ht="16.5">
      <c r="A112" s="33" t="s">
        <v>90</v>
      </c>
      <c r="B112" s="56"/>
      <c r="C112" s="108"/>
      <c r="D112" s="11" t="s">
        <v>91</v>
      </c>
      <c r="E112" s="65">
        <f aca="true" t="shared" si="9" ref="E112:G113">E113</f>
        <v>2023.3</v>
      </c>
      <c r="F112" s="65">
        <f t="shared" si="9"/>
        <v>2012.3</v>
      </c>
      <c r="G112" s="65">
        <f t="shared" si="9"/>
        <v>2012.3</v>
      </c>
    </row>
    <row r="113" spans="1:7" ht="50.25">
      <c r="A113" s="33" t="s">
        <v>90</v>
      </c>
      <c r="B113" s="56" t="s">
        <v>424</v>
      </c>
      <c r="C113" s="108"/>
      <c r="D113" s="31" t="s">
        <v>390</v>
      </c>
      <c r="E113" s="65">
        <f t="shared" si="9"/>
        <v>2023.3</v>
      </c>
      <c r="F113" s="65">
        <f t="shared" si="9"/>
        <v>2012.3</v>
      </c>
      <c r="G113" s="65">
        <f t="shared" si="9"/>
        <v>2012.3</v>
      </c>
    </row>
    <row r="114" spans="1:7" ht="20.25" customHeight="1">
      <c r="A114" s="33" t="s">
        <v>90</v>
      </c>
      <c r="B114" s="56" t="s">
        <v>426</v>
      </c>
      <c r="C114" s="108"/>
      <c r="D114" s="11" t="s">
        <v>425</v>
      </c>
      <c r="E114" s="65">
        <f>E115+E117</f>
        <v>2023.3</v>
      </c>
      <c r="F114" s="65">
        <f>F115+F117</f>
        <v>2012.3</v>
      </c>
      <c r="G114" s="65">
        <f>G115+G117</f>
        <v>2012.3</v>
      </c>
    </row>
    <row r="115" spans="1:7" ht="50.25">
      <c r="A115" s="33" t="s">
        <v>90</v>
      </c>
      <c r="B115" s="56" t="s">
        <v>430</v>
      </c>
      <c r="C115" s="108"/>
      <c r="D115" s="11" t="s">
        <v>89</v>
      </c>
      <c r="E115" s="65">
        <f>E116</f>
        <v>619.3</v>
      </c>
      <c r="F115" s="65">
        <f>F116</f>
        <v>619.3</v>
      </c>
      <c r="G115" s="65">
        <f>G116</f>
        <v>619.3</v>
      </c>
    </row>
    <row r="116" spans="1:7" ht="66.75">
      <c r="A116" s="33" t="s">
        <v>90</v>
      </c>
      <c r="B116" s="56" t="s">
        <v>430</v>
      </c>
      <c r="C116" s="105" t="s">
        <v>80</v>
      </c>
      <c r="D116" s="11" t="s">
        <v>428</v>
      </c>
      <c r="E116" s="65">
        <f>'№4'!F68</f>
        <v>619.3</v>
      </c>
      <c r="F116" s="65">
        <f>'№4'!G68</f>
        <v>619.3</v>
      </c>
      <c r="G116" s="65">
        <f>'№4'!H68</f>
        <v>619.3</v>
      </c>
    </row>
    <row r="117" spans="1:7" ht="117">
      <c r="A117" s="33" t="s">
        <v>90</v>
      </c>
      <c r="B117" s="56" t="s">
        <v>478</v>
      </c>
      <c r="C117" s="105"/>
      <c r="D117" s="11" t="s">
        <v>479</v>
      </c>
      <c r="E117" s="65">
        <f>E118+E119+E120</f>
        <v>1404</v>
      </c>
      <c r="F117" s="65">
        <f>F118+F119+F120</f>
        <v>1393</v>
      </c>
      <c r="G117" s="65">
        <f>G118+G119+G120</f>
        <v>1393</v>
      </c>
    </row>
    <row r="118" spans="1:7" ht="66.75">
      <c r="A118" s="33" t="s">
        <v>90</v>
      </c>
      <c r="B118" s="56" t="s">
        <v>478</v>
      </c>
      <c r="C118" s="105" t="s">
        <v>80</v>
      </c>
      <c r="D118" s="11" t="s">
        <v>428</v>
      </c>
      <c r="E118" s="65">
        <f>'№4'!F70</f>
        <v>1138.4</v>
      </c>
      <c r="F118" s="65">
        <f>'№4'!G70</f>
        <v>1138.4</v>
      </c>
      <c r="G118" s="65">
        <f>'№4'!H70</f>
        <v>1138.4</v>
      </c>
    </row>
    <row r="119" spans="1:7" ht="33">
      <c r="A119" s="33" t="s">
        <v>90</v>
      </c>
      <c r="B119" s="56" t="s">
        <v>478</v>
      </c>
      <c r="C119" s="105" t="s">
        <v>81</v>
      </c>
      <c r="D119" s="11" t="s">
        <v>82</v>
      </c>
      <c r="E119" s="65">
        <f>'№4'!F71</f>
        <v>243.3</v>
      </c>
      <c r="F119" s="65">
        <f>'№4'!G71</f>
        <v>232.3</v>
      </c>
      <c r="G119" s="65">
        <f>'№4'!H71</f>
        <v>232.3</v>
      </c>
    </row>
    <row r="120" spans="1:7" ht="25.5" customHeight="1">
      <c r="A120" s="33" t="s">
        <v>90</v>
      </c>
      <c r="B120" s="56" t="s">
        <v>478</v>
      </c>
      <c r="C120" s="106" t="s">
        <v>83</v>
      </c>
      <c r="D120" s="107" t="s">
        <v>84</v>
      </c>
      <c r="E120" s="65">
        <f>'№4'!F72</f>
        <v>22.3</v>
      </c>
      <c r="F120" s="65">
        <f>'№4'!G72</f>
        <v>22.3</v>
      </c>
      <c r="G120" s="65">
        <f>'№4'!H72</f>
        <v>22.3</v>
      </c>
    </row>
    <row r="121" spans="1:7" ht="33">
      <c r="A121" s="33" t="s">
        <v>51</v>
      </c>
      <c r="B121" s="56"/>
      <c r="C121" s="108"/>
      <c r="D121" s="11" t="s">
        <v>470</v>
      </c>
      <c r="E121" s="65">
        <f>E122</f>
        <v>6647.1</v>
      </c>
      <c r="F121" s="65">
        <f aca="true" t="shared" si="10" ref="F121:G124">F122</f>
        <v>6201.4</v>
      </c>
      <c r="G121" s="65">
        <f t="shared" si="10"/>
        <v>6083.9</v>
      </c>
    </row>
    <row r="122" spans="1:7" ht="50.25">
      <c r="A122" s="33" t="s">
        <v>51</v>
      </c>
      <c r="B122" s="56" t="s">
        <v>424</v>
      </c>
      <c r="C122" s="108"/>
      <c r="D122" s="31" t="s">
        <v>390</v>
      </c>
      <c r="E122" s="65">
        <f>E123</f>
        <v>6647.1</v>
      </c>
      <c r="F122" s="65">
        <f t="shared" si="10"/>
        <v>6201.4</v>
      </c>
      <c r="G122" s="65">
        <f t="shared" si="10"/>
        <v>6083.9</v>
      </c>
    </row>
    <row r="123" spans="1:7" ht="33">
      <c r="A123" s="33" t="s">
        <v>51</v>
      </c>
      <c r="B123" s="56" t="s">
        <v>281</v>
      </c>
      <c r="C123" s="108"/>
      <c r="D123" s="11" t="s">
        <v>282</v>
      </c>
      <c r="E123" s="65">
        <f>E124</f>
        <v>6647.1</v>
      </c>
      <c r="F123" s="65">
        <f t="shared" si="10"/>
        <v>6201.4</v>
      </c>
      <c r="G123" s="65">
        <f t="shared" si="10"/>
        <v>6083.9</v>
      </c>
    </row>
    <row r="124" spans="1:7" ht="33">
      <c r="A124" s="33" t="s">
        <v>51</v>
      </c>
      <c r="B124" s="56" t="s">
        <v>284</v>
      </c>
      <c r="C124" s="108"/>
      <c r="D124" s="11" t="s">
        <v>283</v>
      </c>
      <c r="E124" s="65">
        <f>E125</f>
        <v>6647.1</v>
      </c>
      <c r="F124" s="65">
        <f t="shared" si="10"/>
        <v>6201.4</v>
      </c>
      <c r="G124" s="65">
        <f t="shared" si="10"/>
        <v>6083.9</v>
      </c>
    </row>
    <row r="125" spans="1:7" ht="33">
      <c r="A125" s="33" t="s">
        <v>51</v>
      </c>
      <c r="B125" s="56" t="s">
        <v>284</v>
      </c>
      <c r="C125" s="17">
        <v>600</v>
      </c>
      <c r="D125" s="11" t="s">
        <v>131</v>
      </c>
      <c r="E125" s="65">
        <f>'№4'!F77</f>
        <v>6647.1</v>
      </c>
      <c r="F125" s="65">
        <f>'№4'!G77</f>
        <v>6201.4</v>
      </c>
      <c r="G125" s="65">
        <f>'№4'!H77</f>
        <v>6083.9</v>
      </c>
    </row>
    <row r="126" spans="1:7" s="49" customFormat="1" ht="16.5">
      <c r="A126" s="34" t="s">
        <v>61</v>
      </c>
      <c r="B126" s="34"/>
      <c r="C126" s="34"/>
      <c r="D126" s="35" t="s">
        <v>26</v>
      </c>
      <c r="E126" s="66">
        <f>E127+E132+E145</f>
        <v>35461.5</v>
      </c>
      <c r="F126" s="66">
        <f>F127+F132+F145</f>
        <v>8831</v>
      </c>
      <c r="G126" s="66">
        <f>G127+G132+G145</f>
        <v>8850.7</v>
      </c>
    </row>
    <row r="127" spans="1:7" ht="16.5">
      <c r="A127" s="33" t="s">
        <v>338</v>
      </c>
      <c r="B127" s="56"/>
      <c r="C127" s="17"/>
      <c r="D127" s="39" t="s">
        <v>339</v>
      </c>
      <c r="E127" s="65">
        <f>E128</f>
        <v>0</v>
      </c>
      <c r="F127" s="65">
        <f aca="true" t="shared" si="11" ref="F127:G130">F128</f>
        <v>741.2</v>
      </c>
      <c r="G127" s="65">
        <f t="shared" si="11"/>
        <v>445.6</v>
      </c>
    </row>
    <row r="128" spans="1:7" ht="50.25">
      <c r="A128" s="33" t="s">
        <v>338</v>
      </c>
      <c r="B128" s="56" t="s">
        <v>317</v>
      </c>
      <c r="C128" s="17"/>
      <c r="D128" s="11" t="s">
        <v>313</v>
      </c>
      <c r="E128" s="65">
        <f>E129</f>
        <v>0</v>
      </c>
      <c r="F128" s="65">
        <f t="shared" si="11"/>
        <v>741.2</v>
      </c>
      <c r="G128" s="65">
        <f t="shared" si="11"/>
        <v>445.6</v>
      </c>
    </row>
    <row r="129" spans="1:7" ht="33">
      <c r="A129" s="33" t="s">
        <v>338</v>
      </c>
      <c r="B129" s="56" t="s">
        <v>324</v>
      </c>
      <c r="C129" s="17"/>
      <c r="D129" s="11" t="s">
        <v>325</v>
      </c>
      <c r="E129" s="65">
        <f>E130</f>
        <v>0</v>
      </c>
      <c r="F129" s="65">
        <f t="shared" si="11"/>
        <v>741.2</v>
      </c>
      <c r="G129" s="65">
        <f t="shared" si="11"/>
        <v>445.6</v>
      </c>
    </row>
    <row r="130" spans="1:7" ht="84">
      <c r="A130" s="33" t="s">
        <v>338</v>
      </c>
      <c r="B130" s="56" t="s">
        <v>340</v>
      </c>
      <c r="C130" s="17"/>
      <c r="D130" s="11" t="s">
        <v>341</v>
      </c>
      <c r="E130" s="65">
        <f>E131</f>
        <v>0</v>
      </c>
      <c r="F130" s="65">
        <f t="shared" si="11"/>
        <v>741.2</v>
      </c>
      <c r="G130" s="65">
        <f t="shared" si="11"/>
        <v>445.6</v>
      </c>
    </row>
    <row r="131" spans="1:7" ht="33">
      <c r="A131" s="33" t="s">
        <v>338</v>
      </c>
      <c r="B131" s="56" t="s">
        <v>340</v>
      </c>
      <c r="C131" s="105" t="s">
        <v>81</v>
      </c>
      <c r="D131" s="11" t="s">
        <v>82</v>
      </c>
      <c r="E131" s="65">
        <f>'№4'!F83</f>
        <v>0</v>
      </c>
      <c r="F131" s="65">
        <f>'№4'!G83</f>
        <v>741.2</v>
      </c>
      <c r="G131" s="65">
        <f>'№4'!H83</f>
        <v>445.6</v>
      </c>
    </row>
    <row r="132" spans="1:7" ht="16.5">
      <c r="A132" s="33" t="s">
        <v>452</v>
      </c>
      <c r="B132" s="56"/>
      <c r="C132" s="17"/>
      <c r="D132" s="27" t="s">
        <v>453</v>
      </c>
      <c r="E132" s="65">
        <f aca="true" t="shared" si="12" ref="E132:G133">E133</f>
        <v>34666.3</v>
      </c>
      <c r="F132" s="65">
        <f t="shared" si="12"/>
        <v>7556.7</v>
      </c>
      <c r="G132" s="65">
        <f t="shared" si="12"/>
        <v>7941.9</v>
      </c>
    </row>
    <row r="133" spans="1:7" ht="50.25">
      <c r="A133" s="33" t="s">
        <v>452</v>
      </c>
      <c r="B133" s="56" t="s">
        <v>285</v>
      </c>
      <c r="C133" s="17"/>
      <c r="D133" s="11" t="s">
        <v>286</v>
      </c>
      <c r="E133" s="65">
        <f t="shared" si="12"/>
        <v>34666.3</v>
      </c>
      <c r="F133" s="65">
        <f t="shared" si="12"/>
        <v>7556.7</v>
      </c>
      <c r="G133" s="65">
        <f t="shared" si="12"/>
        <v>7941.9</v>
      </c>
    </row>
    <row r="134" spans="1:7" ht="38.25" customHeight="1">
      <c r="A134" s="33" t="s">
        <v>452</v>
      </c>
      <c r="B134" s="56" t="s">
        <v>287</v>
      </c>
      <c r="C134" s="17"/>
      <c r="D134" s="11" t="s">
        <v>288</v>
      </c>
      <c r="E134" s="65">
        <f>E135+E139+E141+E137+E143</f>
        <v>34666.3</v>
      </c>
      <c r="F134" s="65">
        <f>F135+F139+F141+F137+F143</f>
        <v>7556.7</v>
      </c>
      <c r="G134" s="65">
        <f>G135+G139+G141+G137+G143</f>
        <v>7941.9</v>
      </c>
    </row>
    <row r="135" spans="1:7" ht="50.25">
      <c r="A135" s="33" t="s">
        <v>452</v>
      </c>
      <c r="B135" s="56" t="s">
        <v>289</v>
      </c>
      <c r="C135" s="17"/>
      <c r="D135" s="11" t="s">
        <v>290</v>
      </c>
      <c r="E135" s="65">
        <f>E136</f>
        <v>16184.199999999999</v>
      </c>
      <c r="F135" s="65">
        <f>F136</f>
        <v>7556.7</v>
      </c>
      <c r="G135" s="65">
        <f>G136</f>
        <v>7941.9</v>
      </c>
    </row>
    <row r="136" spans="1:7" ht="33">
      <c r="A136" s="36" t="s">
        <v>452</v>
      </c>
      <c r="B136" s="82" t="s">
        <v>289</v>
      </c>
      <c r="C136" s="106" t="s">
        <v>81</v>
      </c>
      <c r="D136" s="77" t="s">
        <v>82</v>
      </c>
      <c r="E136" s="65">
        <f>'№4'!F88</f>
        <v>16184.199999999999</v>
      </c>
      <c r="F136" s="65">
        <f>'№4'!G88</f>
        <v>7556.7</v>
      </c>
      <c r="G136" s="65">
        <f>'№4'!H88</f>
        <v>7941.9</v>
      </c>
    </row>
    <row r="137" spans="1:7" s="84" customFormat="1" ht="50.25">
      <c r="A137" s="33" t="s">
        <v>452</v>
      </c>
      <c r="B137" s="13" t="s">
        <v>486</v>
      </c>
      <c r="C137" s="108"/>
      <c r="D137" s="11" t="s">
        <v>487</v>
      </c>
      <c r="E137" s="83">
        <f>E138</f>
        <v>2000</v>
      </c>
      <c r="F137" s="83">
        <f>F138</f>
        <v>0</v>
      </c>
      <c r="G137" s="83">
        <f>G138</f>
        <v>0</v>
      </c>
    </row>
    <row r="138" spans="1:7" s="84" customFormat="1" ht="33">
      <c r="A138" s="36" t="s">
        <v>452</v>
      </c>
      <c r="B138" s="13" t="s">
        <v>486</v>
      </c>
      <c r="C138" s="108" t="s">
        <v>81</v>
      </c>
      <c r="D138" s="11" t="s">
        <v>82</v>
      </c>
      <c r="E138" s="83">
        <f>'№4'!F90</f>
        <v>2000</v>
      </c>
      <c r="F138" s="83">
        <f>'№4'!G90</f>
        <v>0</v>
      </c>
      <c r="G138" s="83">
        <f>'№4'!H90</f>
        <v>0</v>
      </c>
    </row>
    <row r="139" spans="1:7" ht="50.25">
      <c r="A139" s="33" t="s">
        <v>452</v>
      </c>
      <c r="B139" s="56" t="s">
        <v>108</v>
      </c>
      <c r="C139" s="108"/>
      <c r="D139" s="11" t="s">
        <v>393</v>
      </c>
      <c r="E139" s="65">
        <f>E140</f>
        <v>2370.0999999999995</v>
      </c>
      <c r="F139" s="65">
        <f>F140</f>
        <v>0</v>
      </c>
      <c r="G139" s="65">
        <f>G140</f>
        <v>0</v>
      </c>
    </row>
    <row r="140" spans="1:7" ht="33">
      <c r="A140" s="33" t="s">
        <v>452</v>
      </c>
      <c r="B140" s="56" t="s">
        <v>108</v>
      </c>
      <c r="C140" s="106" t="s">
        <v>81</v>
      </c>
      <c r="D140" s="77" t="s">
        <v>82</v>
      </c>
      <c r="E140" s="65">
        <f>'№4'!F92</f>
        <v>2370.0999999999995</v>
      </c>
      <c r="F140" s="65">
        <f>'№4'!G92</f>
        <v>0</v>
      </c>
      <c r="G140" s="65">
        <f>'№4'!H92</f>
        <v>0</v>
      </c>
    </row>
    <row r="141" spans="1:7" ht="33">
      <c r="A141" s="33" t="s">
        <v>452</v>
      </c>
      <c r="B141" s="56" t="s">
        <v>404</v>
      </c>
      <c r="C141" s="108"/>
      <c r="D141" s="11" t="s">
        <v>405</v>
      </c>
      <c r="E141" s="65">
        <f>E142</f>
        <v>3205.7</v>
      </c>
      <c r="F141" s="65">
        <f>F142</f>
        <v>0</v>
      </c>
      <c r="G141" s="65">
        <f>G142</f>
        <v>0</v>
      </c>
    </row>
    <row r="142" spans="1:7" ht="33">
      <c r="A142" s="33" t="s">
        <v>452</v>
      </c>
      <c r="B142" s="56" t="s">
        <v>404</v>
      </c>
      <c r="C142" s="108" t="s">
        <v>81</v>
      </c>
      <c r="D142" s="11" t="s">
        <v>82</v>
      </c>
      <c r="E142" s="65">
        <f>'№4'!F94</f>
        <v>3205.7</v>
      </c>
      <c r="F142" s="65">
        <f>'№4'!G94</f>
        <v>0</v>
      </c>
      <c r="G142" s="65">
        <f>'№4'!H94</f>
        <v>0</v>
      </c>
    </row>
    <row r="143" spans="1:7" ht="66.75">
      <c r="A143" s="33" t="s">
        <v>452</v>
      </c>
      <c r="B143" s="13" t="s">
        <v>516</v>
      </c>
      <c r="C143" s="108"/>
      <c r="D143" s="11" t="s">
        <v>523</v>
      </c>
      <c r="E143" s="65">
        <f>E144</f>
        <v>10906.3</v>
      </c>
      <c r="F143" s="65">
        <f>F144</f>
        <v>0</v>
      </c>
      <c r="G143" s="65">
        <f>G144</f>
        <v>0</v>
      </c>
    </row>
    <row r="144" spans="1:7" ht="33">
      <c r="A144" s="33" t="s">
        <v>452</v>
      </c>
      <c r="B144" s="13" t="s">
        <v>516</v>
      </c>
      <c r="C144" s="108" t="s">
        <v>81</v>
      </c>
      <c r="D144" s="11" t="s">
        <v>82</v>
      </c>
      <c r="E144" s="65">
        <f>'№4'!F96</f>
        <v>10906.3</v>
      </c>
      <c r="F144" s="65">
        <f>'№4'!G96</f>
        <v>0</v>
      </c>
      <c r="G144" s="65">
        <f>'№4'!H96</f>
        <v>0</v>
      </c>
    </row>
    <row r="145" spans="1:7" ht="16.5">
      <c r="A145" s="33" t="s">
        <v>52</v>
      </c>
      <c r="B145" s="56"/>
      <c r="C145" s="17"/>
      <c r="D145" s="11" t="s">
        <v>27</v>
      </c>
      <c r="E145" s="65">
        <f>E146+E161</f>
        <v>795.2</v>
      </c>
      <c r="F145" s="65">
        <f>F146+F161</f>
        <v>533.1</v>
      </c>
      <c r="G145" s="65">
        <f>G146+G161</f>
        <v>463.2</v>
      </c>
    </row>
    <row r="146" spans="1:7" ht="50.25">
      <c r="A146" s="33" t="s">
        <v>52</v>
      </c>
      <c r="B146" s="56" t="s">
        <v>291</v>
      </c>
      <c r="C146" s="17"/>
      <c r="D146" s="11" t="s">
        <v>292</v>
      </c>
      <c r="E146" s="65">
        <f>E147+E154</f>
        <v>295.2</v>
      </c>
      <c r="F146" s="65">
        <f>F147+F154</f>
        <v>198.10000000000002</v>
      </c>
      <c r="G146" s="65">
        <f>G147+G154</f>
        <v>171.7</v>
      </c>
    </row>
    <row r="147" spans="1:7" ht="33">
      <c r="A147" s="33" t="s">
        <v>52</v>
      </c>
      <c r="B147" s="56" t="s">
        <v>294</v>
      </c>
      <c r="C147" s="17"/>
      <c r="D147" s="11" t="s">
        <v>293</v>
      </c>
      <c r="E147" s="65">
        <f>E148+E150+E152</f>
        <v>190</v>
      </c>
      <c r="F147" s="65">
        <f>F148+F150+F152</f>
        <v>73.7</v>
      </c>
      <c r="G147" s="65">
        <f>G148+G150+G152</f>
        <v>64</v>
      </c>
    </row>
    <row r="148" spans="1:7" ht="33">
      <c r="A148" s="33" t="s">
        <v>52</v>
      </c>
      <c r="B148" s="10" t="s">
        <v>296</v>
      </c>
      <c r="C148" s="10"/>
      <c r="D148" s="73" t="s">
        <v>295</v>
      </c>
      <c r="E148" s="65">
        <f>E149</f>
        <v>120</v>
      </c>
      <c r="F148" s="65">
        <f>F149</f>
        <v>0</v>
      </c>
      <c r="G148" s="65">
        <f>G149</f>
        <v>0</v>
      </c>
    </row>
    <row r="149" spans="1:7" ht="33">
      <c r="A149" s="33" t="s">
        <v>52</v>
      </c>
      <c r="B149" s="10" t="s">
        <v>296</v>
      </c>
      <c r="C149" s="105" t="s">
        <v>81</v>
      </c>
      <c r="D149" s="11" t="s">
        <v>82</v>
      </c>
      <c r="E149" s="65">
        <f>'№4'!F101</f>
        <v>120</v>
      </c>
      <c r="F149" s="65">
        <f>'№4'!G101</f>
        <v>0</v>
      </c>
      <c r="G149" s="65">
        <f>'№4'!H101</f>
        <v>0</v>
      </c>
    </row>
    <row r="150" spans="1:7" ht="50.25">
      <c r="A150" s="33" t="s">
        <v>52</v>
      </c>
      <c r="B150" s="10" t="s">
        <v>298</v>
      </c>
      <c r="C150" s="10"/>
      <c r="D150" s="73" t="s">
        <v>297</v>
      </c>
      <c r="E150" s="65">
        <f>E151</f>
        <v>30</v>
      </c>
      <c r="F150" s="65">
        <f>F151</f>
        <v>20</v>
      </c>
      <c r="G150" s="65">
        <f>G151</f>
        <v>17.5</v>
      </c>
    </row>
    <row r="151" spans="1:7" ht="33">
      <c r="A151" s="33" t="s">
        <v>52</v>
      </c>
      <c r="B151" s="10" t="s">
        <v>298</v>
      </c>
      <c r="C151" s="105" t="s">
        <v>81</v>
      </c>
      <c r="D151" s="11" t="s">
        <v>82</v>
      </c>
      <c r="E151" s="65">
        <f>'№4'!F103</f>
        <v>30</v>
      </c>
      <c r="F151" s="65">
        <f>'№4'!G103</f>
        <v>20</v>
      </c>
      <c r="G151" s="65">
        <f>'№4'!H103</f>
        <v>17.5</v>
      </c>
    </row>
    <row r="152" spans="1:7" ht="100.5">
      <c r="A152" s="33" t="s">
        <v>52</v>
      </c>
      <c r="B152" s="10" t="s">
        <v>308</v>
      </c>
      <c r="C152" s="10"/>
      <c r="D152" s="73" t="s">
        <v>307</v>
      </c>
      <c r="E152" s="65">
        <f>E153</f>
        <v>40</v>
      </c>
      <c r="F152" s="65">
        <f>F153</f>
        <v>53.7</v>
      </c>
      <c r="G152" s="65">
        <f>G153</f>
        <v>46.5</v>
      </c>
    </row>
    <row r="153" spans="1:7" ht="33">
      <c r="A153" s="33" t="s">
        <v>52</v>
      </c>
      <c r="B153" s="10" t="s">
        <v>308</v>
      </c>
      <c r="C153" s="17">
        <v>600</v>
      </c>
      <c r="D153" s="11" t="s">
        <v>131</v>
      </c>
      <c r="E153" s="65">
        <f>'№4'!F303</f>
        <v>40</v>
      </c>
      <c r="F153" s="65">
        <f>'№4'!G303</f>
        <v>53.7</v>
      </c>
      <c r="G153" s="65">
        <f>'№4'!H303</f>
        <v>46.5</v>
      </c>
    </row>
    <row r="154" spans="1:7" ht="33">
      <c r="A154" s="33" t="s">
        <v>52</v>
      </c>
      <c r="B154" s="10" t="s">
        <v>299</v>
      </c>
      <c r="C154" s="10"/>
      <c r="D154" s="73" t="s">
        <v>300</v>
      </c>
      <c r="E154" s="65">
        <f>E155+E157+E159</f>
        <v>105.2</v>
      </c>
      <c r="F154" s="65">
        <f>F155+F157+F159</f>
        <v>124.4</v>
      </c>
      <c r="G154" s="65">
        <f>G155+G157+G159</f>
        <v>107.7</v>
      </c>
    </row>
    <row r="155" spans="1:7" ht="33">
      <c r="A155" s="33" t="s">
        <v>52</v>
      </c>
      <c r="B155" s="10" t="s">
        <v>301</v>
      </c>
      <c r="C155" s="10"/>
      <c r="D155" s="73" t="s">
        <v>302</v>
      </c>
      <c r="E155" s="65">
        <f>E156</f>
        <v>5</v>
      </c>
      <c r="F155" s="65">
        <f>F156</f>
        <v>3.7</v>
      </c>
      <c r="G155" s="65">
        <f>G156</f>
        <v>3.2</v>
      </c>
    </row>
    <row r="156" spans="1:7" ht="33">
      <c r="A156" s="33" t="s">
        <v>52</v>
      </c>
      <c r="B156" s="10" t="s">
        <v>301</v>
      </c>
      <c r="C156" s="105" t="s">
        <v>81</v>
      </c>
      <c r="D156" s="11" t="s">
        <v>82</v>
      </c>
      <c r="E156" s="65">
        <f>'№4'!F106</f>
        <v>5</v>
      </c>
      <c r="F156" s="65">
        <f>'№4'!G106</f>
        <v>3.7</v>
      </c>
      <c r="G156" s="65">
        <f>'№4'!H106</f>
        <v>3.2</v>
      </c>
    </row>
    <row r="157" spans="1:7" ht="33">
      <c r="A157" s="33" t="s">
        <v>52</v>
      </c>
      <c r="B157" s="10" t="s">
        <v>305</v>
      </c>
      <c r="C157" s="10"/>
      <c r="D157" s="73" t="s">
        <v>303</v>
      </c>
      <c r="E157" s="65">
        <f>E158</f>
        <v>100.2</v>
      </c>
      <c r="F157" s="65">
        <f>F158</f>
        <v>67.1</v>
      </c>
      <c r="G157" s="65">
        <f>G158</f>
        <v>58</v>
      </c>
    </row>
    <row r="158" spans="1:7" ht="16.5">
      <c r="A158" s="33" t="s">
        <v>52</v>
      </c>
      <c r="B158" s="10" t="s">
        <v>305</v>
      </c>
      <c r="C158" s="108" t="s">
        <v>83</v>
      </c>
      <c r="D158" s="117" t="s">
        <v>84</v>
      </c>
      <c r="E158" s="65">
        <f>'№4'!F108</f>
        <v>100.2</v>
      </c>
      <c r="F158" s="65">
        <f>'№4'!G108</f>
        <v>67.1</v>
      </c>
      <c r="G158" s="65">
        <f>'№4'!H108</f>
        <v>58</v>
      </c>
    </row>
    <row r="159" spans="1:7" ht="33">
      <c r="A159" s="33" t="s">
        <v>52</v>
      </c>
      <c r="B159" s="10" t="s">
        <v>306</v>
      </c>
      <c r="C159" s="10"/>
      <c r="D159" s="73" t="s">
        <v>304</v>
      </c>
      <c r="E159" s="65">
        <f>E160</f>
        <v>0</v>
      </c>
      <c r="F159" s="65">
        <f>F160</f>
        <v>53.6</v>
      </c>
      <c r="G159" s="65">
        <f>G160</f>
        <v>46.5</v>
      </c>
    </row>
    <row r="160" spans="1:7" ht="33">
      <c r="A160" s="33" t="s">
        <v>52</v>
      </c>
      <c r="B160" s="10" t="s">
        <v>306</v>
      </c>
      <c r="C160" s="105" t="s">
        <v>81</v>
      </c>
      <c r="D160" s="11" t="s">
        <v>82</v>
      </c>
      <c r="E160" s="65">
        <f>'№4'!F110</f>
        <v>0</v>
      </c>
      <c r="F160" s="65">
        <f>'№4'!G110</f>
        <v>53.6</v>
      </c>
      <c r="G160" s="65">
        <f>'№4'!H110</f>
        <v>46.5</v>
      </c>
    </row>
    <row r="161" spans="1:7" ht="50.25">
      <c r="A161" s="33" t="s">
        <v>52</v>
      </c>
      <c r="B161" s="10" t="s">
        <v>206</v>
      </c>
      <c r="C161" s="105"/>
      <c r="D161" s="11" t="s">
        <v>207</v>
      </c>
      <c r="E161" s="65">
        <f>E162</f>
        <v>500</v>
      </c>
      <c r="F161" s="65">
        <f aca="true" t="shared" si="13" ref="F161:G163">F162</f>
        <v>335</v>
      </c>
      <c r="G161" s="65">
        <f t="shared" si="13"/>
        <v>291.5</v>
      </c>
    </row>
    <row r="162" spans="1:7" ht="41.25" customHeight="1">
      <c r="A162" s="33" t="s">
        <v>52</v>
      </c>
      <c r="B162" s="10" t="s">
        <v>208</v>
      </c>
      <c r="C162" s="105"/>
      <c r="D162" s="11" t="s">
        <v>209</v>
      </c>
      <c r="E162" s="65">
        <f>E163</f>
        <v>500</v>
      </c>
      <c r="F162" s="65">
        <f t="shared" si="13"/>
        <v>335</v>
      </c>
      <c r="G162" s="65">
        <f t="shared" si="13"/>
        <v>291.5</v>
      </c>
    </row>
    <row r="163" spans="1:7" ht="33">
      <c r="A163" s="33" t="s">
        <v>52</v>
      </c>
      <c r="B163" s="10" t="s">
        <v>219</v>
      </c>
      <c r="C163" s="105"/>
      <c r="D163" s="11" t="s">
        <v>218</v>
      </c>
      <c r="E163" s="65">
        <f>E164</f>
        <v>500</v>
      </c>
      <c r="F163" s="65">
        <f t="shared" si="13"/>
        <v>335</v>
      </c>
      <c r="G163" s="65">
        <f t="shared" si="13"/>
        <v>291.5</v>
      </c>
    </row>
    <row r="164" spans="1:7" ht="33">
      <c r="A164" s="33" t="s">
        <v>52</v>
      </c>
      <c r="B164" s="69" t="s">
        <v>219</v>
      </c>
      <c r="C164" s="106" t="s">
        <v>81</v>
      </c>
      <c r="D164" s="77" t="s">
        <v>82</v>
      </c>
      <c r="E164" s="65">
        <f>'№4'!F268</f>
        <v>500</v>
      </c>
      <c r="F164" s="65">
        <f>'№4'!G268</f>
        <v>335</v>
      </c>
      <c r="G164" s="65">
        <f>'№4'!H268</f>
        <v>291.5</v>
      </c>
    </row>
    <row r="165" spans="1:7" s="49" customFormat="1" ht="16.5">
      <c r="A165" s="34" t="s">
        <v>62</v>
      </c>
      <c r="B165" s="34"/>
      <c r="C165" s="34"/>
      <c r="D165" s="35" t="s">
        <v>28</v>
      </c>
      <c r="E165" s="66">
        <f>E166+E179+E189</f>
        <v>38742.399999999994</v>
      </c>
      <c r="F165" s="66">
        <f>F166+F179+F189</f>
        <v>20671.9</v>
      </c>
      <c r="G165" s="66">
        <f>G166+G179+G189</f>
        <v>9883.199999999999</v>
      </c>
    </row>
    <row r="166" spans="1:7" ht="16.5">
      <c r="A166" s="33" t="s">
        <v>450</v>
      </c>
      <c r="B166" s="10"/>
      <c r="C166" s="10"/>
      <c r="D166" s="73" t="s">
        <v>451</v>
      </c>
      <c r="E166" s="65">
        <f>E167+E175</f>
        <v>19270.899999999998</v>
      </c>
      <c r="F166" s="65">
        <f>F167+F175</f>
        <v>5210</v>
      </c>
      <c r="G166" s="65">
        <f>G167+G175</f>
        <v>465.5</v>
      </c>
    </row>
    <row r="167" spans="1:7" ht="52.5" customHeight="1">
      <c r="A167" s="33" t="s">
        <v>450</v>
      </c>
      <c r="B167" s="10" t="s">
        <v>222</v>
      </c>
      <c r="C167" s="10"/>
      <c r="D167" s="73" t="s">
        <v>220</v>
      </c>
      <c r="E167" s="65">
        <f>E168</f>
        <v>18805.399999999998</v>
      </c>
      <c r="F167" s="65">
        <f>F168</f>
        <v>4744.5</v>
      </c>
      <c r="G167" s="65">
        <f>G168</f>
        <v>0</v>
      </c>
    </row>
    <row r="168" spans="1:7" ht="50.25">
      <c r="A168" s="33" t="s">
        <v>450</v>
      </c>
      <c r="B168" s="10" t="s">
        <v>316</v>
      </c>
      <c r="C168" s="10"/>
      <c r="D168" s="73" t="s">
        <v>314</v>
      </c>
      <c r="E168" s="65">
        <f>E173+E169+E171</f>
        <v>18805.399999999998</v>
      </c>
      <c r="F168" s="65">
        <f>F173+F169+F171</f>
        <v>4744.5</v>
      </c>
      <c r="G168" s="65">
        <f>G173+G169+G171</f>
        <v>0</v>
      </c>
    </row>
    <row r="169" spans="1:7" ht="84">
      <c r="A169" s="33" t="s">
        <v>450</v>
      </c>
      <c r="B169" s="10" t="s">
        <v>400</v>
      </c>
      <c r="C169" s="10"/>
      <c r="D169" s="73" t="s">
        <v>402</v>
      </c>
      <c r="E169" s="65">
        <f>E170</f>
        <v>5673.8</v>
      </c>
      <c r="F169" s="65">
        <f>F170</f>
        <v>0</v>
      </c>
      <c r="G169" s="65">
        <f>G170</f>
        <v>0</v>
      </c>
    </row>
    <row r="170" spans="1:7" ht="33">
      <c r="A170" s="33" t="s">
        <v>450</v>
      </c>
      <c r="B170" s="10" t="s">
        <v>400</v>
      </c>
      <c r="C170" s="33" t="s">
        <v>85</v>
      </c>
      <c r="D170" s="11" t="s">
        <v>247</v>
      </c>
      <c r="E170" s="65">
        <f>'№4'!F116</f>
        <v>5673.8</v>
      </c>
      <c r="F170" s="65">
        <f>'№4'!G116</f>
        <v>0</v>
      </c>
      <c r="G170" s="65">
        <f>'№4'!H116</f>
        <v>0</v>
      </c>
    </row>
    <row r="171" spans="1:7" ht="66.75">
      <c r="A171" s="33" t="s">
        <v>450</v>
      </c>
      <c r="B171" s="10" t="s">
        <v>401</v>
      </c>
      <c r="C171" s="10"/>
      <c r="D171" s="73" t="s">
        <v>403</v>
      </c>
      <c r="E171" s="65">
        <f>E172</f>
        <v>6640.599999999999</v>
      </c>
      <c r="F171" s="65">
        <f>F172</f>
        <v>0</v>
      </c>
      <c r="G171" s="65">
        <f>G172</f>
        <v>0</v>
      </c>
    </row>
    <row r="172" spans="1:7" ht="33">
      <c r="A172" s="33" t="s">
        <v>450</v>
      </c>
      <c r="B172" s="10" t="s">
        <v>401</v>
      </c>
      <c r="C172" s="33" t="s">
        <v>85</v>
      </c>
      <c r="D172" s="11" t="s">
        <v>247</v>
      </c>
      <c r="E172" s="65">
        <f>'№4'!F118</f>
        <v>6640.599999999999</v>
      </c>
      <c r="F172" s="65">
        <f>'№4'!G118</f>
        <v>0</v>
      </c>
      <c r="G172" s="65">
        <f>'№4'!H118</f>
        <v>0</v>
      </c>
    </row>
    <row r="173" spans="1:7" ht="50.25">
      <c r="A173" s="33" t="s">
        <v>450</v>
      </c>
      <c r="B173" s="10" t="s">
        <v>380</v>
      </c>
      <c r="C173" s="10"/>
      <c r="D173" s="73" t="s">
        <v>315</v>
      </c>
      <c r="E173" s="65">
        <f>E174</f>
        <v>6491</v>
      </c>
      <c r="F173" s="65">
        <f>F174</f>
        <v>4744.5</v>
      </c>
      <c r="G173" s="65">
        <f>G174</f>
        <v>0</v>
      </c>
    </row>
    <row r="174" spans="1:7" ht="33">
      <c r="A174" s="33" t="s">
        <v>450</v>
      </c>
      <c r="B174" s="10" t="s">
        <v>380</v>
      </c>
      <c r="C174" s="33" t="s">
        <v>85</v>
      </c>
      <c r="D174" s="11" t="s">
        <v>247</v>
      </c>
      <c r="E174" s="65">
        <f>'№4'!F120</f>
        <v>6491</v>
      </c>
      <c r="F174" s="65">
        <f>'№4'!G120</f>
        <v>4744.5</v>
      </c>
      <c r="G174" s="65">
        <f>'№4'!H120</f>
        <v>0</v>
      </c>
    </row>
    <row r="175" spans="1:7" ht="50.25">
      <c r="A175" s="33" t="s">
        <v>450</v>
      </c>
      <c r="B175" s="33" t="s">
        <v>206</v>
      </c>
      <c r="C175" s="33"/>
      <c r="D175" s="31" t="s">
        <v>207</v>
      </c>
      <c r="E175" s="65">
        <f>E176</f>
        <v>465.5</v>
      </c>
      <c r="F175" s="65">
        <f aca="true" t="shared" si="14" ref="F175:G177">F176</f>
        <v>465.5</v>
      </c>
      <c r="G175" s="65">
        <f t="shared" si="14"/>
        <v>465.5</v>
      </c>
    </row>
    <row r="176" spans="1:7" ht="50.25">
      <c r="A176" s="33" t="s">
        <v>450</v>
      </c>
      <c r="B176" s="33" t="s">
        <v>208</v>
      </c>
      <c r="C176" s="33"/>
      <c r="D176" s="31" t="s">
        <v>209</v>
      </c>
      <c r="E176" s="65">
        <f>E177</f>
        <v>465.5</v>
      </c>
      <c r="F176" s="65">
        <f t="shared" si="14"/>
        <v>465.5</v>
      </c>
      <c r="G176" s="65">
        <f t="shared" si="14"/>
        <v>465.5</v>
      </c>
    </row>
    <row r="177" spans="1:7" ht="33">
      <c r="A177" s="33" t="s">
        <v>450</v>
      </c>
      <c r="B177" s="33" t="s">
        <v>210</v>
      </c>
      <c r="C177" s="33"/>
      <c r="D177" s="31" t="s">
        <v>211</v>
      </c>
      <c r="E177" s="65">
        <f>E178</f>
        <v>465.5</v>
      </c>
      <c r="F177" s="65">
        <f t="shared" si="14"/>
        <v>465.5</v>
      </c>
      <c r="G177" s="65">
        <f t="shared" si="14"/>
        <v>465.5</v>
      </c>
    </row>
    <row r="178" spans="1:7" ht="33">
      <c r="A178" s="33" t="s">
        <v>450</v>
      </c>
      <c r="B178" s="33" t="s">
        <v>210</v>
      </c>
      <c r="C178" s="105" t="s">
        <v>81</v>
      </c>
      <c r="D178" s="11" t="s">
        <v>82</v>
      </c>
      <c r="E178" s="65">
        <f>'№4'!F275</f>
        <v>465.5</v>
      </c>
      <c r="F178" s="65">
        <f>'№4'!G275</f>
        <v>465.5</v>
      </c>
      <c r="G178" s="65">
        <f>'№4'!H275</f>
        <v>465.5</v>
      </c>
    </row>
    <row r="179" spans="1:7" ht="16.5">
      <c r="A179" s="33" t="s">
        <v>53</v>
      </c>
      <c r="B179" s="10"/>
      <c r="C179" s="10"/>
      <c r="D179" s="12" t="s">
        <v>29</v>
      </c>
      <c r="E179" s="65">
        <f>E180</f>
        <v>5997.5</v>
      </c>
      <c r="F179" s="65">
        <f>F180</f>
        <v>4638.4</v>
      </c>
      <c r="G179" s="65">
        <f>G180</f>
        <v>0</v>
      </c>
    </row>
    <row r="180" spans="1:7" ht="50.25">
      <c r="A180" s="33" t="s">
        <v>53</v>
      </c>
      <c r="B180" s="10" t="s">
        <v>317</v>
      </c>
      <c r="C180" s="10"/>
      <c r="D180" s="73" t="s">
        <v>313</v>
      </c>
      <c r="E180" s="65">
        <f>E181+E186</f>
        <v>5997.5</v>
      </c>
      <c r="F180" s="65">
        <f>F181+F186</f>
        <v>4638.4</v>
      </c>
      <c r="G180" s="65">
        <f>G181+G186</f>
        <v>0</v>
      </c>
    </row>
    <row r="181" spans="1:7" ht="50.25">
      <c r="A181" s="33" t="s">
        <v>53</v>
      </c>
      <c r="B181" s="20" t="s">
        <v>318</v>
      </c>
      <c r="C181" s="20"/>
      <c r="D181" s="39" t="s">
        <v>319</v>
      </c>
      <c r="E181" s="65">
        <f>E182+E184</f>
        <v>5349.5</v>
      </c>
      <c r="F181" s="65">
        <f>F182+F184</f>
        <v>4638.4</v>
      </c>
      <c r="G181" s="65">
        <f>G182+G184</f>
        <v>0</v>
      </c>
    </row>
    <row r="182" spans="1:7" ht="33">
      <c r="A182" s="33" t="s">
        <v>53</v>
      </c>
      <c r="B182" s="20" t="s">
        <v>109</v>
      </c>
      <c r="C182" s="20"/>
      <c r="D182" s="39" t="s">
        <v>320</v>
      </c>
      <c r="E182" s="65">
        <f>E183</f>
        <v>4753.8</v>
      </c>
      <c r="F182" s="65">
        <f>F183</f>
        <v>4638.4</v>
      </c>
      <c r="G182" s="65">
        <f>G183</f>
        <v>0</v>
      </c>
    </row>
    <row r="183" spans="1:7" ht="33">
      <c r="A183" s="33" t="s">
        <v>53</v>
      </c>
      <c r="B183" s="20" t="s">
        <v>109</v>
      </c>
      <c r="C183" s="33" t="s">
        <v>85</v>
      </c>
      <c r="D183" s="11" t="s">
        <v>247</v>
      </c>
      <c r="E183" s="65">
        <f>'№4'!F125</f>
        <v>4753.8</v>
      </c>
      <c r="F183" s="65">
        <f>'№4'!G125</f>
        <v>4638.4</v>
      </c>
      <c r="G183" s="65">
        <f>'№4'!H125</f>
        <v>0</v>
      </c>
    </row>
    <row r="184" spans="1:7" ht="66.75">
      <c r="A184" s="33" t="s">
        <v>53</v>
      </c>
      <c r="B184" s="10" t="s">
        <v>521</v>
      </c>
      <c r="C184" s="33"/>
      <c r="D184" s="11" t="s">
        <v>522</v>
      </c>
      <c r="E184" s="65">
        <f>E185</f>
        <v>595.7</v>
      </c>
      <c r="F184" s="65">
        <f>F185</f>
        <v>0</v>
      </c>
      <c r="G184" s="65">
        <f>G185</f>
        <v>0</v>
      </c>
    </row>
    <row r="185" spans="1:7" ht="33">
      <c r="A185" s="33" t="s">
        <v>53</v>
      </c>
      <c r="B185" s="10" t="s">
        <v>521</v>
      </c>
      <c r="C185" s="33" t="s">
        <v>85</v>
      </c>
      <c r="D185" s="11" t="s">
        <v>247</v>
      </c>
      <c r="E185" s="65">
        <f>'№4'!F127</f>
        <v>595.7</v>
      </c>
      <c r="F185" s="65">
        <f>'№4'!G127</f>
        <v>0</v>
      </c>
      <c r="G185" s="65">
        <f>'№4'!H127</f>
        <v>0</v>
      </c>
    </row>
    <row r="186" spans="1:7" ht="33">
      <c r="A186" s="33" t="s">
        <v>53</v>
      </c>
      <c r="B186" s="20" t="s">
        <v>321</v>
      </c>
      <c r="C186" s="20"/>
      <c r="D186" s="39" t="s">
        <v>322</v>
      </c>
      <c r="E186" s="65">
        <f aca="true" t="shared" si="15" ref="E186:G187">E187</f>
        <v>648</v>
      </c>
      <c r="F186" s="65">
        <f t="shared" si="15"/>
        <v>0</v>
      </c>
      <c r="G186" s="65">
        <f t="shared" si="15"/>
        <v>0</v>
      </c>
    </row>
    <row r="187" spans="1:7" ht="33">
      <c r="A187" s="33" t="s">
        <v>53</v>
      </c>
      <c r="B187" s="20" t="s">
        <v>110</v>
      </c>
      <c r="C187" s="20"/>
      <c r="D187" s="39" t="s">
        <v>323</v>
      </c>
      <c r="E187" s="65">
        <f t="shared" si="15"/>
        <v>648</v>
      </c>
      <c r="F187" s="65">
        <f t="shared" si="15"/>
        <v>0</v>
      </c>
      <c r="G187" s="65">
        <f t="shared" si="15"/>
        <v>0</v>
      </c>
    </row>
    <row r="188" spans="1:7" ht="33">
      <c r="A188" s="33" t="s">
        <v>53</v>
      </c>
      <c r="B188" s="20" t="s">
        <v>110</v>
      </c>
      <c r="C188" s="105">
        <v>400</v>
      </c>
      <c r="D188" s="11" t="s">
        <v>247</v>
      </c>
      <c r="E188" s="65">
        <f>'№4'!F130</f>
        <v>648</v>
      </c>
      <c r="F188" s="65">
        <f>'№4'!G130</f>
        <v>0</v>
      </c>
      <c r="G188" s="65">
        <f>'№4'!H130</f>
        <v>0</v>
      </c>
    </row>
    <row r="189" spans="1:7" ht="16.5">
      <c r="A189" s="33" t="s">
        <v>54</v>
      </c>
      <c r="B189" s="10"/>
      <c r="C189" s="17"/>
      <c r="D189" s="11" t="s">
        <v>30</v>
      </c>
      <c r="E189" s="65">
        <f aca="true" t="shared" si="16" ref="E189:G190">E190</f>
        <v>13473.999999999998</v>
      </c>
      <c r="F189" s="65">
        <f t="shared" si="16"/>
        <v>10823.5</v>
      </c>
      <c r="G189" s="65">
        <f t="shared" si="16"/>
        <v>9417.699999999999</v>
      </c>
    </row>
    <row r="190" spans="1:7" ht="50.25">
      <c r="A190" s="33" t="s">
        <v>54</v>
      </c>
      <c r="B190" s="10" t="s">
        <v>317</v>
      </c>
      <c r="C190" s="10"/>
      <c r="D190" s="73" t="s">
        <v>313</v>
      </c>
      <c r="E190" s="65">
        <f t="shared" si="16"/>
        <v>13473.999999999998</v>
      </c>
      <c r="F190" s="65">
        <f t="shared" si="16"/>
        <v>10823.5</v>
      </c>
      <c r="G190" s="65">
        <f t="shared" si="16"/>
        <v>9417.699999999999</v>
      </c>
    </row>
    <row r="191" spans="1:7" ht="33">
      <c r="A191" s="33" t="s">
        <v>54</v>
      </c>
      <c r="B191" s="10" t="s">
        <v>324</v>
      </c>
      <c r="C191" s="10"/>
      <c r="D191" s="73" t="s">
        <v>325</v>
      </c>
      <c r="E191" s="65">
        <f>E192+E194+E196+E198+E200+E202+E204</f>
        <v>13473.999999999998</v>
      </c>
      <c r="F191" s="65">
        <f>F192+F194+F196+F198+F200+F202+F204</f>
        <v>10823.5</v>
      </c>
      <c r="G191" s="65">
        <f>G192+G194+G196+G198+G200+G202+G204</f>
        <v>9417.699999999999</v>
      </c>
    </row>
    <row r="192" spans="1:7" ht="16.5">
      <c r="A192" s="33" t="s">
        <v>54</v>
      </c>
      <c r="B192" s="10" t="s">
        <v>326</v>
      </c>
      <c r="C192" s="10"/>
      <c r="D192" s="73" t="s">
        <v>327</v>
      </c>
      <c r="E192" s="65">
        <f>E193</f>
        <v>9939.199999999999</v>
      </c>
      <c r="F192" s="65">
        <f>F193</f>
        <v>7624</v>
      </c>
      <c r="G192" s="65">
        <f>G193</f>
        <v>6633.5</v>
      </c>
    </row>
    <row r="193" spans="1:7" ht="33">
      <c r="A193" s="33" t="s">
        <v>54</v>
      </c>
      <c r="B193" s="10" t="s">
        <v>326</v>
      </c>
      <c r="C193" s="10" t="s">
        <v>81</v>
      </c>
      <c r="D193" s="73" t="s">
        <v>82</v>
      </c>
      <c r="E193" s="65">
        <f>'№4'!F135</f>
        <v>9939.199999999999</v>
      </c>
      <c r="F193" s="65">
        <f>'№4'!G135</f>
        <v>7624</v>
      </c>
      <c r="G193" s="65">
        <f>'№4'!H135</f>
        <v>6633.5</v>
      </c>
    </row>
    <row r="194" spans="1:7" ht="33" customHeight="1">
      <c r="A194" s="33" t="s">
        <v>54</v>
      </c>
      <c r="B194" s="10" t="s">
        <v>328</v>
      </c>
      <c r="C194" s="10"/>
      <c r="D194" s="73" t="s">
        <v>329</v>
      </c>
      <c r="E194" s="65">
        <f>E195</f>
        <v>0</v>
      </c>
      <c r="F194" s="65">
        <f>F195</f>
        <v>831.3</v>
      </c>
      <c r="G194" s="65">
        <f>G195</f>
        <v>723.4</v>
      </c>
    </row>
    <row r="195" spans="1:7" ht="33">
      <c r="A195" s="33" t="s">
        <v>54</v>
      </c>
      <c r="B195" s="10" t="s">
        <v>328</v>
      </c>
      <c r="C195" s="10" t="s">
        <v>81</v>
      </c>
      <c r="D195" s="73" t="s">
        <v>82</v>
      </c>
      <c r="E195" s="65">
        <f>'№4'!F137</f>
        <v>0</v>
      </c>
      <c r="F195" s="65">
        <f>'№4'!G137</f>
        <v>831.3</v>
      </c>
      <c r="G195" s="65">
        <f>'№4'!H137</f>
        <v>723.4</v>
      </c>
    </row>
    <row r="196" spans="1:7" ht="16.5">
      <c r="A196" s="33" t="s">
        <v>54</v>
      </c>
      <c r="B196" s="10" t="s">
        <v>330</v>
      </c>
      <c r="C196" s="10"/>
      <c r="D196" s="73" t="s">
        <v>331</v>
      </c>
      <c r="E196" s="65">
        <f>E197</f>
        <v>2444.4</v>
      </c>
      <c r="F196" s="65">
        <f>F197</f>
        <v>1637.6</v>
      </c>
      <c r="G196" s="65">
        <f>G197</f>
        <v>1425.1</v>
      </c>
    </row>
    <row r="197" spans="1:7" ht="33">
      <c r="A197" s="33" t="s">
        <v>54</v>
      </c>
      <c r="B197" s="10" t="s">
        <v>330</v>
      </c>
      <c r="C197" s="10" t="s">
        <v>81</v>
      </c>
      <c r="D197" s="73" t="s">
        <v>82</v>
      </c>
      <c r="E197" s="65">
        <f>'№4'!F139</f>
        <v>2444.4</v>
      </c>
      <c r="F197" s="65">
        <f>'№4'!G139</f>
        <v>1637.6</v>
      </c>
      <c r="G197" s="65">
        <f>'№4'!H139</f>
        <v>1425.1</v>
      </c>
    </row>
    <row r="198" spans="1:7" ht="16.5">
      <c r="A198" s="33" t="s">
        <v>54</v>
      </c>
      <c r="B198" s="10" t="s">
        <v>332</v>
      </c>
      <c r="C198" s="10"/>
      <c r="D198" s="73" t="s">
        <v>333</v>
      </c>
      <c r="E198" s="65">
        <f>E199</f>
        <v>250.2</v>
      </c>
      <c r="F198" s="65">
        <f>F199</f>
        <v>167.6</v>
      </c>
      <c r="G198" s="65">
        <f>G199</f>
        <v>145.9</v>
      </c>
    </row>
    <row r="199" spans="1:7" ht="33">
      <c r="A199" s="33" t="s">
        <v>54</v>
      </c>
      <c r="B199" s="10" t="s">
        <v>332</v>
      </c>
      <c r="C199" s="10" t="s">
        <v>81</v>
      </c>
      <c r="D199" s="73" t="s">
        <v>82</v>
      </c>
      <c r="E199" s="65">
        <f>'№4'!F141</f>
        <v>250.2</v>
      </c>
      <c r="F199" s="65">
        <f>'№4'!G141</f>
        <v>167.6</v>
      </c>
      <c r="G199" s="65">
        <f>'№4'!H141</f>
        <v>145.9</v>
      </c>
    </row>
    <row r="200" spans="1:7" ht="32.25" customHeight="1">
      <c r="A200" s="33" t="s">
        <v>54</v>
      </c>
      <c r="B200" s="10" t="s">
        <v>334</v>
      </c>
      <c r="C200" s="10"/>
      <c r="D200" s="73" t="s">
        <v>335</v>
      </c>
      <c r="E200" s="65">
        <f>E201</f>
        <v>384.3</v>
      </c>
      <c r="F200" s="65">
        <f>F201</f>
        <v>257</v>
      </c>
      <c r="G200" s="65">
        <f>G201</f>
        <v>224</v>
      </c>
    </row>
    <row r="201" spans="1:7" ht="33">
      <c r="A201" s="33" t="s">
        <v>54</v>
      </c>
      <c r="B201" s="10" t="s">
        <v>334</v>
      </c>
      <c r="C201" s="10" t="s">
        <v>81</v>
      </c>
      <c r="D201" s="73" t="s">
        <v>82</v>
      </c>
      <c r="E201" s="65">
        <f>'№4'!F143</f>
        <v>384.3</v>
      </c>
      <c r="F201" s="65">
        <f>'№4'!G143</f>
        <v>257</v>
      </c>
      <c r="G201" s="65">
        <f>'№4'!H143</f>
        <v>224</v>
      </c>
    </row>
    <row r="202" spans="1:7" ht="33">
      <c r="A202" s="33" t="s">
        <v>54</v>
      </c>
      <c r="B202" s="10" t="s">
        <v>336</v>
      </c>
      <c r="C202" s="10"/>
      <c r="D202" s="73" t="s">
        <v>337</v>
      </c>
      <c r="E202" s="65">
        <f>E203</f>
        <v>220.89999999999998</v>
      </c>
      <c r="F202" s="65">
        <f>F203</f>
        <v>306</v>
      </c>
      <c r="G202" s="65">
        <f>G203</f>
        <v>265.8</v>
      </c>
    </row>
    <row r="203" spans="1:7" ht="33">
      <c r="A203" s="33" t="s">
        <v>54</v>
      </c>
      <c r="B203" s="10" t="s">
        <v>336</v>
      </c>
      <c r="C203" s="10" t="s">
        <v>81</v>
      </c>
      <c r="D203" s="73" t="s">
        <v>82</v>
      </c>
      <c r="E203" s="65">
        <f>'№4'!F144</f>
        <v>220.89999999999998</v>
      </c>
      <c r="F203" s="65">
        <f>'№4'!G144</f>
        <v>306</v>
      </c>
      <c r="G203" s="65">
        <f>'№4'!H144</f>
        <v>265.8</v>
      </c>
    </row>
    <row r="204" spans="1:7" ht="33">
      <c r="A204" s="33" t="s">
        <v>54</v>
      </c>
      <c r="B204" s="10" t="s">
        <v>406</v>
      </c>
      <c r="C204" s="10"/>
      <c r="D204" s="73" t="s">
        <v>407</v>
      </c>
      <c r="E204" s="65">
        <f>E205</f>
        <v>235</v>
      </c>
      <c r="F204" s="65">
        <f>F205</f>
        <v>0</v>
      </c>
      <c r="G204" s="65">
        <f>G205</f>
        <v>0</v>
      </c>
    </row>
    <row r="205" spans="1:7" ht="33">
      <c r="A205" s="33" t="s">
        <v>54</v>
      </c>
      <c r="B205" s="10" t="s">
        <v>406</v>
      </c>
      <c r="C205" s="10" t="s">
        <v>81</v>
      </c>
      <c r="D205" s="73" t="s">
        <v>82</v>
      </c>
      <c r="E205" s="65">
        <f>'№4'!F147</f>
        <v>235</v>
      </c>
      <c r="F205" s="65">
        <f>'№4'!G147</f>
        <v>0</v>
      </c>
      <c r="G205" s="65">
        <f>'№4'!H147</f>
        <v>0</v>
      </c>
    </row>
    <row r="206" spans="1:7" s="49" customFormat="1" ht="16.5">
      <c r="A206" s="34" t="s">
        <v>40</v>
      </c>
      <c r="B206" s="34"/>
      <c r="C206" s="34"/>
      <c r="D206" s="35" t="s">
        <v>31</v>
      </c>
      <c r="E206" s="66">
        <f>E207+E220+E249+E274</f>
        <v>450990.10000000003</v>
      </c>
      <c r="F206" s="66">
        <f>F207+F220+F249+F274</f>
        <v>408281.5</v>
      </c>
      <c r="G206" s="66">
        <f>G207+G220+G249+G274</f>
        <v>404246.20000000007</v>
      </c>
    </row>
    <row r="207" spans="1:7" ht="16.5">
      <c r="A207" s="56" t="s">
        <v>55</v>
      </c>
      <c r="B207" s="56"/>
      <c r="C207" s="38"/>
      <c r="D207" s="110" t="s">
        <v>461</v>
      </c>
      <c r="E207" s="65">
        <f aca="true" t="shared" si="17" ref="E207:G208">E208</f>
        <v>162840</v>
      </c>
      <c r="F207" s="65">
        <f t="shared" si="17"/>
        <v>150895.1</v>
      </c>
      <c r="G207" s="65">
        <f t="shared" si="17"/>
        <v>148357.9</v>
      </c>
    </row>
    <row r="208" spans="1:7" ht="50.25">
      <c r="A208" s="56" t="s">
        <v>55</v>
      </c>
      <c r="B208" s="56" t="s">
        <v>125</v>
      </c>
      <c r="C208" s="38"/>
      <c r="D208" s="110" t="s">
        <v>123</v>
      </c>
      <c r="E208" s="65">
        <f t="shared" si="17"/>
        <v>162840</v>
      </c>
      <c r="F208" s="65">
        <f t="shared" si="17"/>
        <v>150895.1</v>
      </c>
      <c r="G208" s="65">
        <f t="shared" si="17"/>
        <v>148357.9</v>
      </c>
    </row>
    <row r="209" spans="1:7" ht="33">
      <c r="A209" s="56" t="s">
        <v>55</v>
      </c>
      <c r="B209" s="56" t="s">
        <v>126</v>
      </c>
      <c r="C209" s="38"/>
      <c r="D209" s="110" t="s">
        <v>124</v>
      </c>
      <c r="E209" s="65">
        <f>E210+E212+E214+E216+E218</f>
        <v>162840</v>
      </c>
      <c r="F209" s="65">
        <f>F210+F212+F214+F216+F218</f>
        <v>150895.1</v>
      </c>
      <c r="G209" s="65">
        <f>G210+G212+G214+G216+G218</f>
        <v>148357.9</v>
      </c>
    </row>
    <row r="210" spans="1:7" ht="50.25">
      <c r="A210" s="56" t="s">
        <v>55</v>
      </c>
      <c r="B210" s="10" t="s">
        <v>127</v>
      </c>
      <c r="C210" s="10"/>
      <c r="D210" s="112" t="s">
        <v>128</v>
      </c>
      <c r="E210" s="65">
        <f>E211</f>
        <v>74859.7</v>
      </c>
      <c r="F210" s="65">
        <f>F211</f>
        <v>65973.1</v>
      </c>
      <c r="G210" s="65">
        <f>G211</f>
        <v>63435.9</v>
      </c>
    </row>
    <row r="211" spans="1:7" ht="33">
      <c r="A211" s="56" t="s">
        <v>55</v>
      </c>
      <c r="B211" s="10" t="s">
        <v>127</v>
      </c>
      <c r="C211" s="17">
        <v>600</v>
      </c>
      <c r="D211" s="110" t="s">
        <v>131</v>
      </c>
      <c r="E211" s="65">
        <f>'№4'!F368</f>
        <v>74859.7</v>
      </c>
      <c r="F211" s="65">
        <f>'№4'!G368</f>
        <v>65973.1</v>
      </c>
      <c r="G211" s="65">
        <f>'№4'!H368</f>
        <v>63435.9</v>
      </c>
    </row>
    <row r="212" spans="1:7" ht="33">
      <c r="A212" s="56" t="s">
        <v>55</v>
      </c>
      <c r="B212" s="10" t="s">
        <v>382</v>
      </c>
      <c r="C212" s="10"/>
      <c r="D212" s="112" t="s">
        <v>132</v>
      </c>
      <c r="E212" s="65">
        <f>E213</f>
        <v>1785.4</v>
      </c>
      <c r="F212" s="65">
        <f>F213</f>
        <v>0</v>
      </c>
      <c r="G212" s="65">
        <f>G213</f>
        <v>0</v>
      </c>
    </row>
    <row r="213" spans="1:7" ht="33">
      <c r="A213" s="56" t="s">
        <v>55</v>
      </c>
      <c r="B213" s="10" t="s">
        <v>382</v>
      </c>
      <c r="C213" s="17">
        <v>600</v>
      </c>
      <c r="D213" s="110" t="s">
        <v>131</v>
      </c>
      <c r="E213" s="65">
        <f>'№4'!F370</f>
        <v>1785.4</v>
      </c>
      <c r="F213" s="65">
        <f>'№4'!G370</f>
        <v>0</v>
      </c>
      <c r="G213" s="65">
        <f>'№4'!H370</f>
        <v>0</v>
      </c>
    </row>
    <row r="214" spans="1:7" ht="33">
      <c r="A214" s="56" t="s">
        <v>55</v>
      </c>
      <c r="B214" s="10" t="s">
        <v>383</v>
      </c>
      <c r="C214" s="10"/>
      <c r="D214" s="112" t="s">
        <v>133</v>
      </c>
      <c r="E214" s="65">
        <f>E215</f>
        <v>235.8</v>
      </c>
      <c r="F214" s="65">
        <f>F215</f>
        <v>0</v>
      </c>
      <c r="G214" s="65">
        <f>G215</f>
        <v>0</v>
      </c>
    </row>
    <row r="215" spans="1:7" ht="33">
      <c r="A215" s="13" t="s">
        <v>55</v>
      </c>
      <c r="B215" s="10" t="s">
        <v>383</v>
      </c>
      <c r="C215" s="17">
        <v>600</v>
      </c>
      <c r="D215" s="110" t="s">
        <v>131</v>
      </c>
      <c r="E215" s="65">
        <f>'№4'!F372</f>
        <v>235.8</v>
      </c>
      <c r="F215" s="65">
        <f>'№4'!G372</f>
        <v>0</v>
      </c>
      <c r="G215" s="65">
        <f>'№4'!H372</f>
        <v>0</v>
      </c>
    </row>
    <row r="216" spans="1:7" ht="50.25">
      <c r="A216" s="13" t="s">
        <v>55</v>
      </c>
      <c r="B216" s="10" t="s">
        <v>384</v>
      </c>
      <c r="C216" s="10"/>
      <c r="D216" s="112" t="s">
        <v>143</v>
      </c>
      <c r="E216" s="65">
        <f>E217</f>
        <v>1037.1</v>
      </c>
      <c r="F216" s="65">
        <f>F217</f>
        <v>0</v>
      </c>
      <c r="G216" s="65">
        <f>G217</f>
        <v>0</v>
      </c>
    </row>
    <row r="217" spans="1:7" ht="33">
      <c r="A217" s="13" t="s">
        <v>55</v>
      </c>
      <c r="B217" s="10" t="s">
        <v>384</v>
      </c>
      <c r="C217" s="17">
        <v>600</v>
      </c>
      <c r="D217" s="110" t="s">
        <v>131</v>
      </c>
      <c r="E217" s="65">
        <f>'№4'!F374</f>
        <v>1037.1</v>
      </c>
      <c r="F217" s="65">
        <f>'№4'!G374</f>
        <v>0</v>
      </c>
      <c r="G217" s="65">
        <f>'№4'!H374</f>
        <v>0</v>
      </c>
    </row>
    <row r="218" spans="1:7" ht="54.75" customHeight="1">
      <c r="A218" s="13" t="s">
        <v>55</v>
      </c>
      <c r="B218" s="10" t="s">
        <v>129</v>
      </c>
      <c r="C218" s="10"/>
      <c r="D218" s="110" t="s">
        <v>130</v>
      </c>
      <c r="E218" s="65">
        <f>E219</f>
        <v>84922</v>
      </c>
      <c r="F218" s="65">
        <f>F219</f>
        <v>84922</v>
      </c>
      <c r="G218" s="65">
        <f>G219</f>
        <v>84922</v>
      </c>
    </row>
    <row r="219" spans="1:7" ht="33">
      <c r="A219" s="56" t="s">
        <v>55</v>
      </c>
      <c r="B219" s="10" t="s">
        <v>129</v>
      </c>
      <c r="C219" s="17">
        <v>600</v>
      </c>
      <c r="D219" s="110" t="s">
        <v>131</v>
      </c>
      <c r="E219" s="65">
        <f>'№4'!F376</f>
        <v>84922</v>
      </c>
      <c r="F219" s="65">
        <f>'№4'!G376</f>
        <v>84922</v>
      </c>
      <c r="G219" s="65">
        <f>'№4'!H376</f>
        <v>84922</v>
      </c>
    </row>
    <row r="220" spans="1:7" ht="16.5">
      <c r="A220" s="56" t="s">
        <v>56</v>
      </c>
      <c r="B220" s="56"/>
      <c r="C220" s="38"/>
      <c r="D220" s="113" t="s">
        <v>462</v>
      </c>
      <c r="E220" s="65">
        <f>E221+E241+E245</f>
        <v>264553.2</v>
      </c>
      <c r="F220" s="65">
        <f>F221+F241+F245</f>
        <v>238252.5</v>
      </c>
      <c r="G220" s="65">
        <f>G221+G241+G245</f>
        <v>237127.5</v>
      </c>
    </row>
    <row r="221" spans="1:7" ht="50.25">
      <c r="A221" s="56" t="s">
        <v>56</v>
      </c>
      <c r="B221" s="56" t="s">
        <v>125</v>
      </c>
      <c r="C221" s="38"/>
      <c r="D221" s="110" t="s">
        <v>123</v>
      </c>
      <c r="E221" s="65">
        <f>E222</f>
        <v>236267</v>
      </c>
      <c r="F221" s="65">
        <f>F222</f>
        <v>210511.9</v>
      </c>
      <c r="G221" s="65">
        <f>G222</f>
        <v>208546.9</v>
      </c>
    </row>
    <row r="222" spans="1:7" ht="33">
      <c r="A222" s="13" t="s">
        <v>56</v>
      </c>
      <c r="B222" s="56" t="s">
        <v>126</v>
      </c>
      <c r="C222" s="38"/>
      <c r="D222" s="110" t="s">
        <v>124</v>
      </c>
      <c r="E222" s="65">
        <f>E223+E225+E227+E229+E231+E233+E235+E239+E237</f>
        <v>236267</v>
      </c>
      <c r="F222" s="65">
        <f>F223+F225+F227+F229+F231+F233+F235+F239+F237</f>
        <v>210511.9</v>
      </c>
      <c r="G222" s="65">
        <f>G223+G225+G227+G229+G231+G233+G235+G239+G237</f>
        <v>208546.9</v>
      </c>
    </row>
    <row r="223" spans="1:7" ht="55.5" customHeight="1">
      <c r="A223" s="13" t="s">
        <v>56</v>
      </c>
      <c r="B223" s="10" t="s">
        <v>134</v>
      </c>
      <c r="C223" s="10"/>
      <c r="D223" s="112" t="s">
        <v>135</v>
      </c>
      <c r="E223" s="65">
        <f>E224</f>
        <v>35456.3</v>
      </c>
      <c r="F223" s="65">
        <f>F224</f>
        <v>25628.1</v>
      </c>
      <c r="G223" s="65">
        <f>G224</f>
        <v>23037</v>
      </c>
    </row>
    <row r="224" spans="1:7" ht="33">
      <c r="A224" s="13" t="s">
        <v>56</v>
      </c>
      <c r="B224" s="10" t="s">
        <v>134</v>
      </c>
      <c r="C224" s="17">
        <v>600</v>
      </c>
      <c r="D224" s="110" t="s">
        <v>131</v>
      </c>
      <c r="E224" s="65">
        <f>'№4'!F381</f>
        <v>35456.3</v>
      </c>
      <c r="F224" s="65">
        <f>'№4'!G381</f>
        <v>25628.1</v>
      </c>
      <c r="G224" s="65">
        <f>'№4'!H381</f>
        <v>23037</v>
      </c>
    </row>
    <row r="225" spans="1:7" ht="33">
      <c r="A225" s="13" t="s">
        <v>56</v>
      </c>
      <c r="B225" s="10" t="s">
        <v>136</v>
      </c>
      <c r="C225" s="10"/>
      <c r="D225" s="112" t="s">
        <v>137</v>
      </c>
      <c r="E225" s="65">
        <f>E226</f>
        <v>3681.8</v>
      </c>
      <c r="F225" s="65">
        <f>F226</f>
        <v>3526.3</v>
      </c>
      <c r="G225" s="65">
        <f>G226</f>
        <v>3779.1</v>
      </c>
    </row>
    <row r="226" spans="1:7" ht="33">
      <c r="A226" s="13" t="s">
        <v>56</v>
      </c>
      <c r="B226" s="10" t="s">
        <v>136</v>
      </c>
      <c r="C226" s="17">
        <v>600</v>
      </c>
      <c r="D226" s="110" t="s">
        <v>131</v>
      </c>
      <c r="E226" s="65">
        <f>'№4'!F383</f>
        <v>3681.8</v>
      </c>
      <c r="F226" s="65">
        <f>'№4'!G383</f>
        <v>3526.3</v>
      </c>
      <c r="G226" s="65">
        <f>'№4'!H383</f>
        <v>3779.1</v>
      </c>
    </row>
    <row r="227" spans="1:7" ht="50.25">
      <c r="A227" s="13" t="s">
        <v>56</v>
      </c>
      <c r="B227" s="10" t="s">
        <v>138</v>
      </c>
      <c r="C227" s="10"/>
      <c r="D227" s="112" t="s">
        <v>139</v>
      </c>
      <c r="E227" s="65">
        <f>E228</f>
        <v>7686.6</v>
      </c>
      <c r="F227" s="65">
        <f>F228</f>
        <v>6294.8</v>
      </c>
      <c r="G227" s="65">
        <f>G228</f>
        <v>6668.1</v>
      </c>
    </row>
    <row r="228" spans="1:7" ht="33">
      <c r="A228" s="13" t="s">
        <v>56</v>
      </c>
      <c r="B228" s="10" t="s">
        <v>138</v>
      </c>
      <c r="C228" s="17">
        <v>600</v>
      </c>
      <c r="D228" s="110" t="s">
        <v>131</v>
      </c>
      <c r="E228" s="65">
        <f>'№4'!F385</f>
        <v>7686.6</v>
      </c>
      <c r="F228" s="65">
        <f>'№4'!G385</f>
        <v>6294.8</v>
      </c>
      <c r="G228" s="65">
        <f>'№4'!H385</f>
        <v>6668.1</v>
      </c>
    </row>
    <row r="229" spans="1:7" ht="33">
      <c r="A229" s="13" t="s">
        <v>56</v>
      </c>
      <c r="B229" s="10" t="s">
        <v>385</v>
      </c>
      <c r="C229" s="10"/>
      <c r="D229" s="112" t="s">
        <v>140</v>
      </c>
      <c r="E229" s="65">
        <f>E230</f>
        <v>4554</v>
      </c>
      <c r="F229" s="65">
        <f>F230</f>
        <v>0</v>
      </c>
      <c r="G229" s="65">
        <f>G230</f>
        <v>0</v>
      </c>
    </row>
    <row r="230" spans="1:7" ht="33">
      <c r="A230" s="13" t="s">
        <v>56</v>
      </c>
      <c r="B230" s="10" t="s">
        <v>385</v>
      </c>
      <c r="C230" s="17">
        <v>600</v>
      </c>
      <c r="D230" s="110" t="s">
        <v>131</v>
      </c>
      <c r="E230" s="65">
        <f>'№4'!F387</f>
        <v>4554</v>
      </c>
      <c r="F230" s="65">
        <f>'№4'!G387</f>
        <v>0</v>
      </c>
      <c r="G230" s="65">
        <f>'№4'!H387</f>
        <v>0</v>
      </c>
    </row>
    <row r="231" spans="1:7" ht="33">
      <c r="A231" s="13" t="s">
        <v>56</v>
      </c>
      <c r="B231" s="10" t="s">
        <v>141</v>
      </c>
      <c r="C231" s="10"/>
      <c r="D231" s="112" t="s">
        <v>142</v>
      </c>
      <c r="E231" s="65">
        <f>E232</f>
        <v>464.5</v>
      </c>
      <c r="F231" s="65">
        <f>F232</f>
        <v>0</v>
      </c>
      <c r="G231" s="65">
        <f>G232</f>
        <v>0</v>
      </c>
    </row>
    <row r="232" spans="1:7" ht="33">
      <c r="A232" s="13" t="s">
        <v>56</v>
      </c>
      <c r="B232" s="10" t="s">
        <v>386</v>
      </c>
      <c r="C232" s="17">
        <v>600</v>
      </c>
      <c r="D232" s="110" t="s">
        <v>131</v>
      </c>
      <c r="E232" s="65">
        <f>'№4'!F389</f>
        <v>464.5</v>
      </c>
      <c r="F232" s="65">
        <f>'№4'!G389</f>
        <v>0</v>
      </c>
      <c r="G232" s="65">
        <f>'№4'!H389</f>
        <v>0</v>
      </c>
    </row>
    <row r="233" spans="1:7" ht="33">
      <c r="A233" s="13" t="s">
        <v>56</v>
      </c>
      <c r="B233" s="10" t="s">
        <v>387</v>
      </c>
      <c r="C233" s="10"/>
      <c r="D233" s="112" t="s">
        <v>144</v>
      </c>
      <c r="E233" s="65">
        <f>E234</f>
        <v>5127.1</v>
      </c>
      <c r="F233" s="65">
        <f>F234</f>
        <v>0</v>
      </c>
      <c r="G233" s="65">
        <f>G234</f>
        <v>0</v>
      </c>
    </row>
    <row r="234" spans="1:7" ht="33">
      <c r="A234" s="13" t="s">
        <v>56</v>
      </c>
      <c r="B234" s="10" t="s">
        <v>387</v>
      </c>
      <c r="C234" s="17">
        <v>600</v>
      </c>
      <c r="D234" s="112" t="s">
        <v>131</v>
      </c>
      <c r="E234" s="65">
        <f>'№4'!F391</f>
        <v>5127.1</v>
      </c>
      <c r="F234" s="65">
        <f>'№4'!G391</f>
        <v>0</v>
      </c>
      <c r="G234" s="65">
        <f>'№4'!H391</f>
        <v>0</v>
      </c>
    </row>
    <row r="235" spans="1:7" ht="50.25">
      <c r="A235" s="13" t="s">
        <v>56</v>
      </c>
      <c r="B235" s="10" t="s">
        <v>145</v>
      </c>
      <c r="C235" s="10"/>
      <c r="D235" s="114" t="s">
        <v>146</v>
      </c>
      <c r="E235" s="65">
        <f>E236</f>
        <v>4852.7</v>
      </c>
      <c r="F235" s="65">
        <f>F236</f>
        <v>4852.7</v>
      </c>
      <c r="G235" s="65">
        <f>G236</f>
        <v>4852.7</v>
      </c>
    </row>
    <row r="236" spans="1:7" ht="33">
      <c r="A236" s="13" t="s">
        <v>56</v>
      </c>
      <c r="B236" s="10" t="s">
        <v>145</v>
      </c>
      <c r="C236" s="17">
        <v>600</v>
      </c>
      <c r="D236" s="112" t="s">
        <v>131</v>
      </c>
      <c r="E236" s="65">
        <f>'№4'!F393</f>
        <v>4852.7</v>
      </c>
      <c r="F236" s="65">
        <f>'№4'!G393</f>
        <v>4852.7</v>
      </c>
      <c r="G236" s="65">
        <f>'№4'!H393</f>
        <v>4852.7</v>
      </c>
    </row>
    <row r="237" spans="1:7" ht="50.25">
      <c r="A237" s="13" t="s">
        <v>56</v>
      </c>
      <c r="B237" s="10" t="s">
        <v>514</v>
      </c>
      <c r="C237" s="17"/>
      <c r="D237" s="31" t="s">
        <v>515</v>
      </c>
      <c r="E237" s="65">
        <f>E238</f>
        <v>4234</v>
      </c>
      <c r="F237" s="65">
        <f>F238</f>
        <v>0</v>
      </c>
      <c r="G237" s="65">
        <f>G238</f>
        <v>0</v>
      </c>
    </row>
    <row r="238" spans="1:7" ht="33">
      <c r="A238" s="13" t="s">
        <v>56</v>
      </c>
      <c r="B238" s="10" t="s">
        <v>514</v>
      </c>
      <c r="C238" s="17">
        <v>600</v>
      </c>
      <c r="D238" s="73" t="s">
        <v>131</v>
      </c>
      <c r="E238" s="65">
        <f>'№4'!F395</f>
        <v>4234</v>
      </c>
      <c r="F238" s="65">
        <f>'№4'!G395</f>
        <v>0</v>
      </c>
      <c r="G238" s="65">
        <f>'№4'!H395</f>
        <v>0</v>
      </c>
    </row>
    <row r="239" spans="1:7" ht="100.5">
      <c r="A239" s="13" t="s">
        <v>56</v>
      </c>
      <c r="B239" s="10" t="s">
        <v>157</v>
      </c>
      <c r="C239" s="10"/>
      <c r="D239" s="112" t="s">
        <v>158</v>
      </c>
      <c r="E239" s="65">
        <f>E240</f>
        <v>170210</v>
      </c>
      <c r="F239" s="65">
        <f>F240</f>
        <v>170210</v>
      </c>
      <c r="G239" s="65">
        <f>G240</f>
        <v>170210</v>
      </c>
    </row>
    <row r="240" spans="1:7" ht="33">
      <c r="A240" s="56" t="s">
        <v>56</v>
      </c>
      <c r="B240" s="10" t="s">
        <v>157</v>
      </c>
      <c r="C240" s="17">
        <v>600</v>
      </c>
      <c r="D240" s="112" t="s">
        <v>131</v>
      </c>
      <c r="E240" s="65">
        <f>'№4'!F397</f>
        <v>170210</v>
      </c>
      <c r="F240" s="65">
        <f>'№4'!G397</f>
        <v>170210</v>
      </c>
      <c r="G240" s="65">
        <f>'№4'!H397</f>
        <v>170210</v>
      </c>
    </row>
    <row r="241" spans="1:7" ht="50.25">
      <c r="A241" s="33" t="s">
        <v>56</v>
      </c>
      <c r="B241" s="10" t="s">
        <v>226</v>
      </c>
      <c r="C241" s="10"/>
      <c r="D241" s="73" t="s">
        <v>227</v>
      </c>
      <c r="E241" s="65">
        <f>E242</f>
        <v>15249.6</v>
      </c>
      <c r="F241" s="65">
        <f aca="true" t="shared" si="18" ref="F241:G243">F242</f>
        <v>15848.4</v>
      </c>
      <c r="G241" s="65">
        <f t="shared" si="18"/>
        <v>16732.9</v>
      </c>
    </row>
    <row r="242" spans="1:7" ht="33">
      <c r="A242" s="33" t="s">
        <v>56</v>
      </c>
      <c r="B242" s="10" t="s">
        <v>228</v>
      </c>
      <c r="C242" s="10"/>
      <c r="D242" s="73" t="s">
        <v>229</v>
      </c>
      <c r="E242" s="65">
        <f>E243</f>
        <v>15249.6</v>
      </c>
      <c r="F242" s="65">
        <f t="shared" si="18"/>
        <v>15848.4</v>
      </c>
      <c r="G242" s="65">
        <f t="shared" si="18"/>
        <v>16732.9</v>
      </c>
    </row>
    <row r="243" spans="1:7" ht="33">
      <c r="A243" s="33" t="s">
        <v>56</v>
      </c>
      <c r="B243" s="10" t="s">
        <v>342</v>
      </c>
      <c r="C243" s="10"/>
      <c r="D243" s="73" t="s">
        <v>343</v>
      </c>
      <c r="E243" s="65">
        <f>E244</f>
        <v>15249.6</v>
      </c>
      <c r="F243" s="65">
        <f t="shared" si="18"/>
        <v>15848.4</v>
      </c>
      <c r="G243" s="65">
        <f t="shared" si="18"/>
        <v>16732.9</v>
      </c>
    </row>
    <row r="244" spans="1:7" ht="33">
      <c r="A244" s="33" t="s">
        <v>56</v>
      </c>
      <c r="B244" s="10" t="s">
        <v>342</v>
      </c>
      <c r="C244" s="17">
        <v>600</v>
      </c>
      <c r="D244" s="11" t="s">
        <v>131</v>
      </c>
      <c r="E244" s="65">
        <f>'№4'!F153</f>
        <v>15249.6</v>
      </c>
      <c r="F244" s="65">
        <f>'№4'!G153</f>
        <v>15848.4</v>
      </c>
      <c r="G244" s="65">
        <f>'№4'!H153</f>
        <v>16732.9</v>
      </c>
    </row>
    <row r="245" spans="1:7" ht="50.25">
      <c r="A245" s="56" t="s">
        <v>56</v>
      </c>
      <c r="B245" s="56" t="s">
        <v>190</v>
      </c>
      <c r="C245" s="38"/>
      <c r="D245" s="11" t="s">
        <v>189</v>
      </c>
      <c r="E245" s="65">
        <f>E246</f>
        <v>13036.6</v>
      </c>
      <c r="F245" s="65">
        <f aca="true" t="shared" si="19" ref="F245:G247">F246</f>
        <v>11892.2</v>
      </c>
      <c r="G245" s="65">
        <f t="shared" si="19"/>
        <v>11847.7</v>
      </c>
    </row>
    <row r="246" spans="1:7" ht="33">
      <c r="A246" s="56" t="s">
        <v>56</v>
      </c>
      <c r="B246" s="56" t="s">
        <v>192</v>
      </c>
      <c r="C246" s="38"/>
      <c r="D246" s="11" t="s">
        <v>191</v>
      </c>
      <c r="E246" s="65">
        <f>E247</f>
        <v>13036.6</v>
      </c>
      <c r="F246" s="65">
        <f t="shared" si="19"/>
        <v>11892.2</v>
      </c>
      <c r="G246" s="65">
        <f t="shared" si="19"/>
        <v>11847.7</v>
      </c>
    </row>
    <row r="247" spans="1:7" ht="50.25">
      <c r="A247" s="56" t="s">
        <v>56</v>
      </c>
      <c r="B247" s="56" t="s">
        <v>194</v>
      </c>
      <c r="C247" s="38"/>
      <c r="D247" s="11" t="s">
        <v>193</v>
      </c>
      <c r="E247" s="65">
        <f>E248</f>
        <v>13036.6</v>
      </c>
      <c r="F247" s="65">
        <f t="shared" si="19"/>
        <v>11892.2</v>
      </c>
      <c r="G247" s="65">
        <f t="shared" si="19"/>
        <v>11847.7</v>
      </c>
    </row>
    <row r="248" spans="1:7" ht="33">
      <c r="A248" s="56" t="s">
        <v>56</v>
      </c>
      <c r="B248" s="56" t="s">
        <v>194</v>
      </c>
      <c r="C248" s="17">
        <v>600</v>
      </c>
      <c r="D248" s="11" t="s">
        <v>131</v>
      </c>
      <c r="E248" s="65">
        <f>'№4'!F309</f>
        <v>13036.6</v>
      </c>
      <c r="F248" s="65">
        <f>'№4'!G309</f>
        <v>11892.2</v>
      </c>
      <c r="G248" s="65">
        <f>'№4'!H309</f>
        <v>11847.7</v>
      </c>
    </row>
    <row r="249" spans="1:7" ht="16.5">
      <c r="A249" s="56" t="s">
        <v>41</v>
      </c>
      <c r="B249" s="56"/>
      <c r="C249" s="38"/>
      <c r="D249" s="11" t="s">
        <v>32</v>
      </c>
      <c r="E249" s="65">
        <f>E250</f>
        <v>8151.900000000001</v>
      </c>
      <c r="F249" s="65">
        <f>F250</f>
        <v>4609.9</v>
      </c>
      <c r="G249" s="65">
        <f>G250</f>
        <v>4479.900000000001</v>
      </c>
    </row>
    <row r="250" spans="1:7" ht="50.25">
      <c r="A250" s="56" t="s">
        <v>41</v>
      </c>
      <c r="B250" s="56" t="s">
        <v>125</v>
      </c>
      <c r="C250" s="38"/>
      <c r="D250" s="11" t="s">
        <v>123</v>
      </c>
      <c r="E250" s="65">
        <f>E257+E251</f>
        <v>8151.900000000001</v>
      </c>
      <c r="F250" s="65">
        <f>F257+F251</f>
        <v>4609.9</v>
      </c>
      <c r="G250" s="65">
        <f>G257+G251</f>
        <v>4479.900000000001</v>
      </c>
    </row>
    <row r="251" spans="1:7" ht="33">
      <c r="A251" s="56" t="s">
        <v>41</v>
      </c>
      <c r="B251" s="56" t="s">
        <v>126</v>
      </c>
      <c r="C251" s="38"/>
      <c r="D251" s="11" t="s">
        <v>124</v>
      </c>
      <c r="E251" s="65">
        <f>E252+E254</f>
        <v>3048.3</v>
      </c>
      <c r="F251" s="65">
        <f aca="true" t="shared" si="20" ref="E251:G252">F252</f>
        <v>0</v>
      </c>
      <c r="G251" s="65">
        <f t="shared" si="20"/>
        <v>0</v>
      </c>
    </row>
    <row r="252" spans="1:7" ht="33">
      <c r="A252" s="56" t="s">
        <v>41</v>
      </c>
      <c r="B252" s="56" t="s">
        <v>480</v>
      </c>
      <c r="C252" s="17"/>
      <c r="D252" s="73" t="s">
        <v>481</v>
      </c>
      <c r="E252" s="65">
        <f t="shared" si="20"/>
        <v>157.5</v>
      </c>
      <c r="F252" s="65">
        <f t="shared" si="20"/>
        <v>0</v>
      </c>
      <c r="G252" s="65">
        <f t="shared" si="20"/>
        <v>0</v>
      </c>
    </row>
    <row r="253" spans="1:7" ht="16.5">
      <c r="A253" s="56" t="s">
        <v>41</v>
      </c>
      <c r="B253" s="56" t="s">
        <v>480</v>
      </c>
      <c r="C253" s="17" t="s">
        <v>86</v>
      </c>
      <c r="D253" s="11" t="s">
        <v>87</v>
      </c>
      <c r="E253" s="65">
        <f>'№4'!F402</f>
        <v>157.5</v>
      </c>
      <c r="F253" s="65">
        <f>'№4'!G402</f>
        <v>0</v>
      </c>
      <c r="G253" s="65">
        <f>'№4'!H402</f>
        <v>0</v>
      </c>
    </row>
    <row r="254" spans="1:7" ht="33">
      <c r="A254" s="56" t="s">
        <v>41</v>
      </c>
      <c r="B254" s="56" t="s">
        <v>524</v>
      </c>
      <c r="C254" s="17"/>
      <c r="D254" s="11" t="s">
        <v>525</v>
      </c>
      <c r="E254" s="65">
        <f>E255+E256</f>
        <v>2890.8</v>
      </c>
      <c r="F254" s="65">
        <f>F255+F256</f>
        <v>0</v>
      </c>
      <c r="G254" s="65">
        <f>G255+G256</f>
        <v>0</v>
      </c>
    </row>
    <row r="255" spans="1:7" ht="16.5">
      <c r="A255" s="56" t="s">
        <v>41</v>
      </c>
      <c r="B255" s="56" t="s">
        <v>524</v>
      </c>
      <c r="C255" s="17">
        <v>300</v>
      </c>
      <c r="D255" s="11" t="s">
        <v>87</v>
      </c>
      <c r="E255" s="65">
        <f>'№4'!F404</f>
        <v>195.9</v>
      </c>
      <c r="F255" s="65">
        <f>'№4'!G404</f>
        <v>0</v>
      </c>
      <c r="G255" s="65">
        <f>'№4'!H404</f>
        <v>0</v>
      </c>
    </row>
    <row r="256" spans="1:7" ht="33">
      <c r="A256" s="56" t="s">
        <v>41</v>
      </c>
      <c r="B256" s="56" t="s">
        <v>524</v>
      </c>
      <c r="C256" s="17">
        <v>600</v>
      </c>
      <c r="D256" s="73" t="s">
        <v>131</v>
      </c>
      <c r="E256" s="65">
        <f>'№4'!F405+'№4'!F314</f>
        <v>2694.9</v>
      </c>
      <c r="F256" s="65">
        <f>'№4'!G405+'№4'!G314</f>
        <v>0</v>
      </c>
      <c r="G256" s="65">
        <f>'№4'!H405+'№4'!H314</f>
        <v>0</v>
      </c>
    </row>
    <row r="257" spans="1:7" ht="50.25">
      <c r="A257" s="56" t="s">
        <v>41</v>
      </c>
      <c r="B257" s="56" t="s">
        <v>171</v>
      </c>
      <c r="C257" s="38"/>
      <c r="D257" s="11" t="s">
        <v>172</v>
      </c>
      <c r="E257" s="65">
        <f>E258+E260+E262+E264+E266+E268+E270+E272</f>
        <v>5103.6</v>
      </c>
      <c r="F257" s="65">
        <f>F258+F260+F262+F264+F266+F268+F270+F272</f>
        <v>4609.9</v>
      </c>
      <c r="G257" s="65">
        <f>G258+G260+G262+G264+G266+G268+G270+G272</f>
        <v>4479.900000000001</v>
      </c>
    </row>
    <row r="258" spans="1:7" ht="16.5">
      <c r="A258" s="56" t="s">
        <v>41</v>
      </c>
      <c r="B258" s="10" t="s">
        <v>173</v>
      </c>
      <c r="C258" s="10"/>
      <c r="D258" s="73" t="s">
        <v>174</v>
      </c>
      <c r="E258" s="65">
        <f>E259</f>
        <v>39.6</v>
      </c>
      <c r="F258" s="65">
        <f>F259</f>
        <v>26.5</v>
      </c>
      <c r="G258" s="65">
        <f>G259</f>
        <v>25</v>
      </c>
    </row>
    <row r="259" spans="1:7" ht="16.5">
      <c r="A259" s="56" t="s">
        <v>41</v>
      </c>
      <c r="B259" s="10" t="s">
        <v>173</v>
      </c>
      <c r="C259" s="17" t="s">
        <v>86</v>
      </c>
      <c r="D259" s="11" t="s">
        <v>87</v>
      </c>
      <c r="E259" s="65">
        <f>'№4'!F317</f>
        <v>39.6</v>
      </c>
      <c r="F259" s="65">
        <f>'№4'!G317</f>
        <v>26.5</v>
      </c>
      <c r="G259" s="65">
        <f>'№4'!H317</f>
        <v>25</v>
      </c>
    </row>
    <row r="260" spans="1:7" ht="33">
      <c r="A260" s="56" t="s">
        <v>41</v>
      </c>
      <c r="B260" s="10" t="s">
        <v>175</v>
      </c>
      <c r="C260" s="10"/>
      <c r="D260" s="73" t="s">
        <v>176</v>
      </c>
      <c r="E260" s="65">
        <f>E261</f>
        <v>13</v>
      </c>
      <c r="F260" s="65">
        <f>F261</f>
        <v>0</v>
      </c>
      <c r="G260" s="65">
        <f>G261</f>
        <v>0</v>
      </c>
    </row>
    <row r="261" spans="1:7" ht="33">
      <c r="A261" s="56" t="s">
        <v>41</v>
      </c>
      <c r="B261" s="10" t="s">
        <v>175</v>
      </c>
      <c r="C261" s="105" t="s">
        <v>81</v>
      </c>
      <c r="D261" s="11" t="s">
        <v>82</v>
      </c>
      <c r="E261" s="65">
        <f>'№4'!F318</f>
        <v>13</v>
      </c>
      <c r="F261" s="65">
        <f>'№4'!G318</f>
        <v>0</v>
      </c>
      <c r="G261" s="65">
        <f>'№4'!H318</f>
        <v>0</v>
      </c>
    </row>
    <row r="262" spans="1:7" ht="23.25" customHeight="1">
      <c r="A262" s="56" t="s">
        <v>41</v>
      </c>
      <c r="B262" s="10" t="s">
        <v>177</v>
      </c>
      <c r="C262" s="10"/>
      <c r="D262" s="73" t="s">
        <v>178</v>
      </c>
      <c r="E262" s="65">
        <f>E263</f>
        <v>62</v>
      </c>
      <c r="F262" s="65">
        <f>F263</f>
        <v>62</v>
      </c>
      <c r="G262" s="65">
        <f>G263</f>
        <v>62</v>
      </c>
    </row>
    <row r="263" spans="1:7" ht="33">
      <c r="A263" s="56" t="s">
        <v>41</v>
      </c>
      <c r="B263" s="10" t="s">
        <v>177</v>
      </c>
      <c r="C263" s="105" t="s">
        <v>81</v>
      </c>
      <c r="D263" s="11" t="s">
        <v>82</v>
      </c>
      <c r="E263" s="65">
        <f>'№4'!F321</f>
        <v>62</v>
      </c>
      <c r="F263" s="65">
        <f>'№4'!G321</f>
        <v>62</v>
      </c>
      <c r="G263" s="65">
        <f>'№4'!H321</f>
        <v>62</v>
      </c>
    </row>
    <row r="264" spans="1:7" ht="16.5">
      <c r="A264" s="56" t="s">
        <v>41</v>
      </c>
      <c r="B264" s="10" t="s">
        <v>184</v>
      </c>
      <c r="C264" s="10"/>
      <c r="D264" s="73" t="s">
        <v>179</v>
      </c>
      <c r="E264" s="65">
        <f>E265</f>
        <v>4508.1</v>
      </c>
      <c r="F264" s="65">
        <f>F265</f>
        <v>4210.9</v>
      </c>
      <c r="G264" s="65">
        <f>G265</f>
        <v>4132.7</v>
      </c>
    </row>
    <row r="265" spans="1:7" ht="33">
      <c r="A265" s="56" t="s">
        <v>41</v>
      </c>
      <c r="B265" s="10" t="s">
        <v>184</v>
      </c>
      <c r="C265" s="17">
        <v>600</v>
      </c>
      <c r="D265" s="11" t="s">
        <v>131</v>
      </c>
      <c r="E265" s="65">
        <f>'№4'!F323</f>
        <v>4508.1</v>
      </c>
      <c r="F265" s="65">
        <f>'№4'!G323</f>
        <v>4210.9</v>
      </c>
      <c r="G265" s="65">
        <f>'№4'!H323</f>
        <v>4132.7</v>
      </c>
    </row>
    <row r="266" spans="1:7" ht="33">
      <c r="A266" s="56" t="s">
        <v>41</v>
      </c>
      <c r="B266" s="10" t="s">
        <v>185</v>
      </c>
      <c r="C266" s="10"/>
      <c r="D266" s="73" t="s">
        <v>180</v>
      </c>
      <c r="E266" s="65">
        <f>E267</f>
        <v>230.9</v>
      </c>
      <c r="F266" s="65">
        <f>F267</f>
        <v>166</v>
      </c>
      <c r="G266" s="65">
        <f>G267</f>
        <v>134.6</v>
      </c>
    </row>
    <row r="267" spans="1:7" ht="33">
      <c r="A267" s="56" t="s">
        <v>41</v>
      </c>
      <c r="B267" s="10" t="s">
        <v>185</v>
      </c>
      <c r="C267" s="17">
        <v>600</v>
      </c>
      <c r="D267" s="11" t="s">
        <v>131</v>
      </c>
      <c r="E267" s="65">
        <f>'№4'!F325</f>
        <v>230.9</v>
      </c>
      <c r="F267" s="65">
        <f>'№4'!G325</f>
        <v>166</v>
      </c>
      <c r="G267" s="65">
        <f>'№4'!H325</f>
        <v>134.6</v>
      </c>
    </row>
    <row r="268" spans="1:7" ht="16.5">
      <c r="A268" s="56" t="s">
        <v>41</v>
      </c>
      <c r="B268" s="10" t="s">
        <v>186</v>
      </c>
      <c r="C268" s="10"/>
      <c r="D268" s="73" t="s">
        <v>181</v>
      </c>
      <c r="E268" s="65">
        <f>E269</f>
        <v>56</v>
      </c>
      <c r="F268" s="65">
        <f>F269</f>
        <v>37.5</v>
      </c>
      <c r="G268" s="65">
        <f>G269</f>
        <v>32.6</v>
      </c>
    </row>
    <row r="269" spans="1:7" ht="33">
      <c r="A269" s="56" t="s">
        <v>41</v>
      </c>
      <c r="B269" s="10" t="s">
        <v>186</v>
      </c>
      <c r="C269" s="17">
        <v>600</v>
      </c>
      <c r="D269" s="11" t="s">
        <v>131</v>
      </c>
      <c r="E269" s="65">
        <f>'№4'!F327</f>
        <v>56</v>
      </c>
      <c r="F269" s="65">
        <f>'№4'!G327</f>
        <v>37.5</v>
      </c>
      <c r="G269" s="65">
        <f>'№4'!H327</f>
        <v>32.6</v>
      </c>
    </row>
    <row r="270" spans="1:7" ht="33">
      <c r="A270" s="56" t="s">
        <v>41</v>
      </c>
      <c r="B270" s="10" t="s">
        <v>187</v>
      </c>
      <c r="C270" s="10"/>
      <c r="D270" s="73" t="s">
        <v>182</v>
      </c>
      <c r="E270" s="65">
        <f>E271</f>
        <v>35</v>
      </c>
      <c r="F270" s="65">
        <f>F271</f>
        <v>0</v>
      </c>
      <c r="G270" s="65">
        <f>G271</f>
        <v>0</v>
      </c>
    </row>
    <row r="271" spans="1:7" ht="33">
      <c r="A271" s="56" t="s">
        <v>41</v>
      </c>
      <c r="B271" s="10" t="s">
        <v>187</v>
      </c>
      <c r="C271" s="17">
        <v>600</v>
      </c>
      <c r="D271" s="11" t="s">
        <v>131</v>
      </c>
      <c r="E271" s="65">
        <f>'№4'!F329</f>
        <v>35</v>
      </c>
      <c r="F271" s="65">
        <f>'№4'!G329</f>
        <v>0</v>
      </c>
      <c r="G271" s="65">
        <f>'№4'!H329</f>
        <v>0</v>
      </c>
    </row>
    <row r="272" spans="1:7" ht="50.25">
      <c r="A272" s="56" t="s">
        <v>41</v>
      </c>
      <c r="B272" s="10" t="s">
        <v>188</v>
      </c>
      <c r="C272" s="10"/>
      <c r="D272" s="73" t="s">
        <v>183</v>
      </c>
      <c r="E272" s="65">
        <f>E273</f>
        <v>159</v>
      </c>
      <c r="F272" s="65">
        <f>F273</f>
        <v>107</v>
      </c>
      <c r="G272" s="65">
        <f>G273</f>
        <v>93</v>
      </c>
    </row>
    <row r="273" spans="1:7" ht="33">
      <c r="A273" s="56" t="s">
        <v>41</v>
      </c>
      <c r="B273" s="10" t="s">
        <v>188</v>
      </c>
      <c r="C273" s="17">
        <v>600</v>
      </c>
      <c r="D273" s="11" t="s">
        <v>131</v>
      </c>
      <c r="E273" s="65">
        <f>'№4'!F331</f>
        <v>159</v>
      </c>
      <c r="F273" s="65">
        <f>'№4'!G331</f>
        <v>107</v>
      </c>
      <c r="G273" s="65">
        <f>'№4'!H331</f>
        <v>93</v>
      </c>
    </row>
    <row r="274" spans="1:7" ht="16.5">
      <c r="A274" s="56" t="s">
        <v>57</v>
      </c>
      <c r="B274" s="56"/>
      <c r="C274" s="38"/>
      <c r="D274" s="110" t="s">
        <v>465</v>
      </c>
      <c r="E274" s="65">
        <f aca="true" t="shared" si="21" ref="E274:G275">E275</f>
        <v>15445</v>
      </c>
      <c r="F274" s="65">
        <f t="shared" si="21"/>
        <v>14524</v>
      </c>
      <c r="G274" s="65">
        <f t="shared" si="21"/>
        <v>14280.9</v>
      </c>
    </row>
    <row r="275" spans="1:7" ht="50.25">
      <c r="A275" s="56" t="s">
        <v>57</v>
      </c>
      <c r="B275" s="56" t="s">
        <v>125</v>
      </c>
      <c r="C275" s="38"/>
      <c r="D275" s="110" t="s">
        <v>123</v>
      </c>
      <c r="E275" s="65">
        <f t="shared" si="21"/>
        <v>15445</v>
      </c>
      <c r="F275" s="65">
        <f t="shared" si="21"/>
        <v>14524</v>
      </c>
      <c r="G275" s="65">
        <f t="shared" si="21"/>
        <v>14280.9</v>
      </c>
    </row>
    <row r="276" spans="1:7" ht="16.5">
      <c r="A276" s="56" t="s">
        <v>57</v>
      </c>
      <c r="B276" s="10" t="s">
        <v>147</v>
      </c>
      <c r="C276" s="10"/>
      <c r="D276" s="112" t="s">
        <v>425</v>
      </c>
      <c r="E276" s="65">
        <f>E277+E280+E284</f>
        <v>15445</v>
      </c>
      <c r="F276" s="65">
        <f>F277+F280+F284</f>
        <v>14524</v>
      </c>
      <c r="G276" s="65">
        <f>G277+G280+G284</f>
        <v>14280.9</v>
      </c>
    </row>
    <row r="277" spans="1:7" ht="66.75">
      <c r="A277" s="56" t="s">
        <v>57</v>
      </c>
      <c r="B277" s="10" t="s">
        <v>148</v>
      </c>
      <c r="C277" s="10"/>
      <c r="D277" s="114" t="s">
        <v>88</v>
      </c>
      <c r="E277" s="65">
        <f>E278+E279</f>
        <v>1975.7</v>
      </c>
      <c r="F277" s="65">
        <f>F278+F279</f>
        <v>1954.2</v>
      </c>
      <c r="G277" s="65">
        <f>G278+G279</f>
        <v>1948.3999999999999</v>
      </c>
    </row>
    <row r="278" spans="1:7" ht="66.75">
      <c r="A278" s="56" t="s">
        <v>57</v>
      </c>
      <c r="B278" s="10" t="s">
        <v>148</v>
      </c>
      <c r="C278" s="105" t="s">
        <v>80</v>
      </c>
      <c r="D278" s="110" t="s">
        <v>428</v>
      </c>
      <c r="E278" s="65">
        <f>'№4'!F410</f>
        <v>1912.4</v>
      </c>
      <c r="F278" s="65">
        <f>'№4'!G410</f>
        <v>1911.7</v>
      </c>
      <c r="G278" s="65">
        <f>'№4'!H410</f>
        <v>1911.6</v>
      </c>
    </row>
    <row r="279" spans="1:7" ht="33">
      <c r="A279" s="56" t="s">
        <v>57</v>
      </c>
      <c r="B279" s="69" t="s">
        <v>148</v>
      </c>
      <c r="C279" s="106" t="s">
        <v>81</v>
      </c>
      <c r="D279" s="115" t="s">
        <v>82</v>
      </c>
      <c r="E279" s="65">
        <f>'№4'!F411</f>
        <v>63.3</v>
      </c>
      <c r="F279" s="65">
        <f>'№4'!G411</f>
        <v>42.5</v>
      </c>
      <c r="G279" s="65">
        <f>'№4'!H411</f>
        <v>36.8</v>
      </c>
    </row>
    <row r="280" spans="1:7" ht="50.25">
      <c r="A280" s="56" t="s">
        <v>57</v>
      </c>
      <c r="B280" s="10" t="s">
        <v>149</v>
      </c>
      <c r="C280" s="10"/>
      <c r="D280" s="31" t="s">
        <v>244</v>
      </c>
      <c r="E280" s="65">
        <f>E281+E282+E283</f>
        <v>8601.9</v>
      </c>
      <c r="F280" s="65">
        <f>F281+F282+F283</f>
        <v>7969.400000000001</v>
      </c>
      <c r="G280" s="65">
        <f>G281+G282+G283</f>
        <v>7802.5</v>
      </c>
    </row>
    <row r="281" spans="1:7" ht="66.75">
      <c r="A281" s="56" t="s">
        <v>57</v>
      </c>
      <c r="B281" s="10" t="s">
        <v>149</v>
      </c>
      <c r="C281" s="105" t="s">
        <v>80</v>
      </c>
      <c r="D281" s="110" t="s">
        <v>428</v>
      </c>
      <c r="E281" s="65">
        <f>'№4'!F413</f>
        <v>6685.2</v>
      </c>
      <c r="F281" s="65">
        <f>'№4'!G413</f>
        <v>6685.2</v>
      </c>
      <c r="G281" s="65">
        <f>'№4'!H413</f>
        <v>6685.2</v>
      </c>
    </row>
    <row r="282" spans="1:7" ht="33">
      <c r="A282" s="56" t="s">
        <v>57</v>
      </c>
      <c r="B282" s="10" t="s">
        <v>149</v>
      </c>
      <c r="C282" s="106" t="s">
        <v>81</v>
      </c>
      <c r="D282" s="115" t="s">
        <v>82</v>
      </c>
      <c r="E282" s="65">
        <f>'№4'!F414</f>
        <v>1700.6</v>
      </c>
      <c r="F282" s="65">
        <f>'№4'!G414</f>
        <v>1139.4</v>
      </c>
      <c r="G282" s="65">
        <f>'№4'!H414</f>
        <v>991.3</v>
      </c>
    </row>
    <row r="283" spans="1:7" ht="16.5">
      <c r="A283" s="56" t="s">
        <v>57</v>
      </c>
      <c r="B283" s="10" t="s">
        <v>149</v>
      </c>
      <c r="C283" s="106" t="s">
        <v>83</v>
      </c>
      <c r="D283" s="116" t="s">
        <v>84</v>
      </c>
      <c r="E283" s="65">
        <f>'№4'!F415</f>
        <v>216.1</v>
      </c>
      <c r="F283" s="65">
        <f>'№4'!G415</f>
        <v>144.8</v>
      </c>
      <c r="G283" s="65">
        <f>'№4'!H415</f>
        <v>126</v>
      </c>
    </row>
    <row r="284" spans="1:7" ht="50.25">
      <c r="A284" s="56" t="s">
        <v>57</v>
      </c>
      <c r="B284" s="10" t="s">
        <v>151</v>
      </c>
      <c r="C284" s="10"/>
      <c r="D284" s="114" t="s">
        <v>150</v>
      </c>
      <c r="E284" s="65">
        <f>E285+E286</f>
        <v>4867.4</v>
      </c>
      <c r="F284" s="65">
        <f>F285+F286</f>
        <v>4600.4</v>
      </c>
      <c r="G284" s="65">
        <f>G285+G286</f>
        <v>4530</v>
      </c>
    </row>
    <row r="285" spans="1:7" ht="66.75">
      <c r="A285" s="56" t="s">
        <v>57</v>
      </c>
      <c r="B285" s="10" t="s">
        <v>151</v>
      </c>
      <c r="C285" s="108" t="s">
        <v>80</v>
      </c>
      <c r="D285" s="110" t="s">
        <v>428</v>
      </c>
      <c r="E285" s="65">
        <f>'№4'!F417</f>
        <v>4113.4</v>
      </c>
      <c r="F285" s="65">
        <f>'№4'!G417</f>
        <v>4113.4</v>
      </c>
      <c r="G285" s="65">
        <f>'№4'!H417</f>
        <v>4113.4</v>
      </c>
    </row>
    <row r="286" spans="1:7" ht="33">
      <c r="A286" s="56" t="s">
        <v>57</v>
      </c>
      <c r="B286" s="10" t="s">
        <v>151</v>
      </c>
      <c r="C286" s="108" t="s">
        <v>81</v>
      </c>
      <c r="D286" s="110" t="s">
        <v>82</v>
      </c>
      <c r="E286" s="65">
        <f>'№4'!F418</f>
        <v>754</v>
      </c>
      <c r="F286" s="65">
        <f>'№4'!G418</f>
        <v>487</v>
      </c>
      <c r="G286" s="65">
        <f>'№4'!H418</f>
        <v>416.6</v>
      </c>
    </row>
    <row r="287" spans="1:7" s="49" customFormat="1" ht="16.5">
      <c r="A287" s="34" t="s">
        <v>44</v>
      </c>
      <c r="B287" s="34"/>
      <c r="C287" s="34"/>
      <c r="D287" s="35" t="s">
        <v>107</v>
      </c>
      <c r="E287" s="66">
        <f aca="true" t="shared" si="22" ref="E287:G288">E288</f>
        <v>29623.8</v>
      </c>
      <c r="F287" s="66">
        <f t="shared" si="22"/>
        <v>21306.8</v>
      </c>
      <c r="G287" s="66">
        <f t="shared" si="22"/>
        <v>21942.800000000003</v>
      </c>
    </row>
    <row r="288" spans="1:7" ht="16.5">
      <c r="A288" s="33" t="s">
        <v>45</v>
      </c>
      <c r="B288" s="10"/>
      <c r="C288" s="108"/>
      <c r="D288" s="11" t="s">
        <v>466</v>
      </c>
      <c r="E288" s="65">
        <f t="shared" si="22"/>
        <v>29623.8</v>
      </c>
      <c r="F288" s="65">
        <f t="shared" si="22"/>
        <v>21306.8</v>
      </c>
      <c r="G288" s="65">
        <f t="shared" si="22"/>
        <v>21942.800000000003</v>
      </c>
    </row>
    <row r="289" spans="1:7" ht="50.25">
      <c r="A289" s="33" t="s">
        <v>45</v>
      </c>
      <c r="B289" s="10" t="s">
        <v>226</v>
      </c>
      <c r="C289" s="10"/>
      <c r="D289" s="73" t="s">
        <v>227</v>
      </c>
      <c r="E289" s="65">
        <f>E290+E309</f>
        <v>29623.8</v>
      </c>
      <c r="F289" s="65">
        <f>F290+F309</f>
        <v>21306.8</v>
      </c>
      <c r="G289" s="65">
        <f>G290+G309</f>
        <v>21942.800000000003</v>
      </c>
    </row>
    <row r="290" spans="1:7" ht="33">
      <c r="A290" s="33" t="s">
        <v>45</v>
      </c>
      <c r="B290" s="10" t="s">
        <v>228</v>
      </c>
      <c r="C290" s="10"/>
      <c r="D290" s="73" t="s">
        <v>229</v>
      </c>
      <c r="E290" s="65">
        <f>E291+E293+E295+E297+E301+E303+E305+E299</f>
        <v>22033.8</v>
      </c>
      <c r="F290" s="65">
        <f>F291+F293+F295+F297+F301+F303+F305+F299</f>
        <v>21306.8</v>
      </c>
      <c r="G290" s="65">
        <f>G291+G293+G295+G297+G301+G303+G305+G299</f>
        <v>21942.800000000003</v>
      </c>
    </row>
    <row r="291" spans="1:7" ht="33">
      <c r="A291" s="33" t="s">
        <v>45</v>
      </c>
      <c r="B291" s="10" t="s">
        <v>233</v>
      </c>
      <c r="C291" s="10"/>
      <c r="D291" s="73" t="s">
        <v>230</v>
      </c>
      <c r="E291" s="65">
        <f>E292</f>
        <v>9</v>
      </c>
      <c r="F291" s="65">
        <f>F292</f>
        <v>136</v>
      </c>
      <c r="G291" s="65">
        <f>G292</f>
        <v>119</v>
      </c>
    </row>
    <row r="292" spans="1:7" ht="33">
      <c r="A292" s="33" t="s">
        <v>45</v>
      </c>
      <c r="B292" s="10" t="s">
        <v>233</v>
      </c>
      <c r="C292" s="105" t="s">
        <v>81</v>
      </c>
      <c r="D292" s="11" t="s">
        <v>82</v>
      </c>
      <c r="E292" s="65">
        <f>'№4'!F159</f>
        <v>9</v>
      </c>
      <c r="F292" s="65">
        <f>'№4'!G159</f>
        <v>136</v>
      </c>
      <c r="G292" s="65">
        <f>'№4'!H159</f>
        <v>119</v>
      </c>
    </row>
    <row r="293" spans="1:7" ht="33">
      <c r="A293" s="33" t="s">
        <v>45</v>
      </c>
      <c r="B293" s="10" t="s">
        <v>234</v>
      </c>
      <c r="C293" s="10"/>
      <c r="D293" s="73" t="s">
        <v>231</v>
      </c>
      <c r="E293" s="65">
        <f>E294</f>
        <v>45</v>
      </c>
      <c r="F293" s="65">
        <f>F294</f>
        <v>30</v>
      </c>
      <c r="G293" s="65">
        <f>G294</f>
        <v>26</v>
      </c>
    </row>
    <row r="294" spans="1:7" ht="33">
      <c r="A294" s="33" t="s">
        <v>45</v>
      </c>
      <c r="B294" s="10" t="s">
        <v>234</v>
      </c>
      <c r="C294" s="105" t="s">
        <v>81</v>
      </c>
      <c r="D294" s="11" t="s">
        <v>82</v>
      </c>
      <c r="E294" s="65">
        <f>'№4'!F161</f>
        <v>45</v>
      </c>
      <c r="F294" s="65">
        <f>'№4'!G161</f>
        <v>30</v>
      </c>
      <c r="G294" s="65">
        <f>'№4'!H161</f>
        <v>26</v>
      </c>
    </row>
    <row r="295" spans="1:7" ht="33">
      <c r="A295" s="33" t="s">
        <v>45</v>
      </c>
      <c r="B295" s="10" t="s">
        <v>235</v>
      </c>
      <c r="C295" s="10"/>
      <c r="D295" s="73" t="s">
        <v>232</v>
      </c>
      <c r="E295" s="65">
        <f>E296</f>
        <v>189.3</v>
      </c>
      <c r="F295" s="65">
        <f>F296</f>
        <v>127</v>
      </c>
      <c r="G295" s="65">
        <f>G296</f>
        <v>110.7</v>
      </c>
    </row>
    <row r="296" spans="1:7" ht="33">
      <c r="A296" s="33" t="s">
        <v>45</v>
      </c>
      <c r="B296" s="10" t="s">
        <v>235</v>
      </c>
      <c r="C296" s="105" t="s">
        <v>81</v>
      </c>
      <c r="D296" s="11" t="s">
        <v>82</v>
      </c>
      <c r="E296" s="65">
        <f>'№4'!F163</f>
        <v>189.3</v>
      </c>
      <c r="F296" s="65">
        <f>'№4'!G163</f>
        <v>127</v>
      </c>
      <c r="G296" s="65">
        <f>'№4'!H163</f>
        <v>110.7</v>
      </c>
    </row>
    <row r="297" spans="1:7" ht="33">
      <c r="A297" s="33" t="s">
        <v>45</v>
      </c>
      <c r="B297" s="10" t="s">
        <v>236</v>
      </c>
      <c r="C297" s="10"/>
      <c r="D297" s="73" t="s">
        <v>237</v>
      </c>
      <c r="E297" s="65">
        <f>E298</f>
        <v>280</v>
      </c>
      <c r="F297" s="65">
        <f>F298</f>
        <v>188</v>
      </c>
      <c r="G297" s="65">
        <f>G298</f>
        <v>150</v>
      </c>
    </row>
    <row r="298" spans="1:7" ht="33">
      <c r="A298" s="33" t="s">
        <v>45</v>
      </c>
      <c r="B298" s="10" t="s">
        <v>236</v>
      </c>
      <c r="C298" s="105" t="s">
        <v>81</v>
      </c>
      <c r="D298" s="11" t="s">
        <v>82</v>
      </c>
      <c r="E298" s="65">
        <f>'№4'!F165</f>
        <v>280</v>
      </c>
      <c r="F298" s="65">
        <f>'№4'!G165</f>
        <v>188</v>
      </c>
      <c r="G298" s="65">
        <f>'№4'!H165</f>
        <v>150</v>
      </c>
    </row>
    <row r="299" spans="1:7" ht="16.5">
      <c r="A299" s="33" t="s">
        <v>45</v>
      </c>
      <c r="B299" s="10" t="s">
        <v>408</v>
      </c>
      <c r="C299" s="10"/>
      <c r="D299" s="73" t="s">
        <v>409</v>
      </c>
      <c r="E299" s="65">
        <f>E300</f>
        <v>195</v>
      </c>
      <c r="F299" s="65">
        <f>F300</f>
        <v>0</v>
      </c>
      <c r="G299" s="65">
        <f>G300</f>
        <v>0</v>
      </c>
    </row>
    <row r="300" spans="1:7" ht="33">
      <c r="A300" s="33" t="s">
        <v>45</v>
      </c>
      <c r="B300" s="10" t="s">
        <v>408</v>
      </c>
      <c r="C300" s="105" t="s">
        <v>81</v>
      </c>
      <c r="D300" s="11" t="s">
        <v>82</v>
      </c>
      <c r="E300" s="65">
        <f>'№4'!F167</f>
        <v>195</v>
      </c>
      <c r="F300" s="65">
        <f>'№4'!G167</f>
        <v>0</v>
      </c>
      <c r="G300" s="65">
        <f>'№4'!H167</f>
        <v>0</v>
      </c>
    </row>
    <row r="301" spans="1:7" ht="33">
      <c r="A301" s="33" t="s">
        <v>45</v>
      </c>
      <c r="B301" s="10" t="s">
        <v>239</v>
      </c>
      <c r="C301" s="10"/>
      <c r="D301" s="73" t="s">
        <v>238</v>
      </c>
      <c r="E301" s="65">
        <f>E302</f>
        <v>12552</v>
      </c>
      <c r="F301" s="65">
        <f>F302</f>
        <v>12068.4</v>
      </c>
      <c r="G301" s="65">
        <f>G302</f>
        <v>12387.6</v>
      </c>
    </row>
    <row r="302" spans="1:7" ht="33">
      <c r="A302" s="33" t="s">
        <v>45</v>
      </c>
      <c r="B302" s="10" t="s">
        <v>239</v>
      </c>
      <c r="C302" s="17">
        <v>600</v>
      </c>
      <c r="D302" s="11" t="s">
        <v>131</v>
      </c>
      <c r="E302" s="65">
        <f>'№4'!F169</f>
        <v>12552</v>
      </c>
      <c r="F302" s="65">
        <f>'№4'!G169</f>
        <v>12068.4</v>
      </c>
      <c r="G302" s="65">
        <f>'№4'!H169</f>
        <v>12387.6</v>
      </c>
    </row>
    <row r="303" spans="1:7" ht="50.25">
      <c r="A303" s="33" t="s">
        <v>45</v>
      </c>
      <c r="B303" s="10" t="s">
        <v>241</v>
      </c>
      <c r="C303" s="10"/>
      <c r="D303" s="73" t="s">
        <v>240</v>
      </c>
      <c r="E303" s="65">
        <f>E304</f>
        <v>53</v>
      </c>
      <c r="F303" s="65">
        <f>F304</f>
        <v>36</v>
      </c>
      <c r="G303" s="65">
        <f>G304</f>
        <v>31</v>
      </c>
    </row>
    <row r="304" spans="1:7" ht="33">
      <c r="A304" s="33" t="s">
        <v>45</v>
      </c>
      <c r="B304" s="10" t="s">
        <v>241</v>
      </c>
      <c r="C304" s="17">
        <v>600</v>
      </c>
      <c r="D304" s="11" t="s">
        <v>131</v>
      </c>
      <c r="E304" s="65">
        <f>'№4'!F171</f>
        <v>53</v>
      </c>
      <c r="F304" s="65">
        <f>'№4'!G171</f>
        <v>36</v>
      </c>
      <c r="G304" s="65">
        <f>'№4'!H171</f>
        <v>31</v>
      </c>
    </row>
    <row r="305" spans="1:7" ht="16.5">
      <c r="A305" s="33" t="s">
        <v>45</v>
      </c>
      <c r="B305" s="10" t="s">
        <v>242</v>
      </c>
      <c r="C305" s="10"/>
      <c r="D305" s="73" t="s">
        <v>243</v>
      </c>
      <c r="E305" s="65">
        <f>E306+E307+E308</f>
        <v>8710.5</v>
      </c>
      <c r="F305" s="65">
        <f>F306+F307+F308</f>
        <v>8721.4</v>
      </c>
      <c r="G305" s="65">
        <f>G306+G307+G308</f>
        <v>9118.500000000002</v>
      </c>
    </row>
    <row r="306" spans="1:7" ht="66.75">
      <c r="A306" s="33" t="s">
        <v>45</v>
      </c>
      <c r="B306" s="10" t="s">
        <v>242</v>
      </c>
      <c r="C306" s="10" t="s">
        <v>80</v>
      </c>
      <c r="D306" s="11" t="s">
        <v>428</v>
      </c>
      <c r="E306" s="65">
        <f>'№4'!F173</f>
        <v>7361.9</v>
      </c>
      <c r="F306" s="65">
        <f>'№4'!G173</f>
        <v>7817.8</v>
      </c>
      <c r="G306" s="65">
        <f>'№4'!H173</f>
        <v>8332.2</v>
      </c>
    </row>
    <row r="307" spans="1:7" ht="33">
      <c r="A307" s="33" t="s">
        <v>45</v>
      </c>
      <c r="B307" s="10" t="s">
        <v>242</v>
      </c>
      <c r="C307" s="10" t="s">
        <v>81</v>
      </c>
      <c r="D307" s="11" t="s">
        <v>82</v>
      </c>
      <c r="E307" s="65">
        <f>'№4'!F174</f>
        <v>1212.1</v>
      </c>
      <c r="F307" s="65">
        <f>'№4'!G174</f>
        <v>812.2</v>
      </c>
      <c r="G307" s="65">
        <f>'№4'!H174</f>
        <v>706.7</v>
      </c>
    </row>
    <row r="308" spans="1:7" ht="16.5">
      <c r="A308" s="33" t="s">
        <v>45</v>
      </c>
      <c r="B308" s="10" t="s">
        <v>242</v>
      </c>
      <c r="C308" s="10" t="s">
        <v>83</v>
      </c>
      <c r="D308" s="11" t="s">
        <v>84</v>
      </c>
      <c r="E308" s="65">
        <f>'№4'!F175</f>
        <v>136.5</v>
      </c>
      <c r="F308" s="65">
        <f>'№4'!G175</f>
        <v>91.4</v>
      </c>
      <c r="G308" s="65">
        <f>'№4'!H175</f>
        <v>79.6</v>
      </c>
    </row>
    <row r="309" spans="1:7" ht="33">
      <c r="A309" s="33" t="s">
        <v>45</v>
      </c>
      <c r="B309" s="10" t="s">
        <v>246</v>
      </c>
      <c r="C309" s="108"/>
      <c r="D309" s="11" t="s">
        <v>245</v>
      </c>
      <c r="E309" s="65">
        <f aca="true" t="shared" si="23" ref="E309:G310">E310</f>
        <v>7590</v>
      </c>
      <c r="F309" s="65">
        <f t="shared" si="23"/>
        <v>0</v>
      </c>
      <c r="G309" s="65">
        <f t="shared" si="23"/>
        <v>0</v>
      </c>
    </row>
    <row r="310" spans="1:7" ht="16.5">
      <c r="A310" s="33" t="s">
        <v>45</v>
      </c>
      <c r="B310" s="10" t="s">
        <v>111</v>
      </c>
      <c r="C310" s="108"/>
      <c r="D310" s="11" t="s">
        <v>379</v>
      </c>
      <c r="E310" s="65">
        <f t="shared" si="23"/>
        <v>7590</v>
      </c>
      <c r="F310" s="65">
        <f t="shared" si="23"/>
        <v>0</v>
      </c>
      <c r="G310" s="65">
        <f t="shared" si="23"/>
        <v>0</v>
      </c>
    </row>
    <row r="311" spans="1:7" ht="33">
      <c r="A311" s="33" t="s">
        <v>45</v>
      </c>
      <c r="B311" s="10" t="s">
        <v>111</v>
      </c>
      <c r="C311" s="33" t="s">
        <v>85</v>
      </c>
      <c r="D311" s="11" t="s">
        <v>247</v>
      </c>
      <c r="E311" s="65">
        <f>'№4'!F178</f>
        <v>7590</v>
      </c>
      <c r="F311" s="65">
        <f>'№4'!G178</f>
        <v>0</v>
      </c>
      <c r="G311" s="65">
        <f>'№4'!H178</f>
        <v>0</v>
      </c>
    </row>
    <row r="312" spans="1:7" s="49" customFormat="1" ht="16.5">
      <c r="A312" s="34" t="s">
        <v>42</v>
      </c>
      <c r="B312" s="34"/>
      <c r="C312" s="34"/>
      <c r="D312" s="35" t="s">
        <v>34</v>
      </c>
      <c r="E312" s="66">
        <f>E313+E318+E348</f>
        <v>19300.8</v>
      </c>
      <c r="F312" s="66">
        <f>F313+F318+F348</f>
        <v>14623.5</v>
      </c>
      <c r="G312" s="66">
        <f>G313+G318+G348</f>
        <v>14370.9</v>
      </c>
    </row>
    <row r="313" spans="1:7" ht="16.5">
      <c r="A313" s="17">
        <v>1001</v>
      </c>
      <c r="B313" s="56"/>
      <c r="C313" s="38"/>
      <c r="D313" s="11" t="s">
        <v>35</v>
      </c>
      <c r="E313" s="65">
        <f>E314</f>
        <v>2101.5</v>
      </c>
      <c r="F313" s="65">
        <f aca="true" t="shared" si="24" ref="F313:G315">F314</f>
        <v>2101.5</v>
      </c>
      <c r="G313" s="65">
        <f t="shared" si="24"/>
        <v>2101.5</v>
      </c>
    </row>
    <row r="314" spans="1:7" ht="50.25">
      <c r="A314" s="56" t="s">
        <v>58</v>
      </c>
      <c r="B314" s="10" t="s">
        <v>424</v>
      </c>
      <c r="C314" s="33"/>
      <c r="D314" s="31" t="s">
        <v>390</v>
      </c>
      <c r="E314" s="65">
        <f>E315</f>
        <v>2101.5</v>
      </c>
      <c r="F314" s="65">
        <f t="shared" si="24"/>
        <v>2101.5</v>
      </c>
      <c r="G314" s="65">
        <f t="shared" si="24"/>
        <v>2101.5</v>
      </c>
    </row>
    <row r="315" spans="1:7" ht="33">
      <c r="A315" s="56" t="s">
        <v>58</v>
      </c>
      <c r="B315" s="10" t="s">
        <v>248</v>
      </c>
      <c r="C315" s="33"/>
      <c r="D315" s="11" t="s">
        <v>249</v>
      </c>
      <c r="E315" s="65">
        <f>E316</f>
        <v>2101.5</v>
      </c>
      <c r="F315" s="65">
        <f t="shared" si="24"/>
        <v>2101.5</v>
      </c>
      <c r="G315" s="65">
        <f t="shared" si="24"/>
        <v>2101.5</v>
      </c>
    </row>
    <row r="316" spans="1:7" ht="50.25">
      <c r="A316" s="56" t="s">
        <v>58</v>
      </c>
      <c r="B316" s="10" t="s">
        <v>250</v>
      </c>
      <c r="C316" s="33"/>
      <c r="D316" s="11" t="s">
        <v>79</v>
      </c>
      <c r="E316" s="65">
        <f>E317</f>
        <v>2101.5</v>
      </c>
      <c r="F316" s="65">
        <f>F317</f>
        <v>2101.5</v>
      </c>
      <c r="G316" s="65">
        <f>G317</f>
        <v>2101.5</v>
      </c>
    </row>
    <row r="317" spans="1:7" ht="16.5">
      <c r="A317" s="56" t="s">
        <v>58</v>
      </c>
      <c r="B317" s="10" t="s">
        <v>250</v>
      </c>
      <c r="C317" s="17" t="s">
        <v>86</v>
      </c>
      <c r="D317" s="11" t="s">
        <v>87</v>
      </c>
      <c r="E317" s="65">
        <f>'№4'!F184</f>
        <v>2101.5</v>
      </c>
      <c r="F317" s="65">
        <f>'№4'!G184</f>
        <v>2101.5</v>
      </c>
      <c r="G317" s="65">
        <f>'№4'!H184</f>
        <v>2101.5</v>
      </c>
    </row>
    <row r="318" spans="1:7" ht="16.5">
      <c r="A318" s="56" t="s">
        <v>43</v>
      </c>
      <c r="B318" s="56"/>
      <c r="C318" s="38"/>
      <c r="D318" s="11" t="s">
        <v>37</v>
      </c>
      <c r="E318" s="65">
        <f>E319+E325+E333</f>
        <v>5693.999999999999</v>
      </c>
      <c r="F318" s="65">
        <f>F319+F325+F333</f>
        <v>3157.2</v>
      </c>
      <c r="G318" s="65">
        <f>G319+G325+G333</f>
        <v>2904.6</v>
      </c>
    </row>
    <row r="319" spans="1:7" ht="50.25">
      <c r="A319" s="56" t="s">
        <v>43</v>
      </c>
      <c r="B319" s="56" t="s">
        <v>125</v>
      </c>
      <c r="C319" s="38"/>
      <c r="D319" s="11" t="s">
        <v>123</v>
      </c>
      <c r="E319" s="65">
        <f>E320</f>
        <v>340.4</v>
      </c>
      <c r="F319" s="65">
        <f aca="true" t="shared" si="25" ref="F319:G321">F320</f>
        <v>265.8</v>
      </c>
      <c r="G319" s="65">
        <f t="shared" si="25"/>
        <v>265.8</v>
      </c>
    </row>
    <row r="320" spans="1:7" ht="33">
      <c r="A320" s="56" t="s">
        <v>43</v>
      </c>
      <c r="B320" s="56" t="s">
        <v>126</v>
      </c>
      <c r="C320" s="38"/>
      <c r="D320" s="11" t="s">
        <v>124</v>
      </c>
      <c r="E320" s="65">
        <f>E321+E323</f>
        <v>340.4</v>
      </c>
      <c r="F320" s="65">
        <f>F321+F323</f>
        <v>265.8</v>
      </c>
      <c r="G320" s="65">
        <f>G321+G323</f>
        <v>265.8</v>
      </c>
    </row>
    <row r="321" spans="1:7" ht="84">
      <c r="A321" s="82" t="s">
        <v>43</v>
      </c>
      <c r="B321" s="10" t="s">
        <v>388</v>
      </c>
      <c r="C321" s="10"/>
      <c r="D321" s="73" t="s">
        <v>152</v>
      </c>
      <c r="E321" s="65">
        <f>E322</f>
        <v>265.8</v>
      </c>
      <c r="F321" s="65">
        <f t="shared" si="25"/>
        <v>265.8</v>
      </c>
      <c r="G321" s="65">
        <f t="shared" si="25"/>
        <v>265.8</v>
      </c>
    </row>
    <row r="322" spans="1:7" ht="16.5">
      <c r="A322" s="17">
        <v>1003</v>
      </c>
      <c r="B322" s="69" t="s">
        <v>388</v>
      </c>
      <c r="C322" s="38" t="s">
        <v>86</v>
      </c>
      <c r="D322" s="11" t="s">
        <v>87</v>
      </c>
      <c r="E322" s="65">
        <f>'№4'!F424</f>
        <v>265.8</v>
      </c>
      <c r="F322" s="65">
        <f>'№4'!G424</f>
        <v>265.8</v>
      </c>
      <c r="G322" s="65">
        <f>'№4'!H424</f>
        <v>265.8</v>
      </c>
    </row>
    <row r="323" spans="1:7" ht="150.75">
      <c r="A323" s="56" t="s">
        <v>43</v>
      </c>
      <c r="B323" s="10" t="s">
        <v>482</v>
      </c>
      <c r="C323" s="38"/>
      <c r="D323" s="73" t="s">
        <v>483</v>
      </c>
      <c r="E323" s="65">
        <f>E324</f>
        <v>74.6</v>
      </c>
      <c r="F323" s="65">
        <f>F324</f>
        <v>0</v>
      </c>
      <c r="G323" s="65">
        <f>G324</f>
        <v>0</v>
      </c>
    </row>
    <row r="324" spans="1:7" ht="16.5">
      <c r="A324" s="17">
        <v>1003</v>
      </c>
      <c r="B324" s="10" t="s">
        <v>482</v>
      </c>
      <c r="C324" s="38" t="s">
        <v>86</v>
      </c>
      <c r="D324" s="11" t="s">
        <v>87</v>
      </c>
      <c r="E324" s="65">
        <f>'№4'!F426</f>
        <v>74.6</v>
      </c>
      <c r="F324" s="65">
        <f>'№4'!G426</f>
        <v>0</v>
      </c>
      <c r="G324" s="65">
        <f>'№4'!H426</f>
        <v>0</v>
      </c>
    </row>
    <row r="325" spans="1:7" ht="57" customHeight="1">
      <c r="A325" s="56" t="s">
        <v>43</v>
      </c>
      <c r="B325" s="10" t="s">
        <v>222</v>
      </c>
      <c r="C325" s="17"/>
      <c r="D325" s="11" t="s">
        <v>220</v>
      </c>
      <c r="E325" s="65">
        <f>E326</f>
        <v>4014.7</v>
      </c>
      <c r="F325" s="65">
        <f aca="true" t="shared" si="26" ref="F325:G327">F326</f>
        <v>1947.8</v>
      </c>
      <c r="G325" s="65">
        <f t="shared" si="26"/>
        <v>1798.2</v>
      </c>
    </row>
    <row r="326" spans="1:7" ht="21.75" customHeight="1">
      <c r="A326" s="56" t="s">
        <v>43</v>
      </c>
      <c r="B326" s="10" t="s">
        <v>310</v>
      </c>
      <c r="C326" s="17"/>
      <c r="D326" s="11" t="s">
        <v>309</v>
      </c>
      <c r="E326" s="65">
        <f>E327+E329+E331</f>
        <v>4014.7</v>
      </c>
      <c r="F326" s="65">
        <f>F327+F329+F331</f>
        <v>1947.8</v>
      </c>
      <c r="G326" s="65">
        <f>G327+G329+G331</f>
        <v>1798.2</v>
      </c>
    </row>
    <row r="327" spans="1:7" ht="33">
      <c r="A327" s="56" t="s">
        <v>43</v>
      </c>
      <c r="B327" s="10" t="s">
        <v>311</v>
      </c>
      <c r="C327" s="17"/>
      <c r="D327" s="11" t="s">
        <v>312</v>
      </c>
      <c r="E327" s="65">
        <f>E328</f>
        <v>1798.2</v>
      </c>
      <c r="F327" s="65">
        <f t="shared" si="26"/>
        <v>1947.8</v>
      </c>
      <c r="G327" s="65">
        <f t="shared" si="26"/>
        <v>1798.2</v>
      </c>
    </row>
    <row r="328" spans="1:7" ht="16.5">
      <c r="A328" s="56" t="s">
        <v>43</v>
      </c>
      <c r="B328" s="10" t="s">
        <v>311</v>
      </c>
      <c r="C328" s="17" t="s">
        <v>86</v>
      </c>
      <c r="D328" s="11" t="s">
        <v>87</v>
      </c>
      <c r="E328" s="65">
        <f>'№4'!F337</f>
        <v>1798.2</v>
      </c>
      <c r="F328" s="65">
        <f>'№4'!G337</f>
        <v>1947.8</v>
      </c>
      <c r="G328" s="65">
        <f>'№4'!H337</f>
        <v>1798.2</v>
      </c>
    </row>
    <row r="329" spans="1:7" ht="50.25">
      <c r="A329" s="56" t="s">
        <v>43</v>
      </c>
      <c r="B329" s="10" t="s">
        <v>484</v>
      </c>
      <c r="C329" s="17"/>
      <c r="D329" s="11" t="s">
        <v>485</v>
      </c>
      <c r="E329" s="65">
        <f>E330</f>
        <v>1047.7</v>
      </c>
      <c r="F329" s="65">
        <f>F330</f>
        <v>0</v>
      </c>
      <c r="G329" s="65">
        <f>G330</f>
        <v>0</v>
      </c>
    </row>
    <row r="330" spans="1:7" ht="16.5">
      <c r="A330" s="56" t="s">
        <v>43</v>
      </c>
      <c r="B330" s="10" t="s">
        <v>484</v>
      </c>
      <c r="C330" s="17" t="s">
        <v>86</v>
      </c>
      <c r="D330" s="11" t="s">
        <v>87</v>
      </c>
      <c r="E330" s="65">
        <f>'№4'!F339</f>
        <v>1047.7</v>
      </c>
      <c r="F330" s="65">
        <f>'№4'!G339</f>
        <v>0</v>
      </c>
      <c r="G330" s="65">
        <f>'№4'!H339</f>
        <v>0</v>
      </c>
    </row>
    <row r="331" spans="1:7" ht="50.25">
      <c r="A331" s="56" t="s">
        <v>43</v>
      </c>
      <c r="B331" s="10" t="s">
        <v>722</v>
      </c>
      <c r="C331" s="17"/>
      <c r="D331" s="11" t="s">
        <v>723</v>
      </c>
      <c r="E331" s="65">
        <f>E332</f>
        <v>1168.8</v>
      </c>
      <c r="F331" s="65">
        <f>F332</f>
        <v>0</v>
      </c>
      <c r="G331" s="65">
        <f>G332</f>
        <v>0</v>
      </c>
    </row>
    <row r="332" spans="1:7" ht="16.5">
      <c r="A332" s="56" t="s">
        <v>43</v>
      </c>
      <c r="B332" s="10" t="s">
        <v>722</v>
      </c>
      <c r="C332" s="17" t="s">
        <v>86</v>
      </c>
      <c r="D332" s="11" t="s">
        <v>87</v>
      </c>
      <c r="E332" s="65">
        <f>'№4'!F341</f>
        <v>1168.8</v>
      </c>
      <c r="F332" s="65">
        <f>'№4'!G341</f>
        <v>0</v>
      </c>
      <c r="G332" s="65">
        <f>'№4'!H341</f>
        <v>0</v>
      </c>
    </row>
    <row r="333" spans="1:7" ht="50.25">
      <c r="A333" s="56" t="s">
        <v>43</v>
      </c>
      <c r="B333" s="10" t="s">
        <v>424</v>
      </c>
      <c r="C333" s="33"/>
      <c r="D333" s="31" t="s">
        <v>390</v>
      </c>
      <c r="E333" s="65">
        <f>E334+E337</f>
        <v>1338.8999999999999</v>
      </c>
      <c r="F333" s="65">
        <f>F334+F337</f>
        <v>943.6</v>
      </c>
      <c r="G333" s="65">
        <f>G334+G337</f>
        <v>840.6</v>
      </c>
    </row>
    <row r="334" spans="1:7" ht="50.25">
      <c r="A334" s="56" t="s">
        <v>43</v>
      </c>
      <c r="B334" s="56" t="s">
        <v>261</v>
      </c>
      <c r="C334" s="38"/>
      <c r="D334" s="11" t="s">
        <v>262</v>
      </c>
      <c r="E334" s="65">
        <f aca="true" t="shared" si="27" ref="E334:G335">E335</f>
        <v>300</v>
      </c>
      <c r="F334" s="65">
        <f t="shared" si="27"/>
        <v>200</v>
      </c>
      <c r="G334" s="65">
        <f t="shared" si="27"/>
        <v>175</v>
      </c>
    </row>
    <row r="335" spans="1:7" ht="33">
      <c r="A335" s="56" t="s">
        <v>43</v>
      </c>
      <c r="B335" s="56" t="s">
        <v>263</v>
      </c>
      <c r="C335" s="38"/>
      <c r="D335" s="11" t="s">
        <v>264</v>
      </c>
      <c r="E335" s="65">
        <f t="shared" si="27"/>
        <v>300</v>
      </c>
      <c r="F335" s="65">
        <f t="shared" si="27"/>
        <v>200</v>
      </c>
      <c r="G335" s="65">
        <f t="shared" si="27"/>
        <v>175</v>
      </c>
    </row>
    <row r="336" spans="1:7" ht="33">
      <c r="A336" s="56" t="s">
        <v>43</v>
      </c>
      <c r="B336" s="56" t="s">
        <v>263</v>
      </c>
      <c r="C336" s="17">
        <v>600</v>
      </c>
      <c r="D336" s="11" t="s">
        <v>131</v>
      </c>
      <c r="E336" s="65">
        <f>'№4'!F189</f>
        <v>300</v>
      </c>
      <c r="F336" s="65">
        <f>'№4'!G189</f>
        <v>200</v>
      </c>
      <c r="G336" s="65">
        <f>'№4'!H189</f>
        <v>175</v>
      </c>
    </row>
    <row r="337" spans="1:7" ht="22.5" customHeight="1">
      <c r="A337" s="56" t="s">
        <v>43</v>
      </c>
      <c r="B337" s="56" t="s">
        <v>248</v>
      </c>
      <c r="C337" s="38"/>
      <c r="D337" s="11" t="s">
        <v>249</v>
      </c>
      <c r="E337" s="65">
        <f>E338+E340+E342+E344+E346</f>
        <v>1038.8999999999999</v>
      </c>
      <c r="F337" s="65">
        <f>F338+F340+F342+F344+F346</f>
        <v>743.6</v>
      </c>
      <c r="G337" s="65">
        <f>G338+G340+G342+G344+G346</f>
        <v>665.6</v>
      </c>
    </row>
    <row r="338" spans="1:7" ht="33">
      <c r="A338" s="56" t="s">
        <v>43</v>
      </c>
      <c r="B338" s="56" t="s">
        <v>252</v>
      </c>
      <c r="C338" s="38"/>
      <c r="D338" s="11" t="s">
        <v>251</v>
      </c>
      <c r="E338" s="65">
        <f>E339</f>
        <v>150</v>
      </c>
      <c r="F338" s="65">
        <f>F339</f>
        <v>100</v>
      </c>
      <c r="G338" s="65">
        <f>G339</f>
        <v>87.5</v>
      </c>
    </row>
    <row r="339" spans="1:7" ht="24.75" customHeight="1">
      <c r="A339" s="56" t="s">
        <v>43</v>
      </c>
      <c r="B339" s="56" t="s">
        <v>252</v>
      </c>
      <c r="C339" s="38" t="s">
        <v>86</v>
      </c>
      <c r="D339" s="11" t="s">
        <v>87</v>
      </c>
      <c r="E339" s="65">
        <f>'№4'!F192</f>
        <v>150</v>
      </c>
      <c r="F339" s="65">
        <f>'№4'!G192</f>
        <v>100</v>
      </c>
      <c r="G339" s="65">
        <f>'№4'!H192</f>
        <v>87.5</v>
      </c>
    </row>
    <row r="340" spans="1:7" ht="33">
      <c r="A340" s="56" t="s">
        <v>43</v>
      </c>
      <c r="B340" s="56" t="s">
        <v>254</v>
      </c>
      <c r="C340" s="38"/>
      <c r="D340" s="11" t="s">
        <v>253</v>
      </c>
      <c r="E340" s="65">
        <f>E341</f>
        <v>312</v>
      </c>
      <c r="F340" s="65">
        <f>F341</f>
        <v>209</v>
      </c>
      <c r="G340" s="65">
        <f>G341</f>
        <v>181.9</v>
      </c>
    </row>
    <row r="341" spans="1:7" ht="24.75" customHeight="1">
      <c r="A341" s="56" t="s">
        <v>43</v>
      </c>
      <c r="B341" s="56" t="s">
        <v>254</v>
      </c>
      <c r="C341" s="38" t="s">
        <v>86</v>
      </c>
      <c r="D341" s="11" t="s">
        <v>87</v>
      </c>
      <c r="E341" s="65">
        <f>'№4'!F194</f>
        <v>312</v>
      </c>
      <c r="F341" s="65">
        <f>'№4'!G194</f>
        <v>209</v>
      </c>
      <c r="G341" s="65">
        <f>'№4'!H194</f>
        <v>181.9</v>
      </c>
    </row>
    <row r="342" spans="1:7" ht="50.25">
      <c r="A342" s="56" t="s">
        <v>43</v>
      </c>
      <c r="B342" s="56" t="s">
        <v>257</v>
      </c>
      <c r="C342" s="38"/>
      <c r="D342" s="11" t="s">
        <v>255</v>
      </c>
      <c r="E342" s="65">
        <f>E343</f>
        <v>233.3</v>
      </c>
      <c r="F342" s="65">
        <f>F343</f>
        <v>157</v>
      </c>
      <c r="G342" s="65">
        <f>G343</f>
        <v>136</v>
      </c>
    </row>
    <row r="343" spans="1:7" ht="26.25" customHeight="1">
      <c r="A343" s="56" t="s">
        <v>43</v>
      </c>
      <c r="B343" s="56" t="s">
        <v>257</v>
      </c>
      <c r="C343" s="38" t="s">
        <v>86</v>
      </c>
      <c r="D343" s="11" t="s">
        <v>87</v>
      </c>
      <c r="E343" s="65">
        <f>'№4'!F196</f>
        <v>233.3</v>
      </c>
      <c r="F343" s="65">
        <f>'№4'!G196</f>
        <v>157</v>
      </c>
      <c r="G343" s="65">
        <f>'№4'!H196</f>
        <v>136</v>
      </c>
    </row>
    <row r="344" spans="1:7" ht="33">
      <c r="A344" s="56" t="s">
        <v>43</v>
      </c>
      <c r="B344" s="56" t="s">
        <v>258</v>
      </c>
      <c r="C344" s="38"/>
      <c r="D344" s="11" t="s">
        <v>256</v>
      </c>
      <c r="E344" s="65">
        <f>E345</f>
        <v>200</v>
      </c>
      <c r="F344" s="65">
        <f>F345</f>
        <v>134</v>
      </c>
      <c r="G344" s="65">
        <f>G345</f>
        <v>116.6</v>
      </c>
    </row>
    <row r="345" spans="1:7" ht="25.5" customHeight="1">
      <c r="A345" s="33" t="s">
        <v>43</v>
      </c>
      <c r="B345" s="56" t="s">
        <v>258</v>
      </c>
      <c r="C345" s="38" t="s">
        <v>86</v>
      </c>
      <c r="D345" s="11" t="s">
        <v>87</v>
      </c>
      <c r="E345" s="65">
        <f>'№4'!F198</f>
        <v>200</v>
      </c>
      <c r="F345" s="65">
        <f>'№4'!G198</f>
        <v>134</v>
      </c>
      <c r="G345" s="65">
        <f>'№4'!H198</f>
        <v>116.6</v>
      </c>
    </row>
    <row r="346" spans="1:7" ht="33">
      <c r="A346" s="33" t="s">
        <v>43</v>
      </c>
      <c r="B346" s="56" t="s">
        <v>259</v>
      </c>
      <c r="C346" s="38"/>
      <c r="D346" s="11" t="s">
        <v>260</v>
      </c>
      <c r="E346" s="65">
        <f>E347</f>
        <v>143.6</v>
      </c>
      <c r="F346" s="65">
        <f>F347</f>
        <v>143.6</v>
      </c>
      <c r="G346" s="65">
        <f>G347</f>
        <v>143.6</v>
      </c>
    </row>
    <row r="347" spans="1:7" ht="24.75" customHeight="1">
      <c r="A347" s="33" t="s">
        <v>43</v>
      </c>
      <c r="B347" s="56" t="s">
        <v>259</v>
      </c>
      <c r="C347" s="38" t="s">
        <v>86</v>
      </c>
      <c r="D347" s="11" t="s">
        <v>87</v>
      </c>
      <c r="E347" s="65">
        <f>'№4'!F200</f>
        <v>143.6</v>
      </c>
      <c r="F347" s="65">
        <f>'№4'!G200</f>
        <v>143.6</v>
      </c>
      <c r="G347" s="65">
        <f>'№4'!H200</f>
        <v>143.6</v>
      </c>
    </row>
    <row r="348" spans="1:7" ht="16.5">
      <c r="A348" s="33" t="s">
        <v>153</v>
      </c>
      <c r="B348" s="10"/>
      <c r="C348" s="108"/>
      <c r="D348" s="11" t="s">
        <v>154</v>
      </c>
      <c r="E348" s="65">
        <f>E349+E353</f>
        <v>11505.3</v>
      </c>
      <c r="F348" s="65">
        <f>F349+F353</f>
        <v>9364.8</v>
      </c>
      <c r="G348" s="65">
        <f>G349+G353</f>
        <v>9364.8</v>
      </c>
    </row>
    <row r="349" spans="1:7" ht="50.25">
      <c r="A349" s="17">
        <v>1004</v>
      </c>
      <c r="B349" s="56" t="s">
        <v>125</v>
      </c>
      <c r="C349" s="38"/>
      <c r="D349" s="11" t="s">
        <v>123</v>
      </c>
      <c r="E349" s="65">
        <f>E350</f>
        <v>5083.8</v>
      </c>
      <c r="F349" s="65">
        <f aca="true" t="shared" si="28" ref="F349:G351">F350</f>
        <v>5083.8</v>
      </c>
      <c r="G349" s="65">
        <f t="shared" si="28"/>
        <v>5083.8</v>
      </c>
    </row>
    <row r="350" spans="1:7" ht="33">
      <c r="A350" s="17">
        <v>1004</v>
      </c>
      <c r="B350" s="56" t="s">
        <v>126</v>
      </c>
      <c r="C350" s="38"/>
      <c r="D350" s="11" t="s">
        <v>124</v>
      </c>
      <c r="E350" s="65">
        <f>E351</f>
        <v>5083.8</v>
      </c>
      <c r="F350" s="65">
        <f t="shared" si="28"/>
        <v>5083.8</v>
      </c>
      <c r="G350" s="65">
        <f t="shared" si="28"/>
        <v>5083.8</v>
      </c>
    </row>
    <row r="351" spans="1:7" ht="66.75">
      <c r="A351" s="17">
        <v>1004</v>
      </c>
      <c r="B351" s="10" t="s">
        <v>155</v>
      </c>
      <c r="C351" s="10"/>
      <c r="D351" s="73" t="s">
        <v>156</v>
      </c>
      <c r="E351" s="65">
        <f>E352</f>
        <v>5083.8</v>
      </c>
      <c r="F351" s="65">
        <f t="shared" si="28"/>
        <v>5083.8</v>
      </c>
      <c r="G351" s="65">
        <f t="shared" si="28"/>
        <v>5083.8</v>
      </c>
    </row>
    <row r="352" spans="1:7" ht="16.5">
      <c r="A352" s="56" t="s">
        <v>153</v>
      </c>
      <c r="B352" s="10" t="s">
        <v>155</v>
      </c>
      <c r="C352" s="38" t="s">
        <v>86</v>
      </c>
      <c r="D352" s="11" t="s">
        <v>87</v>
      </c>
      <c r="E352" s="65">
        <f>'№4'!F431</f>
        <v>5083.8</v>
      </c>
      <c r="F352" s="65">
        <f>'№4'!G431</f>
        <v>5083.8</v>
      </c>
      <c r="G352" s="65">
        <f>'№4'!H431</f>
        <v>5083.8</v>
      </c>
    </row>
    <row r="353" spans="1:7" ht="57.75" customHeight="1">
      <c r="A353" s="33" t="s">
        <v>153</v>
      </c>
      <c r="B353" s="10" t="s">
        <v>222</v>
      </c>
      <c r="C353" s="108"/>
      <c r="D353" s="11" t="s">
        <v>220</v>
      </c>
      <c r="E353" s="65">
        <f>E354</f>
        <v>6421.5</v>
      </c>
      <c r="F353" s="65">
        <f>F354</f>
        <v>4281</v>
      </c>
      <c r="G353" s="65">
        <f>G354</f>
        <v>4281</v>
      </c>
    </row>
    <row r="354" spans="1:7" ht="33">
      <c r="A354" s="33" t="s">
        <v>153</v>
      </c>
      <c r="B354" s="10" t="s">
        <v>223</v>
      </c>
      <c r="C354" s="10"/>
      <c r="D354" s="73" t="s">
        <v>221</v>
      </c>
      <c r="E354" s="65">
        <f>E355+E357</f>
        <v>6421.5</v>
      </c>
      <c r="F354" s="65">
        <f>F355+F357</f>
        <v>4281</v>
      </c>
      <c r="G354" s="65">
        <f>G355+G357</f>
        <v>4281</v>
      </c>
    </row>
    <row r="355" spans="1:7" ht="50.25">
      <c r="A355" s="33" t="s">
        <v>153</v>
      </c>
      <c r="B355" s="10" t="s">
        <v>225</v>
      </c>
      <c r="C355" s="10"/>
      <c r="D355" s="73" t="s">
        <v>224</v>
      </c>
      <c r="E355" s="65">
        <f>E356</f>
        <v>2140.5</v>
      </c>
      <c r="F355" s="65">
        <f>F356</f>
        <v>0</v>
      </c>
      <c r="G355" s="65">
        <f>G356</f>
        <v>0</v>
      </c>
    </row>
    <row r="356" spans="1:7" ht="16.5">
      <c r="A356" s="33" t="s">
        <v>153</v>
      </c>
      <c r="B356" s="10" t="s">
        <v>225</v>
      </c>
      <c r="C356" s="17" t="s">
        <v>86</v>
      </c>
      <c r="D356" s="11" t="s">
        <v>87</v>
      </c>
      <c r="E356" s="65">
        <f>'№4'!F281</f>
        <v>2140.5</v>
      </c>
      <c r="F356" s="65">
        <f>'№4'!G281</f>
        <v>0</v>
      </c>
      <c r="G356" s="65">
        <f>'№4'!H281</f>
        <v>0</v>
      </c>
    </row>
    <row r="357" spans="1:7" ht="66.75">
      <c r="A357" s="33" t="s">
        <v>153</v>
      </c>
      <c r="B357" s="10" t="s">
        <v>362</v>
      </c>
      <c r="C357" s="17"/>
      <c r="D357" s="73" t="s">
        <v>417</v>
      </c>
      <c r="E357" s="65">
        <f>E358</f>
        <v>4281</v>
      </c>
      <c r="F357" s="65">
        <f>F358</f>
        <v>4281</v>
      </c>
      <c r="G357" s="65">
        <f>G358</f>
        <v>4281</v>
      </c>
    </row>
    <row r="358" spans="1:7" ht="16.5">
      <c r="A358" s="33" t="s">
        <v>153</v>
      </c>
      <c r="B358" s="10" t="s">
        <v>362</v>
      </c>
      <c r="C358" s="17" t="s">
        <v>86</v>
      </c>
      <c r="D358" s="11" t="s">
        <v>87</v>
      </c>
      <c r="E358" s="65">
        <f>'№4'!F283</f>
        <v>4281</v>
      </c>
      <c r="F358" s="65">
        <f>'№4'!G283</f>
        <v>4281</v>
      </c>
      <c r="G358" s="65">
        <f>'№4'!H283</f>
        <v>4281</v>
      </c>
    </row>
    <row r="359" spans="1:7" s="49" customFormat="1" ht="16.5">
      <c r="A359" s="34" t="s">
        <v>68</v>
      </c>
      <c r="B359" s="34"/>
      <c r="C359" s="34"/>
      <c r="D359" s="35" t="s">
        <v>33</v>
      </c>
      <c r="E359" s="66">
        <f>E360+E372</f>
        <v>13069.500000000002</v>
      </c>
      <c r="F359" s="66">
        <f>F360+F372</f>
        <v>11059.4</v>
      </c>
      <c r="G359" s="66">
        <f>G360+G372</f>
        <v>10529.4</v>
      </c>
    </row>
    <row r="360" spans="1:7" ht="16.5">
      <c r="A360" s="56" t="s">
        <v>195</v>
      </c>
      <c r="B360" s="56"/>
      <c r="C360" s="38"/>
      <c r="D360" s="27" t="s">
        <v>69</v>
      </c>
      <c r="E360" s="65">
        <f aca="true" t="shared" si="29" ref="E360:G361">E361</f>
        <v>10718.900000000001</v>
      </c>
      <c r="F360" s="65">
        <f t="shared" si="29"/>
        <v>8815</v>
      </c>
      <c r="G360" s="65">
        <f t="shared" si="29"/>
        <v>8312.9</v>
      </c>
    </row>
    <row r="361" spans="1:7" ht="50.25">
      <c r="A361" s="56" t="s">
        <v>195</v>
      </c>
      <c r="B361" s="56" t="s">
        <v>190</v>
      </c>
      <c r="C361" s="38"/>
      <c r="D361" s="11" t="s">
        <v>189</v>
      </c>
      <c r="E361" s="65">
        <f t="shared" si="29"/>
        <v>10718.900000000001</v>
      </c>
      <c r="F361" s="65">
        <f t="shared" si="29"/>
        <v>8815</v>
      </c>
      <c r="G361" s="65">
        <f t="shared" si="29"/>
        <v>8312.9</v>
      </c>
    </row>
    <row r="362" spans="1:7" ht="33">
      <c r="A362" s="56" t="s">
        <v>195</v>
      </c>
      <c r="B362" s="56" t="s">
        <v>192</v>
      </c>
      <c r="C362" s="38"/>
      <c r="D362" s="11" t="s">
        <v>191</v>
      </c>
      <c r="E362" s="65">
        <f>E363+E368+E370</f>
        <v>10718.900000000001</v>
      </c>
      <c r="F362" s="65">
        <f>F363+F368+F370</f>
        <v>8815</v>
      </c>
      <c r="G362" s="65">
        <f>G363+G368+G370</f>
        <v>8312.9</v>
      </c>
    </row>
    <row r="363" spans="1:7" ht="33">
      <c r="A363" s="56" t="s">
        <v>195</v>
      </c>
      <c r="B363" s="56" t="s">
        <v>199</v>
      </c>
      <c r="C363" s="38"/>
      <c r="D363" s="11" t="s">
        <v>196</v>
      </c>
      <c r="E363" s="65">
        <f>E365+E366+E364+E367</f>
        <v>1190.7</v>
      </c>
      <c r="F363" s="65">
        <f>F365+F366+F364+F367</f>
        <v>798</v>
      </c>
      <c r="G363" s="65">
        <f>G365+G366+G364+G367</f>
        <v>694.5</v>
      </c>
    </row>
    <row r="364" spans="1:7" ht="66.75">
      <c r="A364" s="56" t="s">
        <v>195</v>
      </c>
      <c r="B364" s="56" t="s">
        <v>199</v>
      </c>
      <c r="C364" s="105" t="s">
        <v>80</v>
      </c>
      <c r="D364" s="11" t="s">
        <v>428</v>
      </c>
      <c r="E364" s="65">
        <f>'№4'!F347</f>
        <v>387</v>
      </c>
      <c r="F364" s="65">
        <f>'№4'!G347</f>
        <v>0</v>
      </c>
      <c r="G364" s="65">
        <f>'№4'!H347</f>
        <v>0</v>
      </c>
    </row>
    <row r="365" spans="1:7" ht="33">
      <c r="A365" s="56" t="s">
        <v>195</v>
      </c>
      <c r="B365" s="56" t="s">
        <v>199</v>
      </c>
      <c r="C365" s="105" t="s">
        <v>81</v>
      </c>
      <c r="D365" s="11" t="s">
        <v>82</v>
      </c>
      <c r="E365" s="65">
        <f>'№4'!F348</f>
        <v>462.70000000000005</v>
      </c>
      <c r="F365" s="65">
        <f>'№4'!G348</f>
        <v>798</v>
      </c>
      <c r="G365" s="65">
        <f>'№4'!H348</f>
        <v>694.5</v>
      </c>
    </row>
    <row r="366" spans="1:7" ht="33">
      <c r="A366" s="56" t="s">
        <v>195</v>
      </c>
      <c r="B366" s="56" t="s">
        <v>199</v>
      </c>
      <c r="C366" s="17">
        <v>600</v>
      </c>
      <c r="D366" s="11" t="s">
        <v>131</v>
      </c>
      <c r="E366" s="65">
        <f>'№4'!F349</f>
        <v>275.5</v>
      </c>
      <c r="F366" s="65">
        <f>'№4'!G349</f>
        <v>0</v>
      </c>
      <c r="G366" s="65">
        <f>'№4'!H349</f>
        <v>0</v>
      </c>
    </row>
    <row r="367" spans="1:7" ht="16.5">
      <c r="A367" s="56" t="s">
        <v>195</v>
      </c>
      <c r="B367" s="56" t="s">
        <v>199</v>
      </c>
      <c r="C367" s="108" t="s">
        <v>83</v>
      </c>
      <c r="D367" s="11" t="s">
        <v>84</v>
      </c>
      <c r="E367" s="65">
        <f>'№4'!F350</f>
        <v>65.5</v>
      </c>
      <c r="F367" s="65">
        <f>'№4'!G350</f>
        <v>0</v>
      </c>
      <c r="G367" s="65">
        <f>'№4'!H350</f>
        <v>0</v>
      </c>
    </row>
    <row r="368" spans="1:7" ht="50.25">
      <c r="A368" s="56" t="s">
        <v>195</v>
      </c>
      <c r="B368" s="56" t="s">
        <v>200</v>
      </c>
      <c r="C368" s="38"/>
      <c r="D368" s="11" t="s">
        <v>197</v>
      </c>
      <c r="E368" s="65">
        <f>E369</f>
        <v>9147.1</v>
      </c>
      <c r="F368" s="65">
        <f>F369</f>
        <v>7738.1</v>
      </c>
      <c r="G368" s="65">
        <f>G369</f>
        <v>7366.5</v>
      </c>
    </row>
    <row r="369" spans="1:7" ht="33">
      <c r="A369" s="56" t="s">
        <v>195</v>
      </c>
      <c r="B369" s="56" t="s">
        <v>200</v>
      </c>
      <c r="C369" s="17">
        <v>600</v>
      </c>
      <c r="D369" s="11" t="s">
        <v>131</v>
      </c>
      <c r="E369" s="65">
        <f>'№4'!F352</f>
        <v>9147.1</v>
      </c>
      <c r="F369" s="65">
        <f>'№4'!G352</f>
        <v>7738.1</v>
      </c>
      <c r="G369" s="65">
        <f>'№4'!H352</f>
        <v>7366.5</v>
      </c>
    </row>
    <row r="370" spans="1:7" ht="50.25">
      <c r="A370" s="56" t="s">
        <v>195</v>
      </c>
      <c r="B370" s="56" t="s">
        <v>201</v>
      </c>
      <c r="C370" s="38"/>
      <c r="D370" s="11" t="s">
        <v>198</v>
      </c>
      <c r="E370" s="65">
        <f>E371</f>
        <v>381.1</v>
      </c>
      <c r="F370" s="65">
        <f>F371</f>
        <v>278.9</v>
      </c>
      <c r="G370" s="65">
        <f>G371</f>
        <v>251.9</v>
      </c>
    </row>
    <row r="371" spans="1:7" ht="33">
      <c r="A371" s="56" t="s">
        <v>195</v>
      </c>
      <c r="B371" s="56" t="s">
        <v>201</v>
      </c>
      <c r="C371" s="17">
        <v>600</v>
      </c>
      <c r="D371" s="11" t="s">
        <v>131</v>
      </c>
      <c r="E371" s="65">
        <f>'№4'!F354</f>
        <v>381.1</v>
      </c>
      <c r="F371" s="65">
        <f>'№4'!G354</f>
        <v>278.9</v>
      </c>
      <c r="G371" s="65">
        <f>'№4'!H354</f>
        <v>251.9</v>
      </c>
    </row>
    <row r="372" spans="1:7" ht="16.5">
      <c r="A372" s="56" t="s">
        <v>202</v>
      </c>
      <c r="B372" s="56"/>
      <c r="C372" s="38"/>
      <c r="D372" s="39" t="s">
        <v>422</v>
      </c>
      <c r="E372" s="65">
        <f aca="true" t="shared" si="30" ref="E372:G374">E373</f>
        <v>2350.6000000000004</v>
      </c>
      <c r="F372" s="65">
        <f t="shared" si="30"/>
        <v>2244.4</v>
      </c>
      <c r="G372" s="65">
        <f t="shared" si="30"/>
        <v>2216.5000000000005</v>
      </c>
    </row>
    <row r="373" spans="1:7" ht="50.25">
      <c r="A373" s="56" t="s">
        <v>202</v>
      </c>
      <c r="B373" s="56" t="s">
        <v>190</v>
      </c>
      <c r="C373" s="38"/>
      <c r="D373" s="11" t="s">
        <v>189</v>
      </c>
      <c r="E373" s="65">
        <f t="shared" si="30"/>
        <v>2350.6000000000004</v>
      </c>
      <c r="F373" s="65">
        <f t="shared" si="30"/>
        <v>2244.4</v>
      </c>
      <c r="G373" s="65">
        <f t="shared" si="30"/>
        <v>2216.5000000000005</v>
      </c>
    </row>
    <row r="374" spans="1:7" ht="16.5">
      <c r="A374" s="56" t="s">
        <v>202</v>
      </c>
      <c r="B374" s="10" t="s">
        <v>203</v>
      </c>
      <c r="C374" s="10"/>
      <c r="D374" s="73" t="s">
        <v>425</v>
      </c>
      <c r="E374" s="65">
        <f t="shared" si="30"/>
        <v>2350.6000000000004</v>
      </c>
      <c r="F374" s="65">
        <f t="shared" si="30"/>
        <v>2244.4</v>
      </c>
      <c r="G374" s="65">
        <f t="shared" si="30"/>
        <v>2216.5000000000005</v>
      </c>
    </row>
    <row r="375" spans="1:7" ht="66.75">
      <c r="A375" s="56" t="s">
        <v>202</v>
      </c>
      <c r="B375" s="56" t="s">
        <v>204</v>
      </c>
      <c r="C375" s="38"/>
      <c r="D375" s="11" t="s">
        <v>88</v>
      </c>
      <c r="E375" s="65">
        <f>E376+E377+E378</f>
        <v>2350.6000000000004</v>
      </c>
      <c r="F375" s="65">
        <f>F376+F377+F378</f>
        <v>2244.4</v>
      </c>
      <c r="G375" s="65">
        <f>G376+G377+G378</f>
        <v>2216.5000000000005</v>
      </c>
    </row>
    <row r="376" spans="1:7" ht="66.75">
      <c r="A376" s="56" t="s">
        <v>202</v>
      </c>
      <c r="B376" s="56" t="s">
        <v>204</v>
      </c>
      <c r="C376" s="105" t="s">
        <v>80</v>
      </c>
      <c r="D376" s="11" t="s">
        <v>428</v>
      </c>
      <c r="E376" s="65">
        <f>'№4'!F359</f>
        <v>2029.4</v>
      </c>
      <c r="F376" s="65">
        <f>'№4'!G359</f>
        <v>2029.4</v>
      </c>
      <c r="G376" s="65">
        <f>'№4'!H359</f>
        <v>2029.4</v>
      </c>
    </row>
    <row r="377" spans="1:7" ht="33">
      <c r="A377" s="33" t="s">
        <v>202</v>
      </c>
      <c r="B377" s="82" t="s">
        <v>204</v>
      </c>
      <c r="C377" s="106" t="s">
        <v>81</v>
      </c>
      <c r="D377" s="77" t="s">
        <v>82</v>
      </c>
      <c r="E377" s="65">
        <f>'№4'!F360</f>
        <v>320.9</v>
      </c>
      <c r="F377" s="65">
        <f>'№4'!G360</f>
        <v>214.7</v>
      </c>
      <c r="G377" s="65">
        <f>'№4'!H360</f>
        <v>186.8</v>
      </c>
    </row>
    <row r="378" spans="1:7" ht="21.75" customHeight="1">
      <c r="A378" s="33" t="s">
        <v>202</v>
      </c>
      <c r="B378" s="56" t="s">
        <v>204</v>
      </c>
      <c r="C378" s="108" t="s">
        <v>83</v>
      </c>
      <c r="D378" s="11" t="s">
        <v>84</v>
      </c>
      <c r="E378" s="65">
        <f>'№4'!F361</f>
        <v>0.3</v>
      </c>
      <c r="F378" s="65">
        <f>'№4'!G361</f>
        <v>0.3</v>
      </c>
      <c r="G378" s="65">
        <f>'№4'!H361</f>
        <v>0.3</v>
      </c>
    </row>
    <row r="379" spans="1:7" s="49" customFormat="1" ht="16.5">
      <c r="A379" s="34">
        <v>1200</v>
      </c>
      <c r="B379" s="34"/>
      <c r="C379" s="34"/>
      <c r="D379" s="35" t="s">
        <v>70</v>
      </c>
      <c r="E379" s="66">
        <f>E380+E385</f>
        <v>1690</v>
      </c>
      <c r="F379" s="66">
        <f>F380+F385</f>
        <v>1132</v>
      </c>
      <c r="G379" s="66">
        <f>G380+G385</f>
        <v>985.5</v>
      </c>
    </row>
    <row r="380" spans="1:7" ht="16.5">
      <c r="A380" s="11">
        <v>1201</v>
      </c>
      <c r="B380" s="10"/>
      <c r="C380" s="33"/>
      <c r="D380" s="11" t="s">
        <v>463</v>
      </c>
      <c r="E380" s="65">
        <f>E381</f>
        <v>770</v>
      </c>
      <c r="F380" s="65">
        <f aca="true" t="shared" si="31" ref="F380:G383">F381</f>
        <v>516</v>
      </c>
      <c r="G380" s="65">
        <f t="shared" si="31"/>
        <v>449</v>
      </c>
    </row>
    <row r="381" spans="1:7" ht="50.25">
      <c r="A381" s="33" t="s">
        <v>73</v>
      </c>
      <c r="B381" s="56" t="s">
        <v>424</v>
      </c>
      <c r="C381" s="38"/>
      <c r="D381" s="31" t="s">
        <v>390</v>
      </c>
      <c r="E381" s="65">
        <f>E382</f>
        <v>770</v>
      </c>
      <c r="F381" s="65">
        <f t="shared" si="31"/>
        <v>516</v>
      </c>
      <c r="G381" s="65">
        <f t="shared" si="31"/>
        <v>449</v>
      </c>
    </row>
    <row r="382" spans="1:7" ht="50.25">
      <c r="A382" s="33" t="s">
        <v>73</v>
      </c>
      <c r="B382" s="56" t="s">
        <v>261</v>
      </c>
      <c r="C382" s="38"/>
      <c r="D382" s="11" t="s">
        <v>262</v>
      </c>
      <c r="E382" s="65">
        <f>E383</f>
        <v>770</v>
      </c>
      <c r="F382" s="65">
        <f t="shared" si="31"/>
        <v>516</v>
      </c>
      <c r="G382" s="65">
        <f t="shared" si="31"/>
        <v>449</v>
      </c>
    </row>
    <row r="383" spans="1:7" ht="84">
      <c r="A383" s="33" t="s">
        <v>73</v>
      </c>
      <c r="B383" s="56" t="s">
        <v>410</v>
      </c>
      <c r="C383" s="38"/>
      <c r="D383" s="11" t="s">
        <v>416</v>
      </c>
      <c r="E383" s="65">
        <f>E384</f>
        <v>770</v>
      </c>
      <c r="F383" s="65">
        <f t="shared" si="31"/>
        <v>516</v>
      </c>
      <c r="G383" s="65">
        <f t="shared" si="31"/>
        <v>449</v>
      </c>
    </row>
    <row r="384" spans="1:7" ht="21.75" customHeight="1">
      <c r="A384" s="33" t="s">
        <v>73</v>
      </c>
      <c r="B384" s="56" t="s">
        <v>410</v>
      </c>
      <c r="C384" s="38" t="s">
        <v>83</v>
      </c>
      <c r="D384" s="11" t="s">
        <v>84</v>
      </c>
      <c r="E384" s="65">
        <f>'№4'!F206</f>
        <v>770</v>
      </c>
      <c r="F384" s="65">
        <f>'№4'!G206</f>
        <v>516</v>
      </c>
      <c r="G384" s="65">
        <f>'№4'!H206</f>
        <v>449</v>
      </c>
    </row>
    <row r="385" spans="1:7" ht="16.5">
      <c r="A385" s="33" t="s">
        <v>75</v>
      </c>
      <c r="B385" s="10"/>
      <c r="C385" s="33"/>
      <c r="D385" s="11" t="s">
        <v>76</v>
      </c>
      <c r="E385" s="65">
        <f aca="true" t="shared" si="32" ref="E385:G386">E386</f>
        <v>920</v>
      </c>
      <c r="F385" s="65">
        <f t="shared" si="32"/>
        <v>616</v>
      </c>
      <c r="G385" s="65">
        <f t="shared" si="32"/>
        <v>536.5</v>
      </c>
    </row>
    <row r="386" spans="1:7" ht="50.25">
      <c r="A386" s="33" t="s">
        <v>75</v>
      </c>
      <c r="B386" s="56" t="s">
        <v>424</v>
      </c>
      <c r="C386" s="38"/>
      <c r="D386" s="31" t="s">
        <v>390</v>
      </c>
      <c r="E386" s="65">
        <f t="shared" si="32"/>
        <v>920</v>
      </c>
      <c r="F386" s="65">
        <f t="shared" si="32"/>
        <v>616</v>
      </c>
      <c r="G386" s="65">
        <f t="shared" si="32"/>
        <v>536.5</v>
      </c>
    </row>
    <row r="387" spans="1:7" ht="50.25">
      <c r="A387" s="33" t="s">
        <v>75</v>
      </c>
      <c r="B387" s="56" t="s">
        <v>261</v>
      </c>
      <c r="C387" s="38"/>
      <c r="D387" s="11" t="s">
        <v>262</v>
      </c>
      <c r="E387" s="65">
        <f>E388+E390</f>
        <v>920</v>
      </c>
      <c r="F387" s="65">
        <f>F388+F390</f>
        <v>616</v>
      </c>
      <c r="G387" s="65">
        <f>G388+G390</f>
        <v>536.5</v>
      </c>
    </row>
    <row r="388" spans="1:7" ht="84">
      <c r="A388" s="33" t="s">
        <v>75</v>
      </c>
      <c r="B388" s="56" t="s">
        <v>411</v>
      </c>
      <c r="C388" s="38"/>
      <c r="D388" s="11" t="s">
        <v>415</v>
      </c>
      <c r="E388" s="65">
        <f>E389</f>
        <v>400</v>
      </c>
      <c r="F388" s="65">
        <f>F389</f>
        <v>268</v>
      </c>
      <c r="G388" s="65">
        <f>G389</f>
        <v>233</v>
      </c>
    </row>
    <row r="389" spans="1:7" ht="24" customHeight="1">
      <c r="A389" s="33" t="s">
        <v>75</v>
      </c>
      <c r="B389" s="56" t="s">
        <v>411</v>
      </c>
      <c r="C389" s="38" t="s">
        <v>83</v>
      </c>
      <c r="D389" s="11" t="s">
        <v>84</v>
      </c>
      <c r="E389" s="65">
        <f>'№4'!F211</f>
        <v>400</v>
      </c>
      <c r="F389" s="65">
        <f>'№4'!G211</f>
        <v>268</v>
      </c>
      <c r="G389" s="65">
        <f>'№4'!H211</f>
        <v>233</v>
      </c>
    </row>
    <row r="390" spans="1:7" ht="75" customHeight="1">
      <c r="A390" s="33" t="s">
        <v>75</v>
      </c>
      <c r="B390" s="56" t="s">
        <v>412</v>
      </c>
      <c r="C390" s="38"/>
      <c r="D390" s="11" t="s">
        <v>413</v>
      </c>
      <c r="E390" s="65">
        <f>E391</f>
        <v>520</v>
      </c>
      <c r="F390" s="65">
        <f>F391</f>
        <v>348</v>
      </c>
      <c r="G390" s="65">
        <f>G391</f>
        <v>303.5</v>
      </c>
    </row>
    <row r="391" spans="1:7" ht="20.25" customHeight="1">
      <c r="A391" s="33" t="s">
        <v>75</v>
      </c>
      <c r="B391" s="56" t="s">
        <v>412</v>
      </c>
      <c r="C391" s="38" t="s">
        <v>83</v>
      </c>
      <c r="D391" s="11" t="s">
        <v>84</v>
      </c>
      <c r="E391" s="65">
        <f>'№4'!F213</f>
        <v>520</v>
      </c>
      <c r="F391" s="65">
        <f>'№4'!G213</f>
        <v>348</v>
      </c>
      <c r="G391" s="65">
        <f>'№4'!H213</f>
        <v>303.5</v>
      </c>
    </row>
    <row r="392" spans="1:7" s="49" customFormat="1" ht="16.5">
      <c r="A392" s="34" t="s">
        <v>71</v>
      </c>
      <c r="B392" s="34"/>
      <c r="C392" s="34"/>
      <c r="D392" s="35" t="s">
        <v>457</v>
      </c>
      <c r="E392" s="66">
        <f>E393</f>
        <v>2000</v>
      </c>
      <c r="F392" s="66">
        <f aca="true" t="shared" si="33" ref="F392:G396">F393</f>
        <v>2000</v>
      </c>
      <c r="G392" s="66">
        <f t="shared" si="33"/>
        <v>2000</v>
      </c>
    </row>
    <row r="393" spans="1:7" ht="33">
      <c r="A393" s="33" t="s">
        <v>164</v>
      </c>
      <c r="B393" s="10"/>
      <c r="C393" s="108"/>
      <c r="D393" s="11" t="s">
        <v>72</v>
      </c>
      <c r="E393" s="65">
        <f>E394</f>
        <v>2000</v>
      </c>
      <c r="F393" s="65">
        <f t="shared" si="33"/>
        <v>2000</v>
      </c>
      <c r="G393" s="65">
        <f t="shared" si="33"/>
        <v>2000</v>
      </c>
    </row>
    <row r="394" spans="1:7" ht="50.25">
      <c r="A394" s="33" t="s">
        <v>164</v>
      </c>
      <c r="B394" s="10" t="s">
        <v>445</v>
      </c>
      <c r="C394" s="108"/>
      <c r="D394" s="11" t="s">
        <v>444</v>
      </c>
      <c r="E394" s="65">
        <f>E395</f>
        <v>2000</v>
      </c>
      <c r="F394" s="65">
        <f t="shared" si="33"/>
        <v>2000</v>
      </c>
      <c r="G394" s="65">
        <f t="shared" si="33"/>
        <v>2000</v>
      </c>
    </row>
    <row r="395" spans="1:7" ht="39" customHeight="1">
      <c r="A395" s="33" t="s">
        <v>164</v>
      </c>
      <c r="B395" s="10" t="s">
        <v>166</v>
      </c>
      <c r="C395" s="108"/>
      <c r="D395" s="11" t="s">
        <v>165</v>
      </c>
      <c r="E395" s="65">
        <f>E396</f>
        <v>2000</v>
      </c>
      <c r="F395" s="65">
        <f t="shared" si="33"/>
        <v>2000</v>
      </c>
      <c r="G395" s="65">
        <f t="shared" si="33"/>
        <v>2000</v>
      </c>
    </row>
    <row r="396" spans="1:7" ht="16.5">
      <c r="A396" s="33" t="s">
        <v>164</v>
      </c>
      <c r="B396" s="10" t="s">
        <v>167</v>
      </c>
      <c r="C396" s="108"/>
      <c r="D396" s="11" t="s">
        <v>168</v>
      </c>
      <c r="E396" s="65">
        <f>E397</f>
        <v>2000</v>
      </c>
      <c r="F396" s="65">
        <f t="shared" si="33"/>
        <v>2000</v>
      </c>
      <c r="G396" s="65">
        <f t="shared" si="33"/>
        <v>2000</v>
      </c>
    </row>
    <row r="397" spans="1:7" ht="16.5">
      <c r="A397" s="33" t="s">
        <v>164</v>
      </c>
      <c r="B397" s="10" t="s">
        <v>167</v>
      </c>
      <c r="C397" s="108">
        <v>700</v>
      </c>
      <c r="D397" s="11" t="s">
        <v>169</v>
      </c>
      <c r="E397" s="65">
        <f>'№4'!F248</f>
        <v>2000</v>
      </c>
      <c r="F397" s="65">
        <f>'№4'!G248</f>
        <v>2000</v>
      </c>
      <c r="G397" s="65">
        <f>'№4'!H248</f>
        <v>2000</v>
      </c>
    </row>
  </sheetData>
  <sheetProtection/>
  <mergeCells count="11">
    <mergeCell ref="B7:B9"/>
    <mergeCell ref="C7:C9"/>
    <mergeCell ref="D7:D9"/>
    <mergeCell ref="E7:G7"/>
    <mergeCell ref="E1:G1"/>
    <mergeCell ref="B2:G2"/>
    <mergeCell ref="A3:G3"/>
    <mergeCell ref="A5:G5"/>
    <mergeCell ref="E8:E9"/>
    <mergeCell ref="F8:G8"/>
    <mergeCell ref="A7:A9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zoomScalePageLayoutView="0" workbookViewId="0" topLeftCell="A31">
      <selection activeCell="J13" sqref="J13"/>
    </sheetView>
  </sheetViews>
  <sheetFormatPr defaultColWidth="9.125" defaultRowHeight="12.75"/>
  <cols>
    <col min="1" max="1" width="7.125" style="85" customWidth="1"/>
    <col min="2" max="2" width="10.125" style="51" customWidth="1"/>
    <col min="3" max="3" width="7.00390625" style="57" customWidth="1"/>
    <col min="4" max="4" width="77.625" style="2" customWidth="1"/>
    <col min="5" max="5" width="11.375" style="61" customWidth="1"/>
    <col min="6" max="6" width="10.875" style="61" customWidth="1"/>
    <col min="7" max="7" width="11.125" style="61" customWidth="1"/>
    <col min="8" max="16384" width="9.125" style="2" customWidth="1"/>
  </cols>
  <sheetData>
    <row r="1" spans="5:7" ht="16.5">
      <c r="E1" s="196" t="s">
        <v>398</v>
      </c>
      <c r="F1" s="196"/>
      <c r="G1" s="196"/>
    </row>
    <row r="2" spans="2:7" ht="16.5">
      <c r="B2" s="197" t="s">
        <v>468</v>
      </c>
      <c r="C2" s="197"/>
      <c r="D2" s="197"/>
      <c r="E2" s="197"/>
      <c r="F2" s="197"/>
      <c r="G2" s="197"/>
    </row>
    <row r="3" spans="1:7" ht="16.5">
      <c r="A3" s="198" t="s">
        <v>728</v>
      </c>
      <c r="B3" s="198"/>
      <c r="C3" s="198"/>
      <c r="D3" s="198"/>
      <c r="E3" s="198"/>
      <c r="F3" s="198"/>
      <c r="G3" s="198"/>
    </row>
    <row r="4" spans="1:7" ht="16.5">
      <c r="A4" s="86"/>
      <c r="B4" s="52"/>
      <c r="C4" s="58"/>
      <c r="D4" s="46"/>
      <c r="E4" s="62"/>
      <c r="F4" s="62"/>
      <c r="G4" s="62"/>
    </row>
    <row r="5" spans="1:7" s="47" customFormat="1" ht="51.75" customHeight="1">
      <c r="A5" s="192" t="s">
        <v>344</v>
      </c>
      <c r="B5" s="192"/>
      <c r="C5" s="192"/>
      <c r="D5" s="192"/>
      <c r="E5" s="192"/>
      <c r="F5" s="192"/>
      <c r="G5" s="192"/>
    </row>
    <row r="6" spans="1:7" ht="16.5">
      <c r="A6" s="87"/>
      <c r="B6" s="53"/>
      <c r="C6" s="59"/>
      <c r="D6" s="45"/>
      <c r="E6" s="63"/>
      <c r="F6" s="63"/>
      <c r="G6" s="63"/>
    </row>
    <row r="7" spans="1:7" ht="16.5">
      <c r="A7" s="201" t="s">
        <v>346</v>
      </c>
      <c r="B7" s="201" t="s">
        <v>345</v>
      </c>
      <c r="C7" s="201" t="s">
        <v>471</v>
      </c>
      <c r="D7" s="159" t="s">
        <v>474</v>
      </c>
      <c r="E7" s="193" t="s">
        <v>64</v>
      </c>
      <c r="F7" s="194"/>
      <c r="G7" s="195"/>
    </row>
    <row r="8" spans="1:7" ht="16.5">
      <c r="A8" s="201" t="s">
        <v>77</v>
      </c>
      <c r="B8" s="201" t="s">
        <v>77</v>
      </c>
      <c r="C8" s="201" t="s">
        <v>77</v>
      </c>
      <c r="D8" s="167"/>
      <c r="E8" s="199" t="s">
        <v>448</v>
      </c>
      <c r="F8" s="193" t="s">
        <v>115</v>
      </c>
      <c r="G8" s="195"/>
    </row>
    <row r="9" spans="1:7" ht="16.5">
      <c r="A9" s="201" t="s">
        <v>77</v>
      </c>
      <c r="B9" s="201" t="s">
        <v>77</v>
      </c>
      <c r="C9" s="201" t="s">
        <v>77</v>
      </c>
      <c r="D9" s="160"/>
      <c r="E9" s="200"/>
      <c r="F9" s="65" t="s">
        <v>78</v>
      </c>
      <c r="G9" s="65" t="s">
        <v>114</v>
      </c>
    </row>
    <row r="10" spans="1:7" ht="16.5">
      <c r="A10" s="37">
        <v>1</v>
      </c>
      <c r="B10" s="54" t="s">
        <v>92</v>
      </c>
      <c r="C10" s="38">
        <v>3</v>
      </c>
      <c r="D10" s="37">
        <v>4</v>
      </c>
      <c r="E10" s="67">
        <v>5</v>
      </c>
      <c r="F10" s="67">
        <v>6</v>
      </c>
      <c r="G10" s="67">
        <v>7</v>
      </c>
    </row>
    <row r="11" spans="1:7" s="49" customFormat="1" ht="16.5">
      <c r="A11" s="88"/>
      <c r="B11" s="55"/>
      <c r="C11" s="60"/>
      <c r="D11" s="48" t="s">
        <v>423</v>
      </c>
      <c r="E11" s="66">
        <f>E12+E19+E24+E29+E36+E43+E46+E52+E67+E72+E81</f>
        <v>668482.9999999999</v>
      </c>
      <c r="F11" s="66">
        <f>F12+F19+F24+F29+F36+F43+F46+F52+F67+F72+F81</f>
        <v>554267.7999999999</v>
      </c>
      <c r="G11" s="66">
        <f>G12+G19+G24+G29+G36+G43+G46+G52+G67+G72+G81</f>
        <v>537907.4000000001</v>
      </c>
    </row>
    <row r="12" spans="1:7" s="49" customFormat="1" ht="50.25">
      <c r="A12" s="34" t="s">
        <v>347</v>
      </c>
      <c r="B12" s="34"/>
      <c r="C12" s="34"/>
      <c r="D12" s="35" t="s">
        <v>123</v>
      </c>
      <c r="E12" s="66">
        <f>E13+E15+E17</f>
        <v>428128.1</v>
      </c>
      <c r="F12" s="66">
        <f>F13+F15+F17</f>
        <v>385890.5</v>
      </c>
      <c r="G12" s="66">
        <f>G13+G15+G17</f>
        <v>381015.20000000007</v>
      </c>
    </row>
    <row r="13" spans="1:7" ht="33">
      <c r="A13" s="33" t="s">
        <v>347</v>
      </c>
      <c r="B13" s="33" t="s">
        <v>447</v>
      </c>
      <c r="C13" s="33"/>
      <c r="D13" s="31" t="s">
        <v>124</v>
      </c>
      <c r="E13" s="65">
        <f>E14</f>
        <v>407579.5</v>
      </c>
      <c r="F13" s="65">
        <f>F14</f>
        <v>366756.6</v>
      </c>
      <c r="G13" s="65">
        <f>G14</f>
        <v>362254.4</v>
      </c>
    </row>
    <row r="14" spans="1:7" ht="33">
      <c r="A14" s="33" t="s">
        <v>347</v>
      </c>
      <c r="B14" s="33" t="s">
        <v>447</v>
      </c>
      <c r="C14" s="33" t="s">
        <v>459</v>
      </c>
      <c r="D14" s="31" t="s">
        <v>460</v>
      </c>
      <c r="E14" s="65">
        <f>'№7'!D13</f>
        <v>407579.5</v>
      </c>
      <c r="F14" s="65">
        <f>'№7'!E13</f>
        <v>366756.6</v>
      </c>
      <c r="G14" s="65">
        <f>'№7'!F13</f>
        <v>362254.4</v>
      </c>
    </row>
    <row r="15" spans="1:7" ht="50.25">
      <c r="A15" s="33" t="s">
        <v>347</v>
      </c>
      <c r="B15" s="56" t="s">
        <v>92</v>
      </c>
      <c r="C15" s="38"/>
      <c r="D15" s="31" t="s">
        <v>172</v>
      </c>
      <c r="E15" s="65">
        <f>E16</f>
        <v>5103.6</v>
      </c>
      <c r="F15" s="65">
        <f>F16</f>
        <v>4609.9</v>
      </c>
      <c r="G15" s="65">
        <f>G16</f>
        <v>4479.900000000001</v>
      </c>
    </row>
    <row r="16" spans="1:7" ht="33">
      <c r="A16" s="33" t="s">
        <v>347</v>
      </c>
      <c r="B16" s="56" t="s">
        <v>92</v>
      </c>
      <c r="C16" s="33" t="s">
        <v>449</v>
      </c>
      <c r="D16" s="31" t="s">
        <v>455</v>
      </c>
      <c r="E16" s="65">
        <f>'№7'!D53</f>
        <v>5103.6</v>
      </c>
      <c r="F16" s="65">
        <f>'№7'!E53</f>
        <v>4609.9</v>
      </c>
      <c r="G16" s="65">
        <f>'№7'!F53</f>
        <v>4479.900000000001</v>
      </c>
    </row>
    <row r="17" spans="1:7" ht="16.5">
      <c r="A17" s="33" t="s">
        <v>347</v>
      </c>
      <c r="B17" s="10" t="s">
        <v>97</v>
      </c>
      <c r="C17" s="38"/>
      <c r="D17" s="31" t="s">
        <v>425</v>
      </c>
      <c r="E17" s="65">
        <f>E18</f>
        <v>15445</v>
      </c>
      <c r="F17" s="65">
        <f>F18</f>
        <v>14524</v>
      </c>
      <c r="G17" s="65">
        <f>G18</f>
        <v>14280.9</v>
      </c>
    </row>
    <row r="18" spans="1:7" ht="33">
      <c r="A18" s="56" t="s">
        <v>347</v>
      </c>
      <c r="B18" s="56" t="s">
        <v>97</v>
      </c>
      <c r="C18" s="33" t="s">
        <v>459</v>
      </c>
      <c r="D18" s="31" t="s">
        <v>460</v>
      </c>
      <c r="E18" s="65">
        <f>'№7'!D70</f>
        <v>15445</v>
      </c>
      <c r="F18" s="65">
        <f>'№7'!E70</f>
        <v>14524</v>
      </c>
      <c r="G18" s="65">
        <f>'№7'!F70</f>
        <v>14280.9</v>
      </c>
    </row>
    <row r="19" spans="1:7" s="49" customFormat="1" ht="33">
      <c r="A19" s="34" t="s">
        <v>348</v>
      </c>
      <c r="B19" s="34"/>
      <c r="C19" s="34"/>
      <c r="D19" s="35" t="s">
        <v>227</v>
      </c>
      <c r="E19" s="66">
        <f>E20+E22</f>
        <v>44873.4</v>
      </c>
      <c r="F19" s="66">
        <f>F20+F22</f>
        <v>37155.2</v>
      </c>
      <c r="G19" s="66">
        <f>G20+G22</f>
        <v>38675.700000000004</v>
      </c>
    </row>
    <row r="20" spans="1:7" ht="33">
      <c r="A20" s="56" t="s">
        <v>348</v>
      </c>
      <c r="B20" s="5">
        <v>1</v>
      </c>
      <c r="C20" s="10"/>
      <c r="D20" s="31" t="s">
        <v>229</v>
      </c>
      <c r="E20" s="65">
        <f>E21</f>
        <v>37283.4</v>
      </c>
      <c r="F20" s="65">
        <f>F21</f>
        <v>37155.2</v>
      </c>
      <c r="G20" s="65">
        <f>G21</f>
        <v>38675.700000000004</v>
      </c>
    </row>
    <row r="21" spans="1:7" ht="16.5">
      <c r="A21" s="56" t="s">
        <v>348</v>
      </c>
      <c r="B21" s="5">
        <v>1</v>
      </c>
      <c r="C21" s="33" t="s">
        <v>475</v>
      </c>
      <c r="D21" s="31" t="s">
        <v>112</v>
      </c>
      <c r="E21" s="65">
        <f>'№7'!D78</f>
        <v>37283.4</v>
      </c>
      <c r="F21" s="65">
        <f>'№7'!E78</f>
        <v>37155.2</v>
      </c>
      <c r="G21" s="65">
        <f>'№7'!F78</f>
        <v>38675.700000000004</v>
      </c>
    </row>
    <row r="22" spans="1:7" ht="33">
      <c r="A22" s="56" t="s">
        <v>348</v>
      </c>
      <c r="B22" s="42">
        <v>2</v>
      </c>
      <c r="C22" s="70"/>
      <c r="D22" s="31" t="s">
        <v>245</v>
      </c>
      <c r="E22" s="65">
        <f>E23</f>
        <v>7590</v>
      </c>
      <c r="F22" s="65">
        <f>F23</f>
        <v>0</v>
      </c>
      <c r="G22" s="65">
        <f>G23</f>
        <v>0</v>
      </c>
    </row>
    <row r="23" spans="1:7" ht="16.5">
      <c r="A23" s="56" t="s">
        <v>348</v>
      </c>
      <c r="B23" s="42">
        <v>2</v>
      </c>
      <c r="C23" s="33" t="s">
        <v>475</v>
      </c>
      <c r="D23" s="31" t="s">
        <v>112</v>
      </c>
      <c r="E23" s="65">
        <f>'№7'!D97</f>
        <v>7590</v>
      </c>
      <c r="F23" s="65">
        <f>'№7'!E97</f>
        <v>0</v>
      </c>
      <c r="G23" s="65">
        <f>'№7'!F97</f>
        <v>0</v>
      </c>
    </row>
    <row r="24" spans="1:7" s="49" customFormat="1" ht="50.25">
      <c r="A24" s="34" t="s">
        <v>349</v>
      </c>
      <c r="B24" s="34"/>
      <c r="C24" s="34"/>
      <c r="D24" s="35" t="s">
        <v>189</v>
      </c>
      <c r="E24" s="66">
        <f>E25+E27</f>
        <v>26106.1</v>
      </c>
      <c r="F24" s="66">
        <f>F25+F27</f>
        <v>22951.600000000006</v>
      </c>
      <c r="G24" s="66">
        <f>G25+G27</f>
        <v>22377.100000000002</v>
      </c>
    </row>
    <row r="25" spans="1:7" ht="33">
      <c r="A25" s="56" t="s">
        <v>349</v>
      </c>
      <c r="B25" s="42">
        <v>1</v>
      </c>
      <c r="C25" s="70"/>
      <c r="D25" s="31" t="s">
        <v>191</v>
      </c>
      <c r="E25" s="65">
        <f>E26</f>
        <v>23755.5</v>
      </c>
      <c r="F25" s="65">
        <f>F26</f>
        <v>20707.200000000004</v>
      </c>
      <c r="G25" s="65">
        <f>G26</f>
        <v>20160.600000000002</v>
      </c>
    </row>
    <row r="26" spans="1:7" ht="33">
      <c r="A26" s="56" t="s">
        <v>349</v>
      </c>
      <c r="B26" s="42">
        <v>1</v>
      </c>
      <c r="C26" s="70" t="s">
        <v>449</v>
      </c>
      <c r="D26" s="31" t="s">
        <v>455</v>
      </c>
      <c r="E26" s="65">
        <f>'№7'!D101</f>
        <v>23755.5</v>
      </c>
      <c r="F26" s="65">
        <f>'№7'!E101</f>
        <v>20707.200000000004</v>
      </c>
      <c r="G26" s="65">
        <f>'№7'!F101</f>
        <v>20160.600000000002</v>
      </c>
    </row>
    <row r="27" spans="1:7" ht="16.5">
      <c r="A27" s="56" t="s">
        <v>349</v>
      </c>
      <c r="B27" s="42">
        <v>9</v>
      </c>
      <c r="C27" s="70"/>
      <c r="D27" s="31" t="s">
        <v>425</v>
      </c>
      <c r="E27" s="65">
        <f>E28</f>
        <v>2350.6000000000004</v>
      </c>
      <c r="F27" s="65">
        <f>F28</f>
        <v>2244.4</v>
      </c>
      <c r="G27" s="65">
        <f>G28</f>
        <v>2216.5000000000005</v>
      </c>
    </row>
    <row r="28" spans="1:7" ht="33">
      <c r="A28" s="56" t="s">
        <v>349</v>
      </c>
      <c r="B28" s="42">
        <v>9</v>
      </c>
      <c r="C28" s="70" t="s">
        <v>449</v>
      </c>
      <c r="D28" s="31" t="s">
        <v>455</v>
      </c>
      <c r="E28" s="65">
        <f>'№7'!D110</f>
        <v>2350.6000000000004</v>
      </c>
      <c r="F28" s="65">
        <f>'№7'!E110</f>
        <v>2244.4</v>
      </c>
      <c r="G28" s="65">
        <f>'№7'!F110</f>
        <v>2216.5000000000005</v>
      </c>
    </row>
    <row r="29" spans="1:7" s="49" customFormat="1" ht="66.75">
      <c r="A29" s="34" t="s">
        <v>350</v>
      </c>
      <c r="B29" s="34"/>
      <c r="C29" s="34"/>
      <c r="D29" s="35" t="s">
        <v>220</v>
      </c>
      <c r="E29" s="66">
        <f>E30+E32+E34</f>
        <v>29241.6</v>
      </c>
      <c r="F29" s="66">
        <f>F30+F32+F34</f>
        <v>10973.3</v>
      </c>
      <c r="G29" s="66">
        <f>G30+G32+G34</f>
        <v>6079.2</v>
      </c>
    </row>
    <row r="30" spans="1:7" ht="50.25">
      <c r="A30" s="56" t="s">
        <v>350</v>
      </c>
      <c r="B30" s="42" t="s">
        <v>447</v>
      </c>
      <c r="C30" s="70"/>
      <c r="D30" s="31" t="s">
        <v>314</v>
      </c>
      <c r="E30" s="65">
        <f>E31</f>
        <v>18805.399999999998</v>
      </c>
      <c r="F30" s="65">
        <f>F31</f>
        <v>4744.5</v>
      </c>
      <c r="G30" s="65">
        <f>G31</f>
        <v>0</v>
      </c>
    </row>
    <row r="31" spans="1:7" ht="16.5">
      <c r="A31" s="56" t="s">
        <v>350</v>
      </c>
      <c r="B31" s="42" t="s">
        <v>447</v>
      </c>
      <c r="C31" s="70" t="s">
        <v>475</v>
      </c>
      <c r="D31" s="31" t="s">
        <v>112</v>
      </c>
      <c r="E31" s="65">
        <f>'№7'!D114</f>
        <v>18805.399999999998</v>
      </c>
      <c r="F31" s="65">
        <f>'№7'!E114</f>
        <v>4744.5</v>
      </c>
      <c r="G31" s="65">
        <f>'№7'!F114</f>
        <v>0</v>
      </c>
    </row>
    <row r="32" spans="1:7" ht="16.5">
      <c r="A32" s="56" t="s">
        <v>350</v>
      </c>
      <c r="B32" s="42" t="s">
        <v>92</v>
      </c>
      <c r="C32" s="70"/>
      <c r="D32" s="31" t="s">
        <v>309</v>
      </c>
      <c r="E32" s="65">
        <f>E33</f>
        <v>4014.7</v>
      </c>
      <c r="F32" s="65">
        <f>F33</f>
        <v>1947.8</v>
      </c>
      <c r="G32" s="65">
        <f>G33</f>
        <v>1798.2</v>
      </c>
    </row>
    <row r="33" spans="1:7" ht="33">
      <c r="A33" s="33" t="s">
        <v>350</v>
      </c>
      <c r="B33" s="10" t="s">
        <v>92</v>
      </c>
      <c r="C33" s="70" t="s">
        <v>449</v>
      </c>
      <c r="D33" s="31" t="s">
        <v>455</v>
      </c>
      <c r="E33" s="65">
        <f>'№7'!D121</f>
        <v>4014.7</v>
      </c>
      <c r="F33" s="65">
        <f>'№7'!E121</f>
        <v>1947.8</v>
      </c>
      <c r="G33" s="65">
        <f>'№7'!F121</f>
        <v>1798.2</v>
      </c>
    </row>
    <row r="34" spans="1:7" ht="33">
      <c r="A34" s="33" t="s">
        <v>350</v>
      </c>
      <c r="B34" s="10" t="s">
        <v>93</v>
      </c>
      <c r="C34" s="70"/>
      <c r="D34" s="31" t="s">
        <v>221</v>
      </c>
      <c r="E34" s="65">
        <f>E35</f>
        <v>6421.5</v>
      </c>
      <c r="F34" s="65">
        <f>F35</f>
        <v>4281</v>
      </c>
      <c r="G34" s="65">
        <f>G35</f>
        <v>4281</v>
      </c>
    </row>
    <row r="35" spans="1:7" ht="33">
      <c r="A35" s="33" t="s">
        <v>350</v>
      </c>
      <c r="B35" s="10" t="s">
        <v>93</v>
      </c>
      <c r="C35" s="70" t="s">
        <v>36</v>
      </c>
      <c r="D35" s="31" t="s">
        <v>434</v>
      </c>
      <c r="E35" s="65">
        <f>'№7'!D128</f>
        <v>6421.5</v>
      </c>
      <c r="F35" s="65">
        <f>'№7'!E128</f>
        <v>4281</v>
      </c>
      <c r="G35" s="65">
        <f>'№7'!F128</f>
        <v>4281</v>
      </c>
    </row>
    <row r="36" spans="1:7" s="49" customFormat="1" ht="50.25">
      <c r="A36" s="34" t="s">
        <v>205</v>
      </c>
      <c r="B36" s="34"/>
      <c r="C36" s="34"/>
      <c r="D36" s="35" t="s">
        <v>313</v>
      </c>
      <c r="E36" s="66">
        <f>E37+E39+E41</f>
        <v>19471.5</v>
      </c>
      <c r="F36" s="66">
        <f>F37+F39+F41</f>
        <v>16203.1</v>
      </c>
      <c r="G36" s="66">
        <f>G37+G39+G41</f>
        <v>9863.3</v>
      </c>
    </row>
    <row r="37" spans="1:7" ht="40.5" customHeight="1">
      <c r="A37" s="33" t="s">
        <v>205</v>
      </c>
      <c r="B37" s="10" t="s">
        <v>92</v>
      </c>
      <c r="C37" s="72"/>
      <c r="D37" s="39" t="s">
        <v>319</v>
      </c>
      <c r="E37" s="65">
        <f>E38</f>
        <v>5349.5</v>
      </c>
      <c r="F37" s="65">
        <f>F38</f>
        <v>4638.4</v>
      </c>
      <c r="G37" s="65">
        <f>G38</f>
        <v>0</v>
      </c>
    </row>
    <row r="38" spans="1:7" ht="16.5">
      <c r="A38" s="33" t="s">
        <v>205</v>
      </c>
      <c r="B38" s="10" t="s">
        <v>92</v>
      </c>
      <c r="C38" s="20" t="s">
        <v>475</v>
      </c>
      <c r="D38" s="39" t="s">
        <v>112</v>
      </c>
      <c r="E38" s="65">
        <f>'№7'!D134</f>
        <v>5349.5</v>
      </c>
      <c r="F38" s="65">
        <f>'№7'!E134</f>
        <v>4638.4</v>
      </c>
      <c r="G38" s="65">
        <f>'№7'!F134</f>
        <v>0</v>
      </c>
    </row>
    <row r="39" spans="1:7" ht="33">
      <c r="A39" s="33" t="s">
        <v>205</v>
      </c>
      <c r="B39" s="10" t="s">
        <v>93</v>
      </c>
      <c r="C39" s="20"/>
      <c r="D39" s="39" t="s">
        <v>322</v>
      </c>
      <c r="E39" s="65">
        <f>E40</f>
        <v>648</v>
      </c>
      <c r="F39" s="65">
        <f>F40</f>
        <v>0</v>
      </c>
      <c r="G39" s="65">
        <f>G40</f>
        <v>0</v>
      </c>
    </row>
    <row r="40" spans="1:7" ht="16.5">
      <c r="A40" s="33" t="s">
        <v>205</v>
      </c>
      <c r="B40" s="10" t="s">
        <v>93</v>
      </c>
      <c r="C40" s="20" t="s">
        <v>475</v>
      </c>
      <c r="D40" s="39" t="s">
        <v>112</v>
      </c>
      <c r="E40" s="65">
        <f>'№7'!D139</f>
        <v>648</v>
      </c>
      <c r="F40" s="65">
        <f>'№7'!E139</f>
        <v>0</v>
      </c>
      <c r="G40" s="65">
        <f>'№7'!F139</f>
        <v>0</v>
      </c>
    </row>
    <row r="41" spans="1:7" ht="33">
      <c r="A41" s="33" t="s">
        <v>205</v>
      </c>
      <c r="B41" s="10" t="s">
        <v>94</v>
      </c>
      <c r="C41" s="72"/>
      <c r="D41" s="39" t="s">
        <v>325</v>
      </c>
      <c r="E41" s="65">
        <f>E42</f>
        <v>13473.999999999998</v>
      </c>
      <c r="F41" s="65">
        <f>F42</f>
        <v>11564.7</v>
      </c>
      <c r="G41" s="65">
        <f>G42</f>
        <v>9863.3</v>
      </c>
    </row>
    <row r="42" spans="1:7" ht="16.5">
      <c r="A42" s="33" t="s">
        <v>205</v>
      </c>
      <c r="B42" s="10" t="s">
        <v>94</v>
      </c>
      <c r="C42" s="20" t="s">
        <v>475</v>
      </c>
      <c r="D42" s="39" t="s">
        <v>112</v>
      </c>
      <c r="E42" s="65">
        <f>'№7'!D142</f>
        <v>13473.999999999998</v>
      </c>
      <c r="F42" s="65">
        <f>'№7'!E142</f>
        <v>11564.7</v>
      </c>
      <c r="G42" s="65">
        <f>'№7'!F142</f>
        <v>9863.3</v>
      </c>
    </row>
    <row r="43" spans="1:7" s="49" customFormat="1" ht="50.25">
      <c r="A43" s="34" t="s">
        <v>351</v>
      </c>
      <c r="B43" s="34"/>
      <c r="C43" s="34"/>
      <c r="D43" s="35" t="s">
        <v>286</v>
      </c>
      <c r="E43" s="66">
        <f aca="true" t="shared" si="0" ref="E43:G44">E44</f>
        <v>34666.3</v>
      </c>
      <c r="F43" s="66">
        <f t="shared" si="0"/>
        <v>7556.7</v>
      </c>
      <c r="G43" s="66">
        <f t="shared" si="0"/>
        <v>7941.9</v>
      </c>
    </row>
    <row r="44" spans="1:7" ht="33">
      <c r="A44" s="33" t="s">
        <v>351</v>
      </c>
      <c r="B44" s="10" t="s">
        <v>447</v>
      </c>
      <c r="C44" s="72"/>
      <c r="D44" s="39" t="s">
        <v>288</v>
      </c>
      <c r="E44" s="65">
        <f t="shared" si="0"/>
        <v>34666.3</v>
      </c>
      <c r="F44" s="65">
        <f t="shared" si="0"/>
        <v>7556.7</v>
      </c>
      <c r="G44" s="65">
        <f t="shared" si="0"/>
        <v>7941.9</v>
      </c>
    </row>
    <row r="45" spans="1:7" ht="16.5">
      <c r="A45" s="33" t="s">
        <v>351</v>
      </c>
      <c r="B45" s="10" t="s">
        <v>447</v>
      </c>
      <c r="C45" s="20" t="s">
        <v>475</v>
      </c>
      <c r="D45" s="39" t="s">
        <v>112</v>
      </c>
      <c r="E45" s="65">
        <f>'№7'!D160</f>
        <v>34666.3</v>
      </c>
      <c r="F45" s="65">
        <f>'№7'!E160</f>
        <v>7556.7</v>
      </c>
      <c r="G45" s="65">
        <f>'№7'!F160</f>
        <v>7941.9</v>
      </c>
    </row>
    <row r="46" spans="1:7" s="49" customFormat="1" ht="50.25">
      <c r="A46" s="34" t="s">
        <v>352</v>
      </c>
      <c r="B46" s="34"/>
      <c r="C46" s="34"/>
      <c r="D46" s="35" t="s">
        <v>292</v>
      </c>
      <c r="E46" s="66">
        <f>E47+E50</f>
        <v>295.2</v>
      </c>
      <c r="F46" s="66">
        <f>F47+F50</f>
        <v>198.10000000000002</v>
      </c>
      <c r="G46" s="66">
        <f>G47+G50</f>
        <v>171.7</v>
      </c>
    </row>
    <row r="47" spans="1:7" ht="33">
      <c r="A47" s="33" t="s">
        <v>352</v>
      </c>
      <c r="B47" s="10" t="s">
        <v>447</v>
      </c>
      <c r="C47" s="72"/>
      <c r="D47" s="39" t="s">
        <v>293</v>
      </c>
      <c r="E47" s="65">
        <f>E48+E49</f>
        <v>190</v>
      </c>
      <c r="F47" s="65">
        <f>F48+F49</f>
        <v>73.7</v>
      </c>
      <c r="G47" s="65">
        <f>G48+G49</f>
        <v>64</v>
      </c>
    </row>
    <row r="48" spans="1:7" ht="16.5">
      <c r="A48" s="33" t="s">
        <v>352</v>
      </c>
      <c r="B48" s="10" t="s">
        <v>447</v>
      </c>
      <c r="C48" s="72" t="s">
        <v>475</v>
      </c>
      <c r="D48" s="39" t="s">
        <v>112</v>
      </c>
      <c r="E48" s="65">
        <f>'№7'!D173+'№7'!D175</f>
        <v>150</v>
      </c>
      <c r="F48" s="65">
        <f>'№7'!E173+'№7'!E175</f>
        <v>20</v>
      </c>
      <c r="G48" s="65">
        <f>'№7'!F173+'№7'!F175</f>
        <v>17.5</v>
      </c>
    </row>
    <row r="49" spans="1:7" ht="33">
      <c r="A49" s="33" t="s">
        <v>352</v>
      </c>
      <c r="B49" s="10" t="s">
        <v>447</v>
      </c>
      <c r="C49" s="72" t="s">
        <v>449</v>
      </c>
      <c r="D49" s="39" t="s">
        <v>455</v>
      </c>
      <c r="E49" s="65">
        <f>'№7'!D178</f>
        <v>40</v>
      </c>
      <c r="F49" s="65">
        <f>'№7'!E178</f>
        <v>53.7</v>
      </c>
      <c r="G49" s="65">
        <f>'№7'!F178</f>
        <v>46.5</v>
      </c>
    </row>
    <row r="50" spans="1:7" ht="33">
      <c r="A50" s="33" t="s">
        <v>352</v>
      </c>
      <c r="B50" s="10" t="s">
        <v>92</v>
      </c>
      <c r="C50" s="72"/>
      <c r="D50" s="39" t="s">
        <v>300</v>
      </c>
      <c r="E50" s="65">
        <f>E51</f>
        <v>105.2</v>
      </c>
      <c r="F50" s="65">
        <f>F51</f>
        <v>124.4</v>
      </c>
      <c r="G50" s="65">
        <f>G51</f>
        <v>107.7</v>
      </c>
    </row>
    <row r="51" spans="1:7" ht="16.5">
      <c r="A51" s="33" t="s">
        <v>352</v>
      </c>
      <c r="B51" s="10" t="s">
        <v>92</v>
      </c>
      <c r="C51" s="72" t="s">
        <v>475</v>
      </c>
      <c r="D51" s="39" t="s">
        <v>112</v>
      </c>
      <c r="E51" s="65">
        <f>'№7'!D179</f>
        <v>105.2</v>
      </c>
      <c r="F51" s="65">
        <f>'№7'!E179</f>
        <v>124.4</v>
      </c>
      <c r="G51" s="65">
        <f>'№7'!F179</f>
        <v>107.7</v>
      </c>
    </row>
    <row r="52" spans="1:7" s="49" customFormat="1" ht="50.25">
      <c r="A52" s="34" t="s">
        <v>170</v>
      </c>
      <c r="B52" s="34"/>
      <c r="C52" s="34"/>
      <c r="D52" s="35" t="s">
        <v>390</v>
      </c>
      <c r="E52" s="66">
        <f>E53+E55+E57+E59+E61+E63+E65</f>
        <v>53357.200000000004</v>
      </c>
      <c r="F52" s="66">
        <f>F53+F55+F57+F59+F61+F63+F65</f>
        <v>48701.200000000004</v>
      </c>
      <c r="G52" s="66">
        <f>G53+G55+G57+G59+G61+G63+G65</f>
        <v>47886.100000000006</v>
      </c>
    </row>
    <row r="53" spans="1:7" ht="50.25">
      <c r="A53" s="33" t="s">
        <v>170</v>
      </c>
      <c r="B53" s="10" t="s">
        <v>447</v>
      </c>
      <c r="C53" s="72"/>
      <c r="D53" s="39" t="s">
        <v>440</v>
      </c>
      <c r="E53" s="65">
        <f>E54</f>
        <v>1605.8000000000002</v>
      </c>
      <c r="F53" s="65">
        <f>F54</f>
        <v>180.6</v>
      </c>
      <c r="G53" s="65">
        <f>G54</f>
        <v>213</v>
      </c>
    </row>
    <row r="54" spans="1:7" ht="16.5">
      <c r="A54" s="33" t="s">
        <v>170</v>
      </c>
      <c r="B54" s="10" t="s">
        <v>447</v>
      </c>
      <c r="C54" s="72" t="s">
        <v>475</v>
      </c>
      <c r="D54" s="39" t="s">
        <v>112</v>
      </c>
      <c r="E54" s="65">
        <f>'№7'!D187</f>
        <v>1605.8000000000002</v>
      </c>
      <c r="F54" s="65">
        <f>'№7'!E187</f>
        <v>180.6</v>
      </c>
      <c r="G54" s="65">
        <f>'№7'!F187</f>
        <v>213</v>
      </c>
    </row>
    <row r="55" spans="1:7" ht="84">
      <c r="A55" s="33" t="s">
        <v>170</v>
      </c>
      <c r="B55" s="10">
        <v>2</v>
      </c>
      <c r="C55" s="72"/>
      <c r="D55" s="39" t="s">
        <v>272</v>
      </c>
      <c r="E55" s="65">
        <f>E56</f>
        <v>75</v>
      </c>
      <c r="F55" s="65">
        <f>F56</f>
        <v>50.3</v>
      </c>
      <c r="G55" s="65">
        <f>G56</f>
        <v>44</v>
      </c>
    </row>
    <row r="56" spans="1:7" ht="16.5">
      <c r="A56" s="33" t="s">
        <v>170</v>
      </c>
      <c r="B56" s="10">
        <v>2</v>
      </c>
      <c r="C56" s="72" t="s">
        <v>475</v>
      </c>
      <c r="D56" s="39" t="s">
        <v>112</v>
      </c>
      <c r="E56" s="65">
        <f>'№7'!D196</f>
        <v>75</v>
      </c>
      <c r="F56" s="65">
        <f>'№7'!E196</f>
        <v>50.3</v>
      </c>
      <c r="G56" s="65">
        <f>'№7'!F196</f>
        <v>44</v>
      </c>
    </row>
    <row r="57" spans="1:7" ht="33">
      <c r="A57" s="33" t="s">
        <v>170</v>
      </c>
      <c r="B57" s="10" t="s">
        <v>93</v>
      </c>
      <c r="C57" s="72"/>
      <c r="D57" s="39" t="s">
        <v>278</v>
      </c>
      <c r="E57" s="65">
        <f>E58</f>
        <v>180</v>
      </c>
      <c r="F57" s="65">
        <f>F58</f>
        <v>121</v>
      </c>
      <c r="G57" s="65">
        <f>G58</f>
        <v>105</v>
      </c>
    </row>
    <row r="58" spans="1:7" ht="16.5">
      <c r="A58" s="33" t="s">
        <v>170</v>
      </c>
      <c r="B58" s="10" t="s">
        <v>93</v>
      </c>
      <c r="C58" s="72" t="s">
        <v>475</v>
      </c>
      <c r="D58" s="39" t="s">
        <v>112</v>
      </c>
      <c r="E58" s="65">
        <f>'№7'!D201</f>
        <v>180</v>
      </c>
      <c r="F58" s="65">
        <f>'№7'!E201</f>
        <v>121</v>
      </c>
      <c r="G58" s="65">
        <f>'№7'!F201</f>
        <v>105</v>
      </c>
    </row>
    <row r="59" spans="1:7" ht="33">
      <c r="A59" s="33" t="s">
        <v>170</v>
      </c>
      <c r="B59" s="10" t="s">
        <v>94</v>
      </c>
      <c r="C59" s="72"/>
      <c r="D59" s="39" t="s">
        <v>282</v>
      </c>
      <c r="E59" s="65">
        <f>E60</f>
        <v>6647.1</v>
      </c>
      <c r="F59" s="65">
        <f>F60</f>
        <v>6201.4</v>
      </c>
      <c r="G59" s="65">
        <f>G60</f>
        <v>6083.9</v>
      </c>
    </row>
    <row r="60" spans="1:7" ht="16.5">
      <c r="A60" s="33" t="s">
        <v>170</v>
      </c>
      <c r="B60" s="10" t="s">
        <v>94</v>
      </c>
      <c r="C60" s="72" t="s">
        <v>475</v>
      </c>
      <c r="D60" s="39" t="s">
        <v>112</v>
      </c>
      <c r="E60" s="65">
        <f>'№7'!D204</f>
        <v>6647.1</v>
      </c>
      <c r="F60" s="65">
        <f>'№7'!E204</f>
        <v>6201.4</v>
      </c>
      <c r="G60" s="65">
        <f>'№7'!F204</f>
        <v>6083.9</v>
      </c>
    </row>
    <row r="61" spans="1:7" ht="50.25">
      <c r="A61" s="33" t="s">
        <v>170</v>
      </c>
      <c r="B61" s="10" t="s">
        <v>95</v>
      </c>
      <c r="C61" s="72"/>
      <c r="D61" s="39" t="s">
        <v>262</v>
      </c>
      <c r="E61" s="65">
        <f>E62</f>
        <v>2045.1</v>
      </c>
      <c r="F61" s="65">
        <f>F62</f>
        <v>1369</v>
      </c>
      <c r="G61" s="65">
        <f>G62</f>
        <v>1192.5</v>
      </c>
    </row>
    <row r="62" spans="1:7" ht="16.5">
      <c r="A62" s="33" t="s">
        <v>170</v>
      </c>
      <c r="B62" s="10" t="s">
        <v>95</v>
      </c>
      <c r="C62" s="72" t="s">
        <v>475</v>
      </c>
      <c r="D62" s="39" t="s">
        <v>112</v>
      </c>
      <c r="E62" s="65">
        <f>'№7'!D207</f>
        <v>2045.1</v>
      </c>
      <c r="F62" s="65">
        <f>'№7'!E207</f>
        <v>1369</v>
      </c>
      <c r="G62" s="65">
        <f>'№7'!F207</f>
        <v>1192.5</v>
      </c>
    </row>
    <row r="63" spans="1:7" ht="16.5">
      <c r="A63" s="33" t="s">
        <v>170</v>
      </c>
      <c r="B63" s="10" t="s">
        <v>96</v>
      </c>
      <c r="C63" s="72"/>
      <c r="D63" s="39" t="s">
        <v>249</v>
      </c>
      <c r="E63" s="65">
        <f>E64</f>
        <v>3140.4</v>
      </c>
      <c r="F63" s="65">
        <f>F64</f>
        <v>2845.1</v>
      </c>
      <c r="G63" s="65">
        <f>G64</f>
        <v>2767.1</v>
      </c>
    </row>
    <row r="64" spans="1:7" ht="16.5">
      <c r="A64" s="33" t="s">
        <v>170</v>
      </c>
      <c r="B64" s="10" t="s">
        <v>96</v>
      </c>
      <c r="C64" s="72" t="s">
        <v>475</v>
      </c>
      <c r="D64" s="39" t="s">
        <v>112</v>
      </c>
      <c r="E64" s="65">
        <f>'№7'!D218</f>
        <v>3140.4</v>
      </c>
      <c r="F64" s="65">
        <f>'№7'!E218</f>
        <v>2845.1</v>
      </c>
      <c r="G64" s="65">
        <f>'№7'!F218</f>
        <v>2767.1</v>
      </c>
    </row>
    <row r="65" spans="1:7" ht="16.5">
      <c r="A65" s="33" t="s">
        <v>170</v>
      </c>
      <c r="B65" s="10" t="s">
        <v>97</v>
      </c>
      <c r="C65" s="72"/>
      <c r="D65" s="39" t="s">
        <v>425</v>
      </c>
      <c r="E65" s="65">
        <f>E66</f>
        <v>39663.8</v>
      </c>
      <c r="F65" s="65">
        <f>F66</f>
        <v>37933.8</v>
      </c>
      <c r="G65" s="65">
        <f>G66</f>
        <v>37480.600000000006</v>
      </c>
    </row>
    <row r="66" spans="1:7" ht="16.5">
      <c r="A66" s="33" t="s">
        <v>170</v>
      </c>
      <c r="B66" s="10" t="s">
        <v>97</v>
      </c>
      <c r="C66" s="72" t="s">
        <v>475</v>
      </c>
      <c r="D66" s="39" t="s">
        <v>112</v>
      </c>
      <c r="E66" s="65">
        <f>'№7'!D231</f>
        <v>39663.8</v>
      </c>
      <c r="F66" s="65">
        <f>'№7'!E231</f>
        <v>37933.8</v>
      </c>
      <c r="G66" s="65">
        <f>'№7'!F231</f>
        <v>37480.600000000006</v>
      </c>
    </row>
    <row r="67" spans="1:7" s="49" customFormat="1" ht="50.25">
      <c r="A67" s="34" t="s">
        <v>353</v>
      </c>
      <c r="B67" s="34"/>
      <c r="C67" s="34"/>
      <c r="D67" s="35" t="s">
        <v>207</v>
      </c>
      <c r="E67" s="66">
        <f>E68+E70</f>
        <v>12128</v>
      </c>
      <c r="F67" s="66">
        <f>F68+F70</f>
        <v>7463</v>
      </c>
      <c r="G67" s="66">
        <f>G68+G70</f>
        <v>7133.7</v>
      </c>
    </row>
    <row r="68" spans="1:7" ht="33">
      <c r="A68" s="33" t="s">
        <v>353</v>
      </c>
      <c r="B68" s="10" t="s">
        <v>447</v>
      </c>
      <c r="C68" s="72"/>
      <c r="D68" s="39" t="s">
        <v>209</v>
      </c>
      <c r="E68" s="65">
        <f>E69</f>
        <v>6960.5</v>
      </c>
      <c r="F68" s="65">
        <f>F69</f>
        <v>2373</v>
      </c>
      <c r="G68" s="65">
        <f>G69</f>
        <v>2064.5</v>
      </c>
    </row>
    <row r="69" spans="1:7" ht="33">
      <c r="A69" s="33" t="s">
        <v>353</v>
      </c>
      <c r="B69" s="10" t="s">
        <v>447</v>
      </c>
      <c r="C69" s="72" t="s">
        <v>36</v>
      </c>
      <c r="D69" s="39" t="s">
        <v>434</v>
      </c>
      <c r="E69" s="65">
        <f>'№7'!D245</f>
        <v>6960.5</v>
      </c>
      <c r="F69" s="65">
        <f>'№7'!E245</f>
        <v>2373</v>
      </c>
      <c r="G69" s="65">
        <f>'№7'!F245</f>
        <v>2064.5</v>
      </c>
    </row>
    <row r="70" spans="1:7" ht="16.5">
      <c r="A70" s="33" t="s">
        <v>353</v>
      </c>
      <c r="B70" s="10" t="s">
        <v>97</v>
      </c>
      <c r="C70" s="72"/>
      <c r="D70" s="39" t="s">
        <v>425</v>
      </c>
      <c r="E70" s="65">
        <f>E71</f>
        <v>5167.5</v>
      </c>
      <c r="F70" s="65">
        <f>F71</f>
        <v>5090</v>
      </c>
      <c r="G70" s="65">
        <f>G71</f>
        <v>5069.2</v>
      </c>
    </row>
    <row r="71" spans="1:7" ht="33">
      <c r="A71" s="33" t="s">
        <v>353</v>
      </c>
      <c r="B71" s="10" t="s">
        <v>97</v>
      </c>
      <c r="C71" s="72" t="s">
        <v>36</v>
      </c>
      <c r="D71" s="39" t="s">
        <v>434</v>
      </c>
      <c r="E71" s="65">
        <f>'№7'!D254</f>
        <v>5167.5</v>
      </c>
      <c r="F71" s="65">
        <f>'№7'!E254</f>
        <v>5090</v>
      </c>
      <c r="G71" s="65">
        <f>'№7'!F254</f>
        <v>5069.2</v>
      </c>
    </row>
    <row r="72" spans="1:7" s="49" customFormat="1" ht="50.25">
      <c r="A72" s="34">
        <v>10</v>
      </c>
      <c r="B72" s="34"/>
      <c r="C72" s="34"/>
      <c r="D72" s="35" t="s">
        <v>444</v>
      </c>
      <c r="E72" s="66">
        <f>E73+E75+E79+E77</f>
        <v>13379.500000000002</v>
      </c>
      <c r="F72" s="66">
        <f>F73+F75+F79+F77</f>
        <v>12103.500000000002</v>
      </c>
      <c r="G72" s="66">
        <f>G73+G75+G79+G77</f>
        <v>11759.5</v>
      </c>
    </row>
    <row r="73" spans="1:7" ht="33">
      <c r="A73" s="33">
        <v>10</v>
      </c>
      <c r="B73" s="10" t="s">
        <v>447</v>
      </c>
      <c r="C73" s="72"/>
      <c r="D73" s="39" t="s">
        <v>354</v>
      </c>
      <c r="E73" s="65">
        <f>E74</f>
        <v>1674.1</v>
      </c>
      <c r="F73" s="65">
        <f>F74</f>
        <v>523.1</v>
      </c>
      <c r="G73" s="65">
        <f>G74</f>
        <v>523.1</v>
      </c>
    </row>
    <row r="74" spans="1:7" ht="33">
      <c r="A74" s="33" t="s">
        <v>98</v>
      </c>
      <c r="B74" s="10" t="s">
        <v>447</v>
      </c>
      <c r="C74" s="72" t="s">
        <v>38</v>
      </c>
      <c r="D74" s="39" t="s">
        <v>74</v>
      </c>
      <c r="E74" s="65">
        <f>'№7'!D258</f>
        <v>1674.1</v>
      </c>
      <c r="F74" s="65">
        <f>'№7'!E258</f>
        <v>523.1</v>
      </c>
      <c r="G74" s="65">
        <f>'№7'!F258</f>
        <v>523.1</v>
      </c>
    </row>
    <row r="75" spans="1:7" ht="33">
      <c r="A75" s="33">
        <v>10</v>
      </c>
      <c r="B75" s="10" t="s">
        <v>92</v>
      </c>
      <c r="C75" s="72"/>
      <c r="D75" s="39" t="s">
        <v>165</v>
      </c>
      <c r="E75" s="65">
        <f>E76</f>
        <v>2000</v>
      </c>
      <c r="F75" s="65">
        <f>F76</f>
        <v>2000</v>
      </c>
      <c r="G75" s="65">
        <f>G76</f>
        <v>2000</v>
      </c>
    </row>
    <row r="76" spans="1:7" ht="33">
      <c r="A76" s="33">
        <v>10</v>
      </c>
      <c r="B76" s="10" t="s">
        <v>92</v>
      </c>
      <c r="C76" s="72" t="s">
        <v>38</v>
      </c>
      <c r="D76" s="39" t="s">
        <v>74</v>
      </c>
      <c r="E76" s="65">
        <f>'№7'!D263</f>
        <v>2000</v>
      </c>
      <c r="F76" s="65">
        <f>'№7'!E263</f>
        <v>2000</v>
      </c>
      <c r="G76" s="65">
        <f>'№7'!F263</f>
        <v>2000</v>
      </c>
    </row>
    <row r="77" spans="1:7" ht="16.5">
      <c r="A77" s="33">
        <v>10</v>
      </c>
      <c r="B77" s="33" t="s">
        <v>93</v>
      </c>
      <c r="C77" s="33"/>
      <c r="D77" s="31" t="s">
        <v>159</v>
      </c>
      <c r="E77" s="65">
        <f>E78</f>
        <v>36</v>
      </c>
      <c r="F77" s="65">
        <f>F78</f>
        <v>36</v>
      </c>
      <c r="G77" s="65">
        <f>G78</f>
        <v>36</v>
      </c>
    </row>
    <row r="78" spans="1:7" ht="33">
      <c r="A78" s="33">
        <v>10</v>
      </c>
      <c r="B78" s="10" t="s">
        <v>93</v>
      </c>
      <c r="C78" s="72" t="s">
        <v>38</v>
      </c>
      <c r="D78" s="39" t="s">
        <v>74</v>
      </c>
      <c r="E78" s="65">
        <f>'№7'!D266</f>
        <v>36</v>
      </c>
      <c r="F78" s="65">
        <f>'№7'!E266</f>
        <v>36</v>
      </c>
      <c r="G78" s="65">
        <f>'№7'!F266</f>
        <v>36</v>
      </c>
    </row>
    <row r="79" spans="1:7" ht="16.5">
      <c r="A79" s="37">
        <v>10</v>
      </c>
      <c r="B79" s="10" t="s">
        <v>97</v>
      </c>
      <c r="C79" s="72"/>
      <c r="D79" s="39" t="s">
        <v>425</v>
      </c>
      <c r="E79" s="65">
        <f>E80</f>
        <v>9669.400000000001</v>
      </c>
      <c r="F79" s="65">
        <f>F80</f>
        <v>9544.400000000001</v>
      </c>
      <c r="G79" s="65">
        <f>G80</f>
        <v>9200.4</v>
      </c>
    </row>
    <row r="80" spans="1:7" ht="33">
      <c r="A80" s="33">
        <v>10</v>
      </c>
      <c r="B80" s="10" t="s">
        <v>97</v>
      </c>
      <c r="C80" s="72" t="s">
        <v>38</v>
      </c>
      <c r="D80" s="39" t="s">
        <v>74</v>
      </c>
      <c r="E80" s="65">
        <f>'№7'!D269</f>
        <v>9669.400000000001</v>
      </c>
      <c r="F80" s="65">
        <f>'№7'!E269</f>
        <v>9544.400000000001</v>
      </c>
      <c r="G80" s="65">
        <f>'№7'!F269</f>
        <v>9200.4</v>
      </c>
    </row>
    <row r="81" spans="1:7" s="49" customFormat="1" ht="33">
      <c r="A81" s="34">
        <v>99</v>
      </c>
      <c r="B81" s="34"/>
      <c r="C81" s="34"/>
      <c r="D81" s="35" t="s">
        <v>355</v>
      </c>
      <c r="E81" s="66">
        <f>E82+E84+E88+E86</f>
        <v>6836.1</v>
      </c>
      <c r="F81" s="66">
        <f>F82+F84+F88+F86</f>
        <v>5071.6</v>
      </c>
      <c r="G81" s="66">
        <f>G82+G84+G88+G86</f>
        <v>5004</v>
      </c>
    </row>
    <row r="82" spans="1:7" ht="33">
      <c r="A82" s="33">
        <v>99</v>
      </c>
      <c r="B82" s="10" t="s">
        <v>447</v>
      </c>
      <c r="C82" s="72"/>
      <c r="D82" s="39" t="s">
        <v>163</v>
      </c>
      <c r="E82" s="65">
        <f>E83</f>
        <v>500</v>
      </c>
      <c r="F82" s="65">
        <f>F83</f>
        <v>0</v>
      </c>
      <c r="G82" s="65">
        <f>G83</f>
        <v>0</v>
      </c>
    </row>
    <row r="83" spans="1:7" ht="33">
      <c r="A83" s="33" t="s">
        <v>356</v>
      </c>
      <c r="B83" s="10" t="s">
        <v>447</v>
      </c>
      <c r="C83" s="72" t="s">
        <v>38</v>
      </c>
      <c r="D83" s="39" t="s">
        <v>74</v>
      </c>
      <c r="E83" s="65">
        <f>'№7'!D273</f>
        <v>500</v>
      </c>
      <c r="F83" s="65">
        <f>'№7'!E273</f>
        <v>0</v>
      </c>
      <c r="G83" s="65">
        <f>'№7'!F273</f>
        <v>0</v>
      </c>
    </row>
    <row r="84" spans="1:7" ht="33">
      <c r="A84" s="33">
        <v>99</v>
      </c>
      <c r="B84" s="10" t="s">
        <v>92</v>
      </c>
      <c r="C84" s="72"/>
      <c r="D84" s="39" t="s">
        <v>162</v>
      </c>
      <c r="E84" s="65">
        <f>E85</f>
        <v>2000</v>
      </c>
      <c r="F84" s="65">
        <f>F85</f>
        <v>1000</v>
      </c>
      <c r="G84" s="65">
        <f>G85</f>
        <v>1000</v>
      </c>
    </row>
    <row r="85" spans="1:7" ht="33">
      <c r="A85" s="33">
        <v>99</v>
      </c>
      <c r="B85" s="10" t="s">
        <v>92</v>
      </c>
      <c r="C85" s="72" t="s">
        <v>38</v>
      </c>
      <c r="D85" s="39" t="s">
        <v>74</v>
      </c>
      <c r="E85" s="65">
        <f>'№7'!D276</f>
        <v>2000</v>
      </c>
      <c r="F85" s="65">
        <f>'№7'!E276</f>
        <v>1000</v>
      </c>
      <c r="G85" s="65">
        <f>'№7'!F276</f>
        <v>1000</v>
      </c>
    </row>
    <row r="86" spans="1:7" ht="16.5">
      <c r="A86" s="33" t="s">
        <v>356</v>
      </c>
      <c r="B86" s="10" t="s">
        <v>93</v>
      </c>
      <c r="C86" s="72"/>
      <c r="D86" s="39" t="s">
        <v>719</v>
      </c>
      <c r="E86" s="65">
        <f>E87</f>
        <v>9</v>
      </c>
      <c r="F86" s="65">
        <f>F87</f>
        <v>0</v>
      </c>
      <c r="G86" s="65">
        <f>G87</f>
        <v>0</v>
      </c>
    </row>
    <row r="87" spans="1:7" ht="33">
      <c r="A87" s="33">
        <v>99</v>
      </c>
      <c r="B87" s="10" t="s">
        <v>93</v>
      </c>
      <c r="C87" s="72" t="s">
        <v>38</v>
      </c>
      <c r="D87" s="39" t="s">
        <v>74</v>
      </c>
      <c r="E87" s="65">
        <f>'№7'!D281</f>
        <v>9</v>
      </c>
      <c r="F87" s="65">
        <f>'№7'!E281</f>
        <v>0</v>
      </c>
      <c r="G87" s="65">
        <f>'№7'!F281</f>
        <v>0</v>
      </c>
    </row>
    <row r="88" spans="1:7" ht="50.25">
      <c r="A88" s="33">
        <v>99</v>
      </c>
      <c r="B88" s="10" t="s">
        <v>97</v>
      </c>
      <c r="C88" s="72"/>
      <c r="D88" s="39" t="s">
        <v>436</v>
      </c>
      <c r="E88" s="65">
        <f>E89</f>
        <v>4327.1</v>
      </c>
      <c r="F88" s="65">
        <f>F89</f>
        <v>4071.6</v>
      </c>
      <c r="G88" s="65">
        <f>G89</f>
        <v>4004</v>
      </c>
    </row>
    <row r="89" spans="1:7" ht="16.5">
      <c r="A89" s="33" t="s">
        <v>356</v>
      </c>
      <c r="B89" s="10" t="s">
        <v>97</v>
      </c>
      <c r="C89" s="72" t="s">
        <v>469</v>
      </c>
      <c r="D89" s="39" t="s">
        <v>433</v>
      </c>
      <c r="E89" s="65">
        <f>'№7'!D282</f>
        <v>4327.1</v>
      </c>
      <c r="F89" s="65">
        <f>'№7'!E282</f>
        <v>4071.6</v>
      </c>
      <c r="G89" s="65">
        <f>'№7'!F282</f>
        <v>4004</v>
      </c>
    </row>
  </sheetData>
  <sheetProtection/>
  <mergeCells count="11">
    <mergeCell ref="C7:C9"/>
    <mergeCell ref="D7:D9"/>
    <mergeCell ref="E7:G7"/>
    <mergeCell ref="E8:E9"/>
    <mergeCell ref="E1:G1"/>
    <mergeCell ref="B2:G2"/>
    <mergeCell ref="A3:G3"/>
    <mergeCell ref="A5:G5"/>
    <mergeCell ref="F8:G8"/>
    <mergeCell ref="A7:A9"/>
    <mergeCell ref="B7:B9"/>
  </mergeCells>
  <printOptions/>
  <pageMargins left="0.5905511811023623" right="0.1968503937007874" top="0.15748031496062992" bottom="0.15748031496062992" header="0.31496062992125984" footer="0.31496062992125984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8"/>
  <sheetViews>
    <sheetView zoomScalePageLayoutView="0" workbookViewId="0" topLeftCell="A134">
      <selection activeCell="I124" sqref="I124"/>
    </sheetView>
  </sheetViews>
  <sheetFormatPr defaultColWidth="9.125" defaultRowHeight="12.75"/>
  <cols>
    <col min="1" max="1" width="11.125" style="85" customWidth="1"/>
    <col min="2" max="2" width="7.00390625" style="57" customWidth="1"/>
    <col min="3" max="3" width="82.625" style="2" customWidth="1"/>
    <col min="4" max="4" width="11.125" style="61" customWidth="1"/>
    <col min="5" max="5" width="10.50390625" style="61" customWidth="1"/>
    <col min="6" max="6" width="11.50390625" style="61" customWidth="1"/>
    <col min="7" max="16384" width="9.125" style="2" customWidth="1"/>
  </cols>
  <sheetData>
    <row r="1" spans="4:6" ht="16.5">
      <c r="D1" s="196" t="s">
        <v>399</v>
      </c>
      <c r="E1" s="196"/>
      <c r="F1" s="196"/>
    </row>
    <row r="2" spans="2:6" ht="16.5">
      <c r="B2" s="197" t="s">
        <v>468</v>
      </c>
      <c r="C2" s="197"/>
      <c r="D2" s="197"/>
      <c r="E2" s="197"/>
      <c r="F2" s="197"/>
    </row>
    <row r="3" spans="1:6" ht="16.5">
      <c r="A3" s="198" t="s">
        <v>726</v>
      </c>
      <c r="B3" s="198"/>
      <c r="C3" s="198"/>
      <c r="D3" s="198"/>
      <c r="E3" s="198"/>
      <c r="F3" s="198"/>
    </row>
    <row r="4" spans="1:6" ht="16.5">
      <c r="A4" s="86"/>
      <c r="B4" s="58"/>
      <c r="C4" s="46"/>
      <c r="D4" s="62"/>
      <c r="E4" s="62"/>
      <c r="F4" s="62"/>
    </row>
    <row r="5" spans="1:6" s="47" customFormat="1" ht="53.25" customHeight="1">
      <c r="A5" s="192" t="s">
        <v>357</v>
      </c>
      <c r="B5" s="192"/>
      <c r="C5" s="192"/>
      <c r="D5" s="192"/>
      <c r="E5" s="192"/>
      <c r="F5" s="192"/>
    </row>
    <row r="6" spans="1:6" ht="16.5">
      <c r="A6" s="87"/>
      <c r="B6" s="59"/>
      <c r="C6" s="45"/>
      <c r="D6" s="63"/>
      <c r="E6" s="63"/>
      <c r="F6" s="63"/>
    </row>
    <row r="7" spans="1:6" ht="16.5">
      <c r="A7" s="201" t="s">
        <v>472</v>
      </c>
      <c r="B7" s="201" t="s">
        <v>471</v>
      </c>
      <c r="C7" s="159" t="s">
        <v>474</v>
      </c>
      <c r="D7" s="193" t="s">
        <v>64</v>
      </c>
      <c r="E7" s="194"/>
      <c r="F7" s="195"/>
    </row>
    <row r="8" spans="1:6" ht="16.5">
      <c r="A8" s="201"/>
      <c r="B8" s="201"/>
      <c r="C8" s="167"/>
      <c r="D8" s="199" t="s">
        <v>448</v>
      </c>
      <c r="E8" s="193" t="s">
        <v>115</v>
      </c>
      <c r="F8" s="195"/>
    </row>
    <row r="9" spans="1:6" ht="16.5">
      <c r="A9" s="201"/>
      <c r="B9" s="201"/>
      <c r="C9" s="160"/>
      <c r="D9" s="200"/>
      <c r="E9" s="65" t="s">
        <v>78</v>
      </c>
      <c r="F9" s="65" t="s">
        <v>114</v>
      </c>
    </row>
    <row r="10" spans="1:6" ht="16.5">
      <c r="A10" s="37">
        <v>1</v>
      </c>
      <c r="B10" s="38">
        <v>2</v>
      </c>
      <c r="C10" s="37">
        <v>3</v>
      </c>
      <c r="D10" s="67">
        <v>4</v>
      </c>
      <c r="E10" s="67">
        <v>5</v>
      </c>
      <c r="F10" s="67">
        <v>6</v>
      </c>
    </row>
    <row r="11" spans="1:6" s="49" customFormat="1" ht="16.5">
      <c r="A11" s="88"/>
      <c r="B11" s="60"/>
      <c r="C11" s="48" t="s">
        <v>423</v>
      </c>
      <c r="D11" s="66">
        <f>D12+D77+D100+D113+D133+D159+D171+D186+D244+D257+D272</f>
        <v>668482.9999999999</v>
      </c>
      <c r="E11" s="66">
        <f>E12+E77+E100+E113+E133+E159+E171+E186+E244+E257+E272</f>
        <v>554267.7999999999</v>
      </c>
      <c r="F11" s="66">
        <f>F12+F77+F100+F113+F133+F159+F171+F186+F244+F257+F272</f>
        <v>537907.4000000001</v>
      </c>
    </row>
    <row r="12" spans="1:6" s="49" customFormat="1" ht="33">
      <c r="A12" s="34" t="s">
        <v>125</v>
      </c>
      <c r="B12" s="34"/>
      <c r="C12" s="35" t="s">
        <v>123</v>
      </c>
      <c r="D12" s="66">
        <f>D13+D53+D70</f>
        <v>428128.1</v>
      </c>
      <c r="E12" s="66">
        <f>E13+E53+E70</f>
        <v>385890.5</v>
      </c>
      <c r="F12" s="66">
        <f>F13+F53+F70</f>
        <v>381015.20000000007</v>
      </c>
    </row>
    <row r="13" spans="1:6" s="49" customFormat="1" ht="33">
      <c r="A13" s="34" t="s">
        <v>126</v>
      </c>
      <c r="B13" s="34"/>
      <c r="C13" s="35" t="s">
        <v>124</v>
      </c>
      <c r="D13" s="66">
        <f>D14+D16+D18+D20+D22+D24+D26+D28+D30+D32+D34+D36+D38+D40+D42+D45+D47+D49+D51</f>
        <v>407579.5</v>
      </c>
      <c r="E13" s="66">
        <f>E14+E16+E18+E20+E22+E24+E26+E28+E30+E32+E34+E36+E38+E40+E45+E47+E49+E51</f>
        <v>366756.6</v>
      </c>
      <c r="F13" s="66">
        <f>F14+F16+F18+F20+F22+F24+F26+F28+F30+F32+F34+F36+F38+F40+F45+F47+F49+F51</f>
        <v>362254.4</v>
      </c>
    </row>
    <row r="14" spans="1:6" ht="66.75">
      <c r="A14" s="10" t="s">
        <v>388</v>
      </c>
      <c r="B14" s="10"/>
      <c r="C14" s="73" t="s">
        <v>152</v>
      </c>
      <c r="D14" s="65">
        <f>D15</f>
        <v>265.8</v>
      </c>
      <c r="E14" s="65">
        <f>E15</f>
        <v>265.8</v>
      </c>
      <c r="F14" s="65">
        <f>F15</f>
        <v>265.8</v>
      </c>
    </row>
    <row r="15" spans="1:6" ht="16.5">
      <c r="A15" s="10" t="s">
        <v>388</v>
      </c>
      <c r="B15" s="33" t="s">
        <v>459</v>
      </c>
      <c r="C15" s="31" t="s">
        <v>460</v>
      </c>
      <c r="D15" s="65">
        <f>'№4'!F423</f>
        <v>265.8</v>
      </c>
      <c r="E15" s="65">
        <f>'№4'!G423</f>
        <v>265.8</v>
      </c>
      <c r="F15" s="65">
        <f>'№4'!H423</f>
        <v>265.8</v>
      </c>
    </row>
    <row r="16" spans="1:6" ht="16.5">
      <c r="A16" s="56" t="s">
        <v>480</v>
      </c>
      <c r="B16" s="17"/>
      <c r="C16" s="73" t="s">
        <v>481</v>
      </c>
      <c r="D16" s="65">
        <f>D17</f>
        <v>157.5</v>
      </c>
      <c r="E16" s="65">
        <f>E17</f>
        <v>0</v>
      </c>
      <c r="F16" s="65">
        <f>F17</f>
        <v>0</v>
      </c>
    </row>
    <row r="17" spans="1:6" ht="16.5">
      <c r="A17" s="56" t="s">
        <v>480</v>
      </c>
      <c r="B17" s="33" t="s">
        <v>459</v>
      </c>
      <c r="C17" s="31" t="s">
        <v>460</v>
      </c>
      <c r="D17" s="65">
        <f>'№4'!F402</f>
        <v>157.5</v>
      </c>
      <c r="E17" s="65">
        <f>'№4'!G402</f>
        <v>0</v>
      </c>
      <c r="F17" s="65">
        <f>'№4'!H402</f>
        <v>0</v>
      </c>
    </row>
    <row r="18" spans="1:6" ht="33">
      <c r="A18" s="10" t="s">
        <v>127</v>
      </c>
      <c r="B18" s="10"/>
      <c r="C18" s="73" t="s">
        <v>128</v>
      </c>
      <c r="D18" s="65">
        <f>D19</f>
        <v>74859.7</v>
      </c>
      <c r="E18" s="65">
        <f>E19</f>
        <v>65973.1</v>
      </c>
      <c r="F18" s="65">
        <f>F19</f>
        <v>63435.9</v>
      </c>
    </row>
    <row r="19" spans="1:6" ht="16.5">
      <c r="A19" s="10" t="s">
        <v>127</v>
      </c>
      <c r="B19" s="10" t="s">
        <v>459</v>
      </c>
      <c r="C19" s="73" t="s">
        <v>460</v>
      </c>
      <c r="D19" s="65">
        <f>'№4'!F367</f>
        <v>74859.7</v>
      </c>
      <c r="E19" s="65">
        <f>'№4'!G367</f>
        <v>65973.1</v>
      </c>
      <c r="F19" s="65">
        <f>'№4'!H367</f>
        <v>63435.9</v>
      </c>
    </row>
    <row r="20" spans="1:6" ht="50.25">
      <c r="A20" s="10" t="s">
        <v>134</v>
      </c>
      <c r="B20" s="10"/>
      <c r="C20" s="73" t="s">
        <v>135</v>
      </c>
      <c r="D20" s="65">
        <f>D21</f>
        <v>35456.3</v>
      </c>
      <c r="E20" s="65">
        <f>E21</f>
        <v>25628.1</v>
      </c>
      <c r="F20" s="65">
        <f>F21</f>
        <v>23037</v>
      </c>
    </row>
    <row r="21" spans="1:6" ht="16.5">
      <c r="A21" s="10" t="s">
        <v>134</v>
      </c>
      <c r="B21" s="10" t="s">
        <v>459</v>
      </c>
      <c r="C21" s="73" t="s">
        <v>460</v>
      </c>
      <c r="D21" s="65">
        <f>'№4'!F381</f>
        <v>35456.3</v>
      </c>
      <c r="E21" s="65">
        <f>'№4'!G381</f>
        <v>25628.1</v>
      </c>
      <c r="F21" s="65">
        <f>'№4'!H381</f>
        <v>23037</v>
      </c>
    </row>
    <row r="22" spans="1:6" ht="33">
      <c r="A22" s="10" t="s">
        <v>136</v>
      </c>
      <c r="B22" s="10"/>
      <c r="C22" s="73" t="s">
        <v>137</v>
      </c>
      <c r="D22" s="65">
        <f>D23</f>
        <v>3681.8</v>
      </c>
      <c r="E22" s="65">
        <f>E23</f>
        <v>3526.3</v>
      </c>
      <c r="F22" s="65">
        <f>F23</f>
        <v>3779.1</v>
      </c>
    </row>
    <row r="23" spans="1:6" ht="16.5">
      <c r="A23" s="10" t="s">
        <v>136</v>
      </c>
      <c r="B23" s="10" t="s">
        <v>459</v>
      </c>
      <c r="C23" s="73" t="s">
        <v>460</v>
      </c>
      <c r="D23" s="65">
        <f>'№4'!F383</f>
        <v>3681.8</v>
      </c>
      <c r="E23" s="65">
        <f>'№4'!G383</f>
        <v>3526.3</v>
      </c>
      <c r="F23" s="65">
        <f>'№4'!H383</f>
        <v>3779.1</v>
      </c>
    </row>
    <row r="24" spans="1:6" ht="42" customHeight="1">
      <c r="A24" s="10" t="s">
        <v>138</v>
      </c>
      <c r="B24" s="10"/>
      <c r="C24" s="73" t="s">
        <v>139</v>
      </c>
      <c r="D24" s="65">
        <f>D25</f>
        <v>7686.6</v>
      </c>
      <c r="E24" s="65">
        <f>E25</f>
        <v>6294.8</v>
      </c>
      <c r="F24" s="65">
        <f>F25</f>
        <v>6668.1</v>
      </c>
    </row>
    <row r="25" spans="1:6" ht="18.75" customHeight="1">
      <c r="A25" s="10" t="s">
        <v>138</v>
      </c>
      <c r="B25" s="10" t="s">
        <v>459</v>
      </c>
      <c r="C25" s="73" t="s">
        <v>460</v>
      </c>
      <c r="D25" s="65">
        <f>'№4'!F384</f>
        <v>7686.6</v>
      </c>
      <c r="E25" s="65">
        <f>'№4'!G384</f>
        <v>6294.8</v>
      </c>
      <c r="F25" s="65">
        <f>'№4'!H384</f>
        <v>6668.1</v>
      </c>
    </row>
    <row r="26" spans="1:6" ht="33">
      <c r="A26" s="10" t="s">
        <v>382</v>
      </c>
      <c r="B26" s="10"/>
      <c r="C26" s="73" t="s">
        <v>132</v>
      </c>
      <c r="D26" s="65">
        <f>D27</f>
        <v>1785.4</v>
      </c>
      <c r="E26" s="65">
        <f>E27</f>
        <v>0</v>
      </c>
      <c r="F26" s="65">
        <f>F27</f>
        <v>0</v>
      </c>
    </row>
    <row r="27" spans="1:6" ht="16.5">
      <c r="A27" s="10" t="s">
        <v>382</v>
      </c>
      <c r="B27" s="10" t="s">
        <v>459</v>
      </c>
      <c r="C27" s="73" t="s">
        <v>460</v>
      </c>
      <c r="D27" s="65">
        <f>'№4'!F369</f>
        <v>1785.4</v>
      </c>
      <c r="E27" s="65">
        <f>'№4'!G369</f>
        <v>0</v>
      </c>
      <c r="F27" s="65">
        <f>'№4'!H369</f>
        <v>0</v>
      </c>
    </row>
    <row r="28" spans="1:6" ht="33">
      <c r="A28" s="10" t="s">
        <v>383</v>
      </c>
      <c r="B28" s="10"/>
      <c r="C28" s="73" t="s">
        <v>133</v>
      </c>
      <c r="D28" s="65">
        <f>D29</f>
        <v>235.8</v>
      </c>
      <c r="E28" s="65">
        <f>E29</f>
        <v>0</v>
      </c>
      <c r="F28" s="65">
        <f>F29</f>
        <v>0</v>
      </c>
    </row>
    <row r="29" spans="1:6" ht="16.5">
      <c r="A29" s="10" t="s">
        <v>383</v>
      </c>
      <c r="B29" s="10" t="s">
        <v>459</v>
      </c>
      <c r="C29" s="73" t="s">
        <v>460</v>
      </c>
      <c r="D29" s="65">
        <f>'№4'!F371</f>
        <v>235.8</v>
      </c>
      <c r="E29" s="65">
        <f>'№4'!G371</f>
        <v>0</v>
      </c>
      <c r="F29" s="65">
        <f>'№4'!H371</f>
        <v>0</v>
      </c>
    </row>
    <row r="30" spans="1:6" ht="33">
      <c r="A30" s="10" t="s">
        <v>384</v>
      </c>
      <c r="B30" s="10"/>
      <c r="C30" s="73" t="s">
        <v>143</v>
      </c>
      <c r="D30" s="65">
        <f>D31</f>
        <v>1037.1</v>
      </c>
      <c r="E30" s="65">
        <f>E31</f>
        <v>0</v>
      </c>
      <c r="F30" s="65">
        <f>F31</f>
        <v>0</v>
      </c>
    </row>
    <row r="31" spans="1:6" ht="16.5">
      <c r="A31" s="10" t="s">
        <v>384</v>
      </c>
      <c r="B31" s="10" t="s">
        <v>459</v>
      </c>
      <c r="C31" s="73" t="s">
        <v>460</v>
      </c>
      <c r="D31" s="65">
        <f>'№4'!F373</f>
        <v>1037.1</v>
      </c>
      <c r="E31" s="65">
        <f>'№4'!G373</f>
        <v>0</v>
      </c>
      <c r="F31" s="65">
        <f>'№4'!H373</f>
        <v>0</v>
      </c>
    </row>
    <row r="32" spans="1:6" ht="33">
      <c r="A32" s="10" t="s">
        <v>385</v>
      </c>
      <c r="B32" s="10"/>
      <c r="C32" s="73" t="s">
        <v>140</v>
      </c>
      <c r="D32" s="65">
        <f>D33</f>
        <v>4554</v>
      </c>
      <c r="E32" s="65">
        <f>E33</f>
        <v>0</v>
      </c>
      <c r="F32" s="65">
        <f>F33</f>
        <v>0</v>
      </c>
    </row>
    <row r="33" spans="1:6" ht="16.5">
      <c r="A33" s="10" t="s">
        <v>385</v>
      </c>
      <c r="B33" s="10" t="s">
        <v>459</v>
      </c>
      <c r="C33" s="73" t="s">
        <v>460</v>
      </c>
      <c r="D33" s="65">
        <f>'№4'!F386</f>
        <v>4554</v>
      </c>
      <c r="E33" s="65">
        <f>'№4'!G386</f>
        <v>0</v>
      </c>
      <c r="F33" s="65">
        <f>'№4'!H386</f>
        <v>0</v>
      </c>
    </row>
    <row r="34" spans="1:6" ht="33">
      <c r="A34" s="10" t="s">
        <v>386</v>
      </c>
      <c r="B34" s="10"/>
      <c r="C34" s="73" t="s">
        <v>142</v>
      </c>
      <c r="D34" s="65">
        <f>D35</f>
        <v>464.5</v>
      </c>
      <c r="E34" s="65">
        <f>E35</f>
        <v>0</v>
      </c>
      <c r="F34" s="65">
        <f>F35</f>
        <v>0</v>
      </c>
    </row>
    <row r="35" spans="1:6" ht="16.5">
      <c r="A35" s="10" t="s">
        <v>386</v>
      </c>
      <c r="B35" s="10" t="s">
        <v>459</v>
      </c>
      <c r="C35" s="73" t="s">
        <v>460</v>
      </c>
      <c r="D35" s="65">
        <f>'№4'!F388</f>
        <v>464.5</v>
      </c>
      <c r="E35" s="65">
        <f>'№4'!G388</f>
        <v>0</v>
      </c>
      <c r="F35" s="65">
        <f>'№4'!H388</f>
        <v>0</v>
      </c>
    </row>
    <row r="36" spans="1:6" ht="33">
      <c r="A36" s="10" t="s">
        <v>387</v>
      </c>
      <c r="B36" s="10"/>
      <c r="C36" s="73" t="s">
        <v>144</v>
      </c>
      <c r="D36" s="65">
        <f>D37</f>
        <v>5127.1</v>
      </c>
      <c r="E36" s="65">
        <f>E37</f>
        <v>0</v>
      </c>
      <c r="F36" s="65">
        <f>F37</f>
        <v>0</v>
      </c>
    </row>
    <row r="37" spans="1:6" ht="16.5">
      <c r="A37" s="10" t="s">
        <v>387</v>
      </c>
      <c r="B37" s="10" t="s">
        <v>459</v>
      </c>
      <c r="C37" s="73" t="s">
        <v>460</v>
      </c>
      <c r="D37" s="65">
        <f>'№4'!F390</f>
        <v>5127.1</v>
      </c>
      <c r="E37" s="65">
        <f>'№4'!G390</f>
        <v>0</v>
      </c>
      <c r="F37" s="65">
        <f>'№4'!H390</f>
        <v>0</v>
      </c>
    </row>
    <row r="38" spans="1:6" ht="33">
      <c r="A38" s="10" t="s">
        <v>145</v>
      </c>
      <c r="B38" s="10"/>
      <c r="C38" s="73" t="s">
        <v>146</v>
      </c>
      <c r="D38" s="65">
        <f>D39</f>
        <v>4852.7</v>
      </c>
      <c r="E38" s="65">
        <f>E39</f>
        <v>4852.7</v>
      </c>
      <c r="F38" s="65">
        <f>F39</f>
        <v>4852.7</v>
      </c>
    </row>
    <row r="39" spans="1:6" ht="16.5">
      <c r="A39" s="10" t="s">
        <v>145</v>
      </c>
      <c r="B39" s="10" t="s">
        <v>459</v>
      </c>
      <c r="C39" s="73" t="s">
        <v>460</v>
      </c>
      <c r="D39" s="65">
        <f>'№4'!F392</f>
        <v>4852.7</v>
      </c>
      <c r="E39" s="65">
        <f>'№4'!G392</f>
        <v>4852.7</v>
      </c>
      <c r="F39" s="65">
        <f>'№4'!H392</f>
        <v>4852.7</v>
      </c>
    </row>
    <row r="40" spans="1:6" ht="50.25">
      <c r="A40" s="10" t="s">
        <v>514</v>
      </c>
      <c r="B40" s="38"/>
      <c r="C40" s="31" t="s">
        <v>515</v>
      </c>
      <c r="D40" s="65">
        <f>D41</f>
        <v>4234</v>
      </c>
      <c r="E40" s="65">
        <f>E41</f>
        <v>0</v>
      </c>
      <c r="F40" s="65">
        <f>F41</f>
        <v>0</v>
      </c>
    </row>
    <row r="41" spans="1:6" ht="16.5">
      <c r="A41" s="10" t="s">
        <v>514</v>
      </c>
      <c r="B41" s="10" t="s">
        <v>459</v>
      </c>
      <c r="C41" s="73" t="s">
        <v>460</v>
      </c>
      <c r="D41" s="65">
        <f>'№4'!F395</f>
        <v>4234</v>
      </c>
      <c r="E41" s="65">
        <f>'№4'!G395</f>
        <v>0</v>
      </c>
      <c r="F41" s="65">
        <f>'№4'!H395</f>
        <v>0</v>
      </c>
    </row>
    <row r="42" spans="1:6" ht="33">
      <c r="A42" s="10" t="s">
        <v>524</v>
      </c>
      <c r="B42" s="10"/>
      <c r="C42" s="11" t="s">
        <v>525</v>
      </c>
      <c r="D42" s="83">
        <f>D43+D44</f>
        <v>2890.8</v>
      </c>
      <c r="E42" s="83">
        <f>E43+E44</f>
        <v>0</v>
      </c>
      <c r="F42" s="83">
        <f>F43+F44</f>
        <v>0</v>
      </c>
    </row>
    <row r="43" spans="1:6" ht="16.5">
      <c r="A43" s="10" t="s">
        <v>524</v>
      </c>
      <c r="B43" s="10" t="s">
        <v>459</v>
      </c>
      <c r="C43" s="73" t="s">
        <v>460</v>
      </c>
      <c r="D43" s="83">
        <f>'№4'!F403</f>
        <v>2685.5</v>
      </c>
      <c r="E43" s="83">
        <f>'№4'!G403</f>
        <v>0</v>
      </c>
      <c r="F43" s="83">
        <f>'№4'!H403</f>
        <v>0</v>
      </c>
    </row>
    <row r="44" spans="1:6" ht="33">
      <c r="A44" s="10" t="s">
        <v>524</v>
      </c>
      <c r="B44" s="10" t="s">
        <v>449</v>
      </c>
      <c r="C44" s="73" t="s">
        <v>455</v>
      </c>
      <c r="D44" s="83">
        <f>'№4'!F312</f>
        <v>205.3</v>
      </c>
      <c r="E44" s="83">
        <f>'№4'!G312</f>
        <v>0</v>
      </c>
      <c r="F44" s="83">
        <f>'№4'!H312</f>
        <v>0</v>
      </c>
    </row>
    <row r="45" spans="1:6" ht="117">
      <c r="A45" s="10" t="s">
        <v>482</v>
      </c>
      <c r="B45" s="38"/>
      <c r="C45" s="73" t="s">
        <v>483</v>
      </c>
      <c r="D45" s="65">
        <f>D46</f>
        <v>74.6</v>
      </c>
      <c r="E45" s="65">
        <f>E46</f>
        <v>0</v>
      </c>
      <c r="F45" s="65">
        <f>F46</f>
        <v>0</v>
      </c>
    </row>
    <row r="46" spans="1:6" ht="16.5">
      <c r="A46" s="10" t="s">
        <v>482</v>
      </c>
      <c r="B46" s="10" t="s">
        <v>459</v>
      </c>
      <c r="C46" s="73" t="s">
        <v>460</v>
      </c>
      <c r="D46" s="65">
        <f>'№4'!F426</f>
        <v>74.6</v>
      </c>
      <c r="E46" s="65">
        <f>'№4'!G426</f>
        <v>0</v>
      </c>
      <c r="F46" s="65">
        <f>'№4'!H426</f>
        <v>0</v>
      </c>
    </row>
    <row r="47" spans="1:6" ht="50.25">
      <c r="A47" s="10" t="s">
        <v>155</v>
      </c>
      <c r="B47" s="10"/>
      <c r="C47" s="73" t="s">
        <v>156</v>
      </c>
      <c r="D47" s="65">
        <f>D48</f>
        <v>5083.8</v>
      </c>
      <c r="E47" s="65">
        <f>E48</f>
        <v>5083.8</v>
      </c>
      <c r="F47" s="65">
        <f>F48</f>
        <v>5083.8</v>
      </c>
    </row>
    <row r="48" spans="1:6" ht="16.5">
      <c r="A48" s="10" t="s">
        <v>155</v>
      </c>
      <c r="B48" s="10" t="s">
        <v>459</v>
      </c>
      <c r="C48" s="73" t="s">
        <v>460</v>
      </c>
      <c r="D48" s="65">
        <f>'№4'!F430</f>
        <v>5083.8</v>
      </c>
      <c r="E48" s="65">
        <f>'№4'!G430</f>
        <v>5083.8</v>
      </c>
      <c r="F48" s="65">
        <f>'№4'!H430</f>
        <v>5083.8</v>
      </c>
    </row>
    <row r="49" spans="1:6" ht="50.25">
      <c r="A49" s="10" t="s">
        <v>129</v>
      </c>
      <c r="B49" s="10"/>
      <c r="C49" s="73" t="s">
        <v>130</v>
      </c>
      <c r="D49" s="65">
        <f>D50</f>
        <v>84922</v>
      </c>
      <c r="E49" s="65">
        <f>E50</f>
        <v>84922</v>
      </c>
      <c r="F49" s="65">
        <f>F50</f>
        <v>84922</v>
      </c>
    </row>
    <row r="50" spans="1:6" ht="16.5">
      <c r="A50" s="10" t="s">
        <v>129</v>
      </c>
      <c r="B50" s="10" t="s">
        <v>459</v>
      </c>
      <c r="C50" s="73" t="s">
        <v>460</v>
      </c>
      <c r="D50" s="65">
        <f>'№4'!F375</f>
        <v>84922</v>
      </c>
      <c r="E50" s="65">
        <f>'№4'!G375</f>
        <v>84922</v>
      </c>
      <c r="F50" s="65">
        <f>'№4'!H375</f>
        <v>84922</v>
      </c>
    </row>
    <row r="51" spans="1:6" ht="84">
      <c r="A51" s="10" t="s">
        <v>157</v>
      </c>
      <c r="B51" s="10"/>
      <c r="C51" s="73" t="s">
        <v>158</v>
      </c>
      <c r="D51" s="65">
        <f>D52</f>
        <v>170210</v>
      </c>
      <c r="E51" s="65">
        <f>E52</f>
        <v>170210</v>
      </c>
      <c r="F51" s="65">
        <f>F52</f>
        <v>170210</v>
      </c>
    </row>
    <row r="52" spans="1:6" ht="16.5">
      <c r="A52" s="10" t="s">
        <v>157</v>
      </c>
      <c r="B52" s="10" t="s">
        <v>459</v>
      </c>
      <c r="C52" s="73" t="s">
        <v>460</v>
      </c>
      <c r="D52" s="65">
        <f>'№4'!F396</f>
        <v>170210</v>
      </c>
      <c r="E52" s="65">
        <f>'№4'!G396</f>
        <v>170210</v>
      </c>
      <c r="F52" s="65">
        <f>'№4'!H396</f>
        <v>170210</v>
      </c>
    </row>
    <row r="53" spans="1:6" s="49" customFormat="1" ht="50.25">
      <c r="A53" s="34" t="s">
        <v>171</v>
      </c>
      <c r="B53" s="34"/>
      <c r="C53" s="35" t="s">
        <v>172</v>
      </c>
      <c r="D53" s="66">
        <f>D54+D56+D58+D60+D62+D64+D66+D68</f>
        <v>5103.6</v>
      </c>
      <c r="E53" s="66">
        <f>E54+E56+E58+E60+E62+E64+E66+E68</f>
        <v>4609.9</v>
      </c>
      <c r="F53" s="66">
        <f>F54+F56+F58+F60+F62+F64+F66+F68</f>
        <v>4479.900000000001</v>
      </c>
    </row>
    <row r="54" spans="1:6" ht="16.5">
      <c r="A54" s="10" t="s">
        <v>173</v>
      </c>
      <c r="B54" s="10"/>
      <c r="C54" s="73" t="s">
        <v>174</v>
      </c>
      <c r="D54" s="65">
        <f>D55</f>
        <v>39.6</v>
      </c>
      <c r="E54" s="65">
        <f>E55</f>
        <v>26.5</v>
      </c>
      <c r="F54" s="65">
        <f>F55</f>
        <v>25</v>
      </c>
    </row>
    <row r="55" spans="1:6" ht="33">
      <c r="A55" s="10" t="s">
        <v>173</v>
      </c>
      <c r="B55" s="10" t="s">
        <v>449</v>
      </c>
      <c r="C55" s="73" t="s">
        <v>455</v>
      </c>
      <c r="D55" s="65">
        <f>'№4'!F317</f>
        <v>39.6</v>
      </c>
      <c r="E55" s="65">
        <f>'№4'!G317</f>
        <v>26.5</v>
      </c>
      <c r="F55" s="65">
        <f>'№4'!H317</f>
        <v>25</v>
      </c>
    </row>
    <row r="56" spans="1:6" ht="33">
      <c r="A56" s="10" t="s">
        <v>175</v>
      </c>
      <c r="B56" s="10"/>
      <c r="C56" s="73" t="s">
        <v>176</v>
      </c>
      <c r="D56" s="65">
        <f>D57</f>
        <v>13</v>
      </c>
      <c r="E56" s="65">
        <f>E57</f>
        <v>0</v>
      </c>
      <c r="F56" s="65">
        <f>F57</f>
        <v>0</v>
      </c>
    </row>
    <row r="57" spans="1:6" ht="33">
      <c r="A57" s="10" t="s">
        <v>175</v>
      </c>
      <c r="B57" s="10" t="s">
        <v>449</v>
      </c>
      <c r="C57" s="73" t="s">
        <v>455</v>
      </c>
      <c r="D57" s="65">
        <f>'№4'!F318</f>
        <v>13</v>
      </c>
      <c r="E57" s="65">
        <f>'№4'!G318</f>
        <v>0</v>
      </c>
      <c r="F57" s="65">
        <f>'№4'!H318</f>
        <v>0</v>
      </c>
    </row>
    <row r="58" spans="1:6" ht="16.5">
      <c r="A58" s="10" t="s">
        <v>177</v>
      </c>
      <c r="B58" s="10"/>
      <c r="C58" s="73" t="s">
        <v>178</v>
      </c>
      <c r="D58" s="65">
        <f>D59</f>
        <v>62</v>
      </c>
      <c r="E58" s="65">
        <f>E59</f>
        <v>62</v>
      </c>
      <c r="F58" s="65">
        <f>F59</f>
        <v>62</v>
      </c>
    </row>
    <row r="59" spans="1:6" ht="33">
      <c r="A59" s="10" t="s">
        <v>177</v>
      </c>
      <c r="B59" s="10" t="s">
        <v>449</v>
      </c>
      <c r="C59" s="73" t="s">
        <v>455</v>
      </c>
      <c r="D59" s="65">
        <f>'№4'!F321</f>
        <v>62</v>
      </c>
      <c r="E59" s="65">
        <f>'№4'!G321</f>
        <v>62</v>
      </c>
      <c r="F59" s="65">
        <f>'№4'!H321</f>
        <v>62</v>
      </c>
    </row>
    <row r="60" spans="1:6" ht="16.5">
      <c r="A60" s="10" t="s">
        <v>184</v>
      </c>
      <c r="B60" s="10"/>
      <c r="C60" s="73" t="s">
        <v>179</v>
      </c>
      <c r="D60" s="65">
        <f>D61</f>
        <v>4508.1</v>
      </c>
      <c r="E60" s="65">
        <f>E61</f>
        <v>4210.9</v>
      </c>
      <c r="F60" s="65">
        <f>F61</f>
        <v>4132.7</v>
      </c>
    </row>
    <row r="61" spans="1:6" ht="33">
      <c r="A61" s="10" t="s">
        <v>184</v>
      </c>
      <c r="B61" s="10" t="s">
        <v>449</v>
      </c>
      <c r="C61" s="73" t="s">
        <v>455</v>
      </c>
      <c r="D61" s="65">
        <f>'№4'!F322</f>
        <v>4508.1</v>
      </c>
      <c r="E61" s="65">
        <f>'№4'!G322</f>
        <v>4210.9</v>
      </c>
      <c r="F61" s="65">
        <f>'№4'!H322</f>
        <v>4132.7</v>
      </c>
    </row>
    <row r="62" spans="1:6" ht="33">
      <c r="A62" s="10" t="s">
        <v>185</v>
      </c>
      <c r="B62" s="10"/>
      <c r="C62" s="73" t="s">
        <v>180</v>
      </c>
      <c r="D62" s="65">
        <f>D63</f>
        <v>230.9</v>
      </c>
      <c r="E62" s="65">
        <f>E63</f>
        <v>166</v>
      </c>
      <c r="F62" s="65">
        <f>F63</f>
        <v>134.6</v>
      </c>
    </row>
    <row r="63" spans="1:6" ht="33">
      <c r="A63" s="10" t="s">
        <v>185</v>
      </c>
      <c r="B63" s="10" t="s">
        <v>449</v>
      </c>
      <c r="C63" s="73" t="s">
        <v>455</v>
      </c>
      <c r="D63" s="65">
        <f>'№4'!F324</f>
        <v>230.9</v>
      </c>
      <c r="E63" s="65">
        <f>'№4'!G324</f>
        <v>166</v>
      </c>
      <c r="F63" s="65">
        <f>'№4'!H324</f>
        <v>134.6</v>
      </c>
    </row>
    <row r="64" spans="1:6" ht="16.5">
      <c r="A64" s="10" t="s">
        <v>186</v>
      </c>
      <c r="B64" s="10"/>
      <c r="C64" s="73" t="s">
        <v>181</v>
      </c>
      <c r="D64" s="65">
        <f>D65</f>
        <v>56</v>
      </c>
      <c r="E64" s="65">
        <f>E65</f>
        <v>37.5</v>
      </c>
      <c r="F64" s="65">
        <f>F65</f>
        <v>32.6</v>
      </c>
    </row>
    <row r="65" spans="1:6" ht="33">
      <c r="A65" s="10" t="s">
        <v>186</v>
      </c>
      <c r="B65" s="10" t="s">
        <v>449</v>
      </c>
      <c r="C65" s="73" t="s">
        <v>455</v>
      </c>
      <c r="D65" s="65">
        <f>'№4'!F326</f>
        <v>56</v>
      </c>
      <c r="E65" s="65">
        <f>'№4'!G326</f>
        <v>37.5</v>
      </c>
      <c r="F65" s="65">
        <f>'№4'!H326</f>
        <v>32.6</v>
      </c>
    </row>
    <row r="66" spans="1:6" ht="33">
      <c r="A66" s="10" t="s">
        <v>187</v>
      </c>
      <c r="B66" s="10"/>
      <c r="C66" s="73" t="s">
        <v>182</v>
      </c>
      <c r="D66" s="65">
        <f>D67</f>
        <v>35</v>
      </c>
      <c r="E66" s="65">
        <f>E67</f>
        <v>0</v>
      </c>
      <c r="F66" s="65">
        <f>F67</f>
        <v>0</v>
      </c>
    </row>
    <row r="67" spans="1:6" ht="33">
      <c r="A67" s="10" t="s">
        <v>187</v>
      </c>
      <c r="B67" s="10" t="s">
        <v>449</v>
      </c>
      <c r="C67" s="73" t="s">
        <v>455</v>
      </c>
      <c r="D67" s="65">
        <f>'№4'!F328</f>
        <v>35</v>
      </c>
      <c r="E67" s="65">
        <f>'№4'!G328</f>
        <v>0</v>
      </c>
      <c r="F67" s="65">
        <f>'№4'!H328</f>
        <v>0</v>
      </c>
    </row>
    <row r="68" spans="1:6" ht="50.25">
      <c r="A68" s="10" t="s">
        <v>188</v>
      </c>
      <c r="B68" s="10"/>
      <c r="C68" s="73" t="s">
        <v>183</v>
      </c>
      <c r="D68" s="65">
        <f>D69</f>
        <v>159</v>
      </c>
      <c r="E68" s="65">
        <f>E69</f>
        <v>107</v>
      </c>
      <c r="F68" s="65">
        <f>F69</f>
        <v>93</v>
      </c>
    </row>
    <row r="69" spans="1:6" ht="33">
      <c r="A69" s="10" t="s">
        <v>188</v>
      </c>
      <c r="B69" s="10" t="s">
        <v>449</v>
      </c>
      <c r="C69" s="73" t="s">
        <v>455</v>
      </c>
      <c r="D69" s="65">
        <f>'№4'!F330</f>
        <v>159</v>
      </c>
      <c r="E69" s="65">
        <f>'№4'!G330</f>
        <v>107</v>
      </c>
      <c r="F69" s="65">
        <f>'№4'!H330</f>
        <v>93</v>
      </c>
    </row>
    <row r="70" spans="1:6" s="49" customFormat="1" ht="16.5">
      <c r="A70" s="34" t="s">
        <v>147</v>
      </c>
      <c r="B70" s="60"/>
      <c r="C70" s="35" t="s">
        <v>425</v>
      </c>
      <c r="D70" s="66">
        <f>D71+D73+D75</f>
        <v>15445</v>
      </c>
      <c r="E70" s="66">
        <f>E71+E73+E75</f>
        <v>14524</v>
      </c>
      <c r="F70" s="66">
        <f>F71+F73+F75</f>
        <v>14280.9</v>
      </c>
    </row>
    <row r="71" spans="1:6" ht="50.25">
      <c r="A71" s="10" t="s">
        <v>148</v>
      </c>
      <c r="B71" s="10"/>
      <c r="C71" s="73" t="s">
        <v>88</v>
      </c>
      <c r="D71" s="65">
        <f>D72</f>
        <v>1975.7</v>
      </c>
      <c r="E71" s="65">
        <f>E72</f>
        <v>1954.2</v>
      </c>
      <c r="F71" s="65">
        <f>F72</f>
        <v>1948.3999999999999</v>
      </c>
    </row>
    <row r="72" spans="1:6" ht="16.5">
      <c r="A72" s="10" t="s">
        <v>148</v>
      </c>
      <c r="B72" s="10" t="s">
        <v>459</v>
      </c>
      <c r="C72" s="73" t="s">
        <v>460</v>
      </c>
      <c r="D72" s="65">
        <f>'№4'!F409</f>
        <v>1975.7</v>
      </c>
      <c r="E72" s="65">
        <f>'№4'!G409</f>
        <v>1954.2</v>
      </c>
      <c r="F72" s="65">
        <f>'№4'!H409</f>
        <v>1948.3999999999999</v>
      </c>
    </row>
    <row r="73" spans="1:6" ht="33">
      <c r="A73" s="10" t="s">
        <v>149</v>
      </c>
      <c r="B73" s="10"/>
      <c r="C73" s="31" t="s">
        <v>244</v>
      </c>
      <c r="D73" s="65">
        <f>D74</f>
        <v>8601.9</v>
      </c>
      <c r="E73" s="65">
        <f>E74</f>
        <v>7969.400000000001</v>
      </c>
      <c r="F73" s="65">
        <f>F74</f>
        <v>7802.5</v>
      </c>
    </row>
    <row r="74" spans="1:6" ht="16.5">
      <c r="A74" s="10" t="s">
        <v>149</v>
      </c>
      <c r="B74" s="10" t="s">
        <v>459</v>
      </c>
      <c r="C74" s="73" t="s">
        <v>460</v>
      </c>
      <c r="D74" s="65">
        <f>'№4'!F412</f>
        <v>8601.9</v>
      </c>
      <c r="E74" s="65">
        <f>'№4'!G412</f>
        <v>7969.400000000001</v>
      </c>
      <c r="F74" s="65">
        <f>'№4'!H412</f>
        <v>7802.5</v>
      </c>
    </row>
    <row r="75" spans="1:6" ht="33">
      <c r="A75" s="10" t="s">
        <v>151</v>
      </c>
      <c r="B75" s="10"/>
      <c r="C75" s="73" t="s">
        <v>150</v>
      </c>
      <c r="D75" s="65">
        <f>D76</f>
        <v>4867.4</v>
      </c>
      <c r="E75" s="65">
        <f>E76</f>
        <v>4600.4</v>
      </c>
      <c r="F75" s="65">
        <f>F76</f>
        <v>4530</v>
      </c>
    </row>
    <row r="76" spans="1:6" ht="16.5">
      <c r="A76" s="10" t="s">
        <v>151</v>
      </c>
      <c r="B76" s="10" t="s">
        <v>459</v>
      </c>
      <c r="C76" s="73" t="s">
        <v>460</v>
      </c>
      <c r="D76" s="65">
        <f>'№4'!F416</f>
        <v>4867.4</v>
      </c>
      <c r="E76" s="65">
        <f>'№4'!G416</f>
        <v>4600.4</v>
      </c>
      <c r="F76" s="65">
        <f>'№4'!H416</f>
        <v>4530</v>
      </c>
    </row>
    <row r="77" spans="1:6" s="49" customFormat="1" ht="33">
      <c r="A77" s="34" t="s">
        <v>226</v>
      </c>
      <c r="B77" s="34"/>
      <c r="C77" s="35" t="s">
        <v>227</v>
      </c>
      <c r="D77" s="66">
        <f>D78+D97</f>
        <v>44873.4</v>
      </c>
      <c r="E77" s="66">
        <f>E78+E97</f>
        <v>37155.2</v>
      </c>
      <c r="F77" s="66">
        <f>F78+F97</f>
        <v>38675.700000000004</v>
      </c>
    </row>
    <row r="78" spans="1:6" s="49" customFormat="1" ht="33">
      <c r="A78" s="80" t="s">
        <v>228</v>
      </c>
      <c r="B78" s="8"/>
      <c r="C78" s="35" t="s">
        <v>229</v>
      </c>
      <c r="D78" s="66">
        <f>D79+D81+D83+D85+D89+D91+D93+D95+D87</f>
        <v>37283.4</v>
      </c>
      <c r="E78" s="66">
        <f>E79+E81+E83+E85+E89+E91+E93+E95+E87</f>
        <v>37155.2</v>
      </c>
      <c r="F78" s="66">
        <f>F79+F81+F83+F85+F89+F91+F93+F95+F87</f>
        <v>38675.700000000004</v>
      </c>
    </row>
    <row r="79" spans="1:6" ht="16.5">
      <c r="A79" s="10" t="s">
        <v>233</v>
      </c>
      <c r="B79" s="10"/>
      <c r="C79" s="73" t="s">
        <v>230</v>
      </c>
      <c r="D79" s="65">
        <f>D80</f>
        <v>9</v>
      </c>
      <c r="E79" s="65">
        <f>E80</f>
        <v>136</v>
      </c>
      <c r="F79" s="65">
        <f>F80</f>
        <v>119</v>
      </c>
    </row>
    <row r="80" spans="1:6" ht="16.5">
      <c r="A80" s="10" t="s">
        <v>233</v>
      </c>
      <c r="B80" s="10" t="s">
        <v>475</v>
      </c>
      <c r="C80" s="73" t="s">
        <v>112</v>
      </c>
      <c r="D80" s="65">
        <f>'№4'!F158</f>
        <v>9</v>
      </c>
      <c r="E80" s="65">
        <f>'№4'!G158</f>
        <v>136</v>
      </c>
      <c r="F80" s="65">
        <f>'№4'!H158</f>
        <v>119</v>
      </c>
    </row>
    <row r="81" spans="1:6" ht="16.5">
      <c r="A81" s="10" t="s">
        <v>234</v>
      </c>
      <c r="B81" s="10"/>
      <c r="C81" s="73" t="s">
        <v>231</v>
      </c>
      <c r="D81" s="65">
        <f>D82</f>
        <v>45</v>
      </c>
      <c r="E81" s="65">
        <f>E82</f>
        <v>30</v>
      </c>
      <c r="F81" s="65">
        <f>F82</f>
        <v>26</v>
      </c>
    </row>
    <row r="82" spans="1:6" ht="16.5">
      <c r="A82" s="10" t="s">
        <v>234</v>
      </c>
      <c r="B82" s="10" t="s">
        <v>475</v>
      </c>
      <c r="C82" s="73" t="s">
        <v>112</v>
      </c>
      <c r="D82" s="65">
        <f>'№4'!F160</f>
        <v>45</v>
      </c>
      <c r="E82" s="65">
        <f>'№4'!G160</f>
        <v>30</v>
      </c>
      <c r="F82" s="65">
        <f>'№4'!H160</f>
        <v>26</v>
      </c>
    </row>
    <row r="83" spans="1:6" ht="33">
      <c r="A83" s="10" t="s">
        <v>235</v>
      </c>
      <c r="B83" s="10"/>
      <c r="C83" s="73" t="s">
        <v>232</v>
      </c>
      <c r="D83" s="65">
        <f>D84</f>
        <v>189.3</v>
      </c>
      <c r="E83" s="65">
        <f>E84</f>
        <v>127</v>
      </c>
      <c r="F83" s="65">
        <f>F84</f>
        <v>110.7</v>
      </c>
    </row>
    <row r="84" spans="1:6" ht="16.5">
      <c r="A84" s="10" t="s">
        <v>235</v>
      </c>
      <c r="B84" s="10" t="s">
        <v>475</v>
      </c>
      <c r="C84" s="73" t="s">
        <v>112</v>
      </c>
      <c r="D84" s="65">
        <f>'№4'!F162</f>
        <v>189.3</v>
      </c>
      <c r="E84" s="65">
        <f>'№4'!G162</f>
        <v>127</v>
      </c>
      <c r="F84" s="65">
        <f>'№4'!H162</f>
        <v>110.7</v>
      </c>
    </row>
    <row r="85" spans="1:6" ht="33">
      <c r="A85" s="10" t="s">
        <v>236</v>
      </c>
      <c r="B85" s="10"/>
      <c r="C85" s="73" t="s">
        <v>237</v>
      </c>
      <c r="D85" s="65">
        <f>D86</f>
        <v>280</v>
      </c>
      <c r="E85" s="65">
        <f>E86</f>
        <v>188</v>
      </c>
      <c r="F85" s="65">
        <f>F86</f>
        <v>150</v>
      </c>
    </row>
    <row r="86" spans="1:6" ht="16.5">
      <c r="A86" s="10" t="s">
        <v>236</v>
      </c>
      <c r="B86" s="10" t="s">
        <v>475</v>
      </c>
      <c r="C86" s="73" t="s">
        <v>112</v>
      </c>
      <c r="D86" s="65">
        <f>'№4'!F164</f>
        <v>280</v>
      </c>
      <c r="E86" s="65">
        <f>'№4'!G164</f>
        <v>188</v>
      </c>
      <c r="F86" s="65">
        <f>'№4'!H164</f>
        <v>150</v>
      </c>
    </row>
    <row r="87" spans="1:6" ht="16.5">
      <c r="A87" s="10" t="s">
        <v>408</v>
      </c>
      <c r="B87" s="10"/>
      <c r="C87" s="73" t="s">
        <v>409</v>
      </c>
      <c r="D87" s="65">
        <f>D88</f>
        <v>195</v>
      </c>
      <c r="E87" s="65">
        <f>E88</f>
        <v>0</v>
      </c>
      <c r="F87" s="65">
        <f>F88</f>
        <v>0</v>
      </c>
    </row>
    <row r="88" spans="1:6" ht="16.5">
      <c r="A88" s="10" t="s">
        <v>408</v>
      </c>
      <c r="B88" s="10" t="s">
        <v>475</v>
      </c>
      <c r="C88" s="73" t="s">
        <v>112</v>
      </c>
      <c r="D88" s="65">
        <f>'№4'!F167</f>
        <v>195</v>
      </c>
      <c r="E88" s="65">
        <f>'№4'!G167</f>
        <v>0</v>
      </c>
      <c r="F88" s="65">
        <f>'№4'!H167</f>
        <v>0</v>
      </c>
    </row>
    <row r="89" spans="1:6" ht="33">
      <c r="A89" s="10" t="s">
        <v>239</v>
      </c>
      <c r="B89" s="10"/>
      <c r="C89" s="73" t="s">
        <v>238</v>
      </c>
      <c r="D89" s="65">
        <f>D90</f>
        <v>12552</v>
      </c>
      <c r="E89" s="65">
        <f>E90</f>
        <v>12068.4</v>
      </c>
      <c r="F89" s="65">
        <f>F90</f>
        <v>12387.6</v>
      </c>
    </row>
    <row r="90" spans="1:6" ht="16.5">
      <c r="A90" s="10" t="s">
        <v>239</v>
      </c>
      <c r="B90" s="10" t="s">
        <v>475</v>
      </c>
      <c r="C90" s="73" t="s">
        <v>112</v>
      </c>
      <c r="D90" s="65">
        <f>'№4'!F168</f>
        <v>12552</v>
      </c>
      <c r="E90" s="65">
        <f>'№4'!G168</f>
        <v>12068.4</v>
      </c>
      <c r="F90" s="65">
        <f>'№4'!H168</f>
        <v>12387.6</v>
      </c>
    </row>
    <row r="91" spans="1:6" ht="16.5">
      <c r="A91" s="10" t="s">
        <v>342</v>
      </c>
      <c r="B91" s="10"/>
      <c r="C91" s="73" t="s">
        <v>343</v>
      </c>
      <c r="D91" s="65">
        <f>D92</f>
        <v>15249.6</v>
      </c>
      <c r="E91" s="65">
        <f>E92</f>
        <v>15848.4</v>
      </c>
      <c r="F91" s="65">
        <f>F92</f>
        <v>16732.9</v>
      </c>
    </row>
    <row r="92" spans="1:6" ht="16.5">
      <c r="A92" s="10" t="s">
        <v>342</v>
      </c>
      <c r="B92" s="10" t="s">
        <v>475</v>
      </c>
      <c r="C92" s="73" t="s">
        <v>112</v>
      </c>
      <c r="D92" s="65">
        <f>'№4'!F153</f>
        <v>15249.6</v>
      </c>
      <c r="E92" s="65">
        <f>'№4'!G153</f>
        <v>15848.4</v>
      </c>
      <c r="F92" s="65">
        <f>'№4'!H153</f>
        <v>16732.9</v>
      </c>
    </row>
    <row r="93" spans="1:6" ht="50.25">
      <c r="A93" s="10" t="s">
        <v>241</v>
      </c>
      <c r="B93" s="10"/>
      <c r="C93" s="73" t="s">
        <v>240</v>
      </c>
      <c r="D93" s="65">
        <f>D94</f>
        <v>53</v>
      </c>
      <c r="E93" s="65">
        <f>E94</f>
        <v>36</v>
      </c>
      <c r="F93" s="65">
        <f>F94</f>
        <v>31</v>
      </c>
    </row>
    <row r="94" spans="1:6" ht="16.5">
      <c r="A94" s="10" t="s">
        <v>241</v>
      </c>
      <c r="B94" s="10" t="s">
        <v>475</v>
      </c>
      <c r="C94" s="73" t="s">
        <v>112</v>
      </c>
      <c r="D94" s="65">
        <f>'№4'!F170</f>
        <v>53</v>
      </c>
      <c r="E94" s="65">
        <f>'№4'!G170</f>
        <v>36</v>
      </c>
      <c r="F94" s="65">
        <f>'№4'!H170</f>
        <v>31</v>
      </c>
    </row>
    <row r="95" spans="1:6" ht="16.5">
      <c r="A95" s="10" t="s">
        <v>242</v>
      </c>
      <c r="B95" s="10"/>
      <c r="C95" s="73" t="s">
        <v>243</v>
      </c>
      <c r="D95" s="65">
        <f>D96</f>
        <v>8710.5</v>
      </c>
      <c r="E95" s="65">
        <f>E96</f>
        <v>8721.4</v>
      </c>
      <c r="F95" s="65">
        <f>F96</f>
        <v>9118.500000000002</v>
      </c>
    </row>
    <row r="96" spans="1:6" ht="16.5">
      <c r="A96" s="10" t="s">
        <v>242</v>
      </c>
      <c r="B96" s="10" t="s">
        <v>475</v>
      </c>
      <c r="C96" s="73" t="s">
        <v>112</v>
      </c>
      <c r="D96" s="65">
        <f>'№4'!F172</f>
        <v>8710.5</v>
      </c>
      <c r="E96" s="65">
        <f>'№4'!G172</f>
        <v>8721.4</v>
      </c>
      <c r="F96" s="65">
        <f>'№4'!H172</f>
        <v>9118.500000000002</v>
      </c>
    </row>
    <row r="97" spans="1:6" s="49" customFormat="1" ht="33">
      <c r="A97" s="80" t="s">
        <v>246</v>
      </c>
      <c r="B97" s="8"/>
      <c r="C97" s="35" t="s">
        <v>245</v>
      </c>
      <c r="D97" s="66">
        <f aca="true" t="shared" si="0" ref="D97:F98">D98</f>
        <v>7590</v>
      </c>
      <c r="E97" s="66">
        <f t="shared" si="0"/>
        <v>0</v>
      </c>
      <c r="F97" s="66">
        <f t="shared" si="0"/>
        <v>0</v>
      </c>
    </row>
    <row r="98" spans="1:6" ht="16.5">
      <c r="A98" s="10" t="s">
        <v>111</v>
      </c>
      <c r="B98" s="10"/>
      <c r="C98" s="11" t="s">
        <v>379</v>
      </c>
      <c r="D98" s="65">
        <f t="shared" si="0"/>
        <v>7590</v>
      </c>
      <c r="E98" s="65">
        <f t="shared" si="0"/>
        <v>0</v>
      </c>
      <c r="F98" s="65">
        <f t="shared" si="0"/>
        <v>0</v>
      </c>
    </row>
    <row r="99" spans="1:6" ht="16.5">
      <c r="A99" s="10" t="s">
        <v>111</v>
      </c>
      <c r="B99" s="10" t="s">
        <v>475</v>
      </c>
      <c r="C99" s="73" t="s">
        <v>112</v>
      </c>
      <c r="D99" s="65">
        <f>'№4'!F177</f>
        <v>7590</v>
      </c>
      <c r="E99" s="65">
        <f>'№4'!G177</f>
        <v>0</v>
      </c>
      <c r="F99" s="65">
        <f>'№4'!H177</f>
        <v>0</v>
      </c>
    </row>
    <row r="100" spans="1:6" s="49" customFormat="1" ht="50.25">
      <c r="A100" s="34" t="s">
        <v>190</v>
      </c>
      <c r="B100" s="34"/>
      <c r="C100" s="35" t="s">
        <v>189</v>
      </c>
      <c r="D100" s="66">
        <f>D101+D110</f>
        <v>26106.1</v>
      </c>
      <c r="E100" s="66">
        <f>E101+E110</f>
        <v>22951.600000000006</v>
      </c>
      <c r="F100" s="66">
        <f>F101+F110</f>
        <v>22377.100000000002</v>
      </c>
    </row>
    <row r="101" spans="1:6" s="49" customFormat="1" ht="33">
      <c r="A101" s="80" t="s">
        <v>192</v>
      </c>
      <c r="B101" s="89"/>
      <c r="C101" s="35" t="s">
        <v>191</v>
      </c>
      <c r="D101" s="66">
        <f>D102+D104+D106+D108</f>
        <v>23755.5</v>
      </c>
      <c r="E101" s="66">
        <f>E102+E104+E106+E108</f>
        <v>20707.200000000004</v>
      </c>
      <c r="F101" s="66">
        <f>F102+F104+F106+F108</f>
        <v>20160.600000000002</v>
      </c>
    </row>
    <row r="102" spans="1:6" ht="25.5" customHeight="1">
      <c r="A102" s="10" t="s">
        <v>199</v>
      </c>
      <c r="B102" s="10"/>
      <c r="C102" s="73" t="s">
        <v>196</v>
      </c>
      <c r="D102" s="65">
        <f>D103</f>
        <v>1190.7</v>
      </c>
      <c r="E102" s="65">
        <f>E103</f>
        <v>798</v>
      </c>
      <c r="F102" s="65">
        <f>F103</f>
        <v>694.5</v>
      </c>
    </row>
    <row r="103" spans="1:6" ht="33">
      <c r="A103" s="10" t="s">
        <v>199</v>
      </c>
      <c r="B103" s="10" t="s">
        <v>449</v>
      </c>
      <c r="C103" s="73" t="s">
        <v>455</v>
      </c>
      <c r="D103" s="65">
        <f>'№4'!F346</f>
        <v>1190.7</v>
      </c>
      <c r="E103" s="65">
        <f>'№4'!G346</f>
        <v>798</v>
      </c>
      <c r="F103" s="65">
        <f>'№4'!H346</f>
        <v>694.5</v>
      </c>
    </row>
    <row r="104" spans="1:6" ht="33">
      <c r="A104" s="10" t="s">
        <v>200</v>
      </c>
      <c r="B104" s="10"/>
      <c r="C104" s="73" t="s">
        <v>197</v>
      </c>
      <c r="D104" s="65">
        <f>D105</f>
        <v>9147.1</v>
      </c>
      <c r="E104" s="65">
        <f>E105</f>
        <v>7738.1</v>
      </c>
      <c r="F104" s="65">
        <f>F105</f>
        <v>7366.5</v>
      </c>
    </row>
    <row r="105" spans="1:6" ht="33">
      <c r="A105" s="10" t="s">
        <v>200</v>
      </c>
      <c r="B105" s="10" t="s">
        <v>449</v>
      </c>
      <c r="C105" s="73" t="s">
        <v>455</v>
      </c>
      <c r="D105" s="65">
        <f>'№4'!F351</f>
        <v>9147.1</v>
      </c>
      <c r="E105" s="65">
        <f>'№4'!G351</f>
        <v>7738.1</v>
      </c>
      <c r="F105" s="65">
        <f>'№4'!H351</f>
        <v>7366.5</v>
      </c>
    </row>
    <row r="106" spans="1:6" ht="50.25">
      <c r="A106" s="10" t="s">
        <v>194</v>
      </c>
      <c r="B106" s="10"/>
      <c r="C106" s="73" t="s">
        <v>193</v>
      </c>
      <c r="D106" s="65">
        <f>D107</f>
        <v>13036.6</v>
      </c>
      <c r="E106" s="65">
        <f>E107</f>
        <v>11892.2</v>
      </c>
      <c r="F106" s="65">
        <f>F107</f>
        <v>11847.7</v>
      </c>
    </row>
    <row r="107" spans="1:6" ht="33">
      <c r="A107" s="10" t="s">
        <v>194</v>
      </c>
      <c r="B107" s="10" t="s">
        <v>449</v>
      </c>
      <c r="C107" s="73" t="s">
        <v>455</v>
      </c>
      <c r="D107" s="65">
        <f>'№4'!F308</f>
        <v>13036.6</v>
      </c>
      <c r="E107" s="65">
        <f>'№4'!G308</f>
        <v>11892.2</v>
      </c>
      <c r="F107" s="65">
        <f>'№4'!H308</f>
        <v>11847.7</v>
      </c>
    </row>
    <row r="108" spans="1:6" ht="50.25">
      <c r="A108" s="10" t="s">
        <v>201</v>
      </c>
      <c r="B108" s="10"/>
      <c r="C108" s="73" t="s">
        <v>198</v>
      </c>
      <c r="D108" s="65">
        <f>D109</f>
        <v>381.1</v>
      </c>
      <c r="E108" s="65">
        <f>E109</f>
        <v>278.9</v>
      </c>
      <c r="F108" s="65">
        <f>F109</f>
        <v>251.9</v>
      </c>
    </row>
    <row r="109" spans="1:6" ht="33">
      <c r="A109" s="10" t="s">
        <v>201</v>
      </c>
      <c r="B109" s="10" t="s">
        <v>449</v>
      </c>
      <c r="C109" s="73" t="s">
        <v>455</v>
      </c>
      <c r="D109" s="65">
        <f>'№4'!F353</f>
        <v>381.1</v>
      </c>
      <c r="E109" s="65">
        <f>'№4'!G353</f>
        <v>278.9</v>
      </c>
      <c r="F109" s="65">
        <f>'№4'!H353</f>
        <v>251.9</v>
      </c>
    </row>
    <row r="110" spans="1:6" s="49" customFormat="1" ht="16.5">
      <c r="A110" s="80" t="s">
        <v>203</v>
      </c>
      <c r="B110" s="90"/>
      <c r="C110" s="35" t="s">
        <v>425</v>
      </c>
      <c r="D110" s="66">
        <f aca="true" t="shared" si="1" ref="D110:F111">D111</f>
        <v>2350.6000000000004</v>
      </c>
      <c r="E110" s="66">
        <f t="shared" si="1"/>
        <v>2244.4</v>
      </c>
      <c r="F110" s="66">
        <f t="shared" si="1"/>
        <v>2216.5000000000005</v>
      </c>
    </row>
    <row r="111" spans="1:6" ht="50.25">
      <c r="A111" s="10" t="s">
        <v>204</v>
      </c>
      <c r="B111" s="10"/>
      <c r="C111" s="73" t="s">
        <v>88</v>
      </c>
      <c r="D111" s="65">
        <f t="shared" si="1"/>
        <v>2350.6000000000004</v>
      </c>
      <c r="E111" s="65">
        <f t="shared" si="1"/>
        <v>2244.4</v>
      </c>
      <c r="F111" s="65">
        <f t="shared" si="1"/>
        <v>2216.5000000000005</v>
      </c>
    </row>
    <row r="112" spans="1:6" ht="33">
      <c r="A112" s="10" t="s">
        <v>204</v>
      </c>
      <c r="B112" s="10" t="s">
        <v>449</v>
      </c>
      <c r="C112" s="73" t="s">
        <v>455</v>
      </c>
      <c r="D112" s="65">
        <f>'№4'!F358</f>
        <v>2350.6000000000004</v>
      </c>
      <c r="E112" s="65">
        <f>'№4'!G358</f>
        <v>2244.4</v>
      </c>
      <c r="F112" s="65">
        <f>'№4'!H358</f>
        <v>2216.5000000000005</v>
      </c>
    </row>
    <row r="113" spans="1:6" s="49" customFormat="1" ht="50.25">
      <c r="A113" s="34" t="s">
        <v>222</v>
      </c>
      <c r="B113" s="34"/>
      <c r="C113" s="35" t="s">
        <v>220</v>
      </c>
      <c r="D113" s="66">
        <f>D114+D121+D128</f>
        <v>29241.6</v>
      </c>
      <c r="E113" s="66">
        <f>E114+E121+E128</f>
        <v>10973.3</v>
      </c>
      <c r="F113" s="66">
        <f>F114+F121+F128</f>
        <v>6079.2</v>
      </c>
    </row>
    <row r="114" spans="1:6" s="49" customFormat="1" ht="50.25">
      <c r="A114" s="118" t="s">
        <v>316</v>
      </c>
      <c r="B114" s="89"/>
      <c r="C114" s="119" t="s">
        <v>314</v>
      </c>
      <c r="D114" s="66">
        <f>D119+D115+D117</f>
        <v>18805.399999999998</v>
      </c>
      <c r="E114" s="66">
        <f>E119+E115+E117</f>
        <v>4744.5</v>
      </c>
      <c r="F114" s="66">
        <f>F119+F115+F117</f>
        <v>0</v>
      </c>
    </row>
    <row r="115" spans="1:6" s="49" customFormat="1" ht="66.75">
      <c r="A115" s="10" t="s">
        <v>400</v>
      </c>
      <c r="B115" s="10"/>
      <c r="C115" s="73" t="s">
        <v>402</v>
      </c>
      <c r="D115" s="65">
        <f>D116</f>
        <v>5673.8</v>
      </c>
      <c r="E115" s="65">
        <f>E116</f>
        <v>0</v>
      </c>
      <c r="F115" s="65">
        <f>F116</f>
        <v>0</v>
      </c>
    </row>
    <row r="116" spans="1:6" s="49" customFormat="1" ht="16.5">
      <c r="A116" s="10" t="s">
        <v>400</v>
      </c>
      <c r="B116" s="10" t="s">
        <v>475</v>
      </c>
      <c r="C116" s="73" t="s">
        <v>112</v>
      </c>
      <c r="D116" s="65">
        <f>'№4'!F116</f>
        <v>5673.8</v>
      </c>
      <c r="E116" s="65">
        <f>'№4'!G116</f>
        <v>0</v>
      </c>
      <c r="F116" s="65">
        <f>'№4'!H116</f>
        <v>0</v>
      </c>
    </row>
    <row r="117" spans="1:6" s="49" customFormat="1" ht="50.25">
      <c r="A117" s="10" t="s">
        <v>401</v>
      </c>
      <c r="B117" s="10"/>
      <c r="C117" s="73" t="s">
        <v>403</v>
      </c>
      <c r="D117" s="65">
        <f>D118</f>
        <v>6640.599999999999</v>
      </c>
      <c r="E117" s="65">
        <f>E118</f>
        <v>0</v>
      </c>
      <c r="F117" s="65">
        <f>F118</f>
        <v>0</v>
      </c>
    </row>
    <row r="118" spans="1:6" s="49" customFormat="1" ht="16.5">
      <c r="A118" s="10" t="s">
        <v>401</v>
      </c>
      <c r="B118" s="10" t="s">
        <v>475</v>
      </c>
      <c r="C118" s="73" t="s">
        <v>112</v>
      </c>
      <c r="D118" s="65">
        <f>'№4'!F118</f>
        <v>6640.599999999999</v>
      </c>
      <c r="E118" s="65">
        <f>'№4'!G118</f>
        <v>0</v>
      </c>
      <c r="F118" s="65">
        <f>'№4'!H118</f>
        <v>0</v>
      </c>
    </row>
    <row r="119" spans="1:6" ht="50.25">
      <c r="A119" s="10" t="s">
        <v>380</v>
      </c>
      <c r="B119" s="10"/>
      <c r="C119" s="73" t="s">
        <v>315</v>
      </c>
      <c r="D119" s="65">
        <f>D120</f>
        <v>6491</v>
      </c>
      <c r="E119" s="65">
        <f>E120</f>
        <v>4744.5</v>
      </c>
      <c r="F119" s="65">
        <f>F120</f>
        <v>0</v>
      </c>
    </row>
    <row r="120" spans="1:6" ht="16.5">
      <c r="A120" s="10" t="s">
        <v>380</v>
      </c>
      <c r="B120" s="10" t="s">
        <v>475</v>
      </c>
      <c r="C120" s="73" t="s">
        <v>112</v>
      </c>
      <c r="D120" s="65">
        <f>'№4'!F119</f>
        <v>6491</v>
      </c>
      <c r="E120" s="65">
        <f>'№4'!G119</f>
        <v>4744.5</v>
      </c>
      <c r="F120" s="65">
        <f>'№4'!H119</f>
        <v>0</v>
      </c>
    </row>
    <row r="121" spans="1:6" s="49" customFormat="1" ht="16.5">
      <c r="A121" s="80" t="s">
        <v>310</v>
      </c>
      <c r="B121" s="89"/>
      <c r="C121" s="35" t="s">
        <v>309</v>
      </c>
      <c r="D121" s="66">
        <f>D122+D124+D126</f>
        <v>4014.7</v>
      </c>
      <c r="E121" s="66">
        <f>E122+E124+E126</f>
        <v>1947.8</v>
      </c>
      <c r="F121" s="66">
        <f>F122+F124+F126</f>
        <v>1798.2</v>
      </c>
    </row>
    <row r="122" spans="1:6" ht="33">
      <c r="A122" s="10" t="s">
        <v>311</v>
      </c>
      <c r="B122" s="10"/>
      <c r="C122" s="73" t="s">
        <v>312</v>
      </c>
      <c r="D122" s="65">
        <f>D123</f>
        <v>1798.2</v>
      </c>
      <c r="E122" s="65">
        <f>E123</f>
        <v>1947.8</v>
      </c>
      <c r="F122" s="65">
        <f>F123</f>
        <v>1798.2</v>
      </c>
    </row>
    <row r="123" spans="1:6" ht="33">
      <c r="A123" s="10" t="s">
        <v>311</v>
      </c>
      <c r="B123" s="10" t="s">
        <v>449</v>
      </c>
      <c r="C123" s="73" t="s">
        <v>455</v>
      </c>
      <c r="D123" s="65">
        <f>'№4'!F336</f>
        <v>1798.2</v>
      </c>
      <c r="E123" s="65">
        <f>'№4'!G336</f>
        <v>1947.8</v>
      </c>
      <c r="F123" s="65">
        <f>'№4'!H336</f>
        <v>1798.2</v>
      </c>
    </row>
    <row r="124" spans="1:6" ht="33">
      <c r="A124" s="10" t="s">
        <v>484</v>
      </c>
      <c r="B124" s="17"/>
      <c r="C124" s="11" t="s">
        <v>485</v>
      </c>
      <c r="D124" s="65">
        <f>D125</f>
        <v>1047.7</v>
      </c>
      <c r="E124" s="65">
        <f>E125</f>
        <v>0</v>
      </c>
      <c r="F124" s="65">
        <f>F125</f>
        <v>0</v>
      </c>
    </row>
    <row r="125" spans="1:6" ht="33">
      <c r="A125" s="10" t="s">
        <v>484</v>
      </c>
      <c r="B125" s="10" t="s">
        <v>449</v>
      </c>
      <c r="C125" s="73" t="s">
        <v>455</v>
      </c>
      <c r="D125" s="65">
        <f>'№4'!F339</f>
        <v>1047.7</v>
      </c>
      <c r="E125" s="65">
        <f>'№4'!G339</f>
        <v>0</v>
      </c>
      <c r="F125" s="65">
        <f>'№4'!H339</f>
        <v>0</v>
      </c>
    </row>
    <row r="126" spans="1:6" ht="33">
      <c r="A126" s="10" t="s">
        <v>722</v>
      </c>
      <c r="B126" s="17"/>
      <c r="C126" s="11" t="s">
        <v>723</v>
      </c>
      <c r="D126" s="65">
        <f>D127</f>
        <v>1168.8</v>
      </c>
      <c r="E126" s="65">
        <f>E127</f>
        <v>0</v>
      </c>
      <c r="F126" s="65">
        <f>F127</f>
        <v>0</v>
      </c>
    </row>
    <row r="127" spans="1:6" ht="33">
      <c r="A127" s="10" t="s">
        <v>722</v>
      </c>
      <c r="B127" s="10" t="s">
        <v>449</v>
      </c>
      <c r="C127" s="73" t="s">
        <v>455</v>
      </c>
      <c r="D127" s="65">
        <f>'№4'!F341</f>
        <v>1168.8</v>
      </c>
      <c r="E127" s="65">
        <f>'№4'!G341</f>
        <v>0</v>
      </c>
      <c r="F127" s="65">
        <f>'№4'!H341</f>
        <v>0</v>
      </c>
    </row>
    <row r="128" spans="1:6" s="49" customFormat="1" ht="33">
      <c r="A128" s="80" t="s">
        <v>223</v>
      </c>
      <c r="B128" s="89"/>
      <c r="C128" s="35" t="s">
        <v>221</v>
      </c>
      <c r="D128" s="66">
        <f>D129+D131</f>
        <v>6421.5</v>
      </c>
      <c r="E128" s="66">
        <f>E129+E131</f>
        <v>4281</v>
      </c>
      <c r="F128" s="66">
        <f>F129+F131</f>
        <v>4281</v>
      </c>
    </row>
    <row r="129" spans="1:6" ht="50.25">
      <c r="A129" s="10" t="s">
        <v>225</v>
      </c>
      <c r="B129" s="10"/>
      <c r="C129" s="73" t="s">
        <v>224</v>
      </c>
      <c r="D129" s="65">
        <f>D130</f>
        <v>2140.5</v>
      </c>
      <c r="E129" s="65">
        <f>E130</f>
        <v>0</v>
      </c>
      <c r="F129" s="65">
        <f>F130</f>
        <v>0</v>
      </c>
    </row>
    <row r="130" spans="1:6" ht="33">
      <c r="A130" s="10" t="s">
        <v>225</v>
      </c>
      <c r="B130" s="10" t="s">
        <v>36</v>
      </c>
      <c r="C130" s="73" t="s">
        <v>434</v>
      </c>
      <c r="D130" s="65">
        <f>'№4'!F280</f>
        <v>2140.5</v>
      </c>
      <c r="E130" s="65">
        <f>'№4'!G280</f>
        <v>0</v>
      </c>
      <c r="F130" s="65">
        <f>'№4'!H280</f>
        <v>0</v>
      </c>
    </row>
    <row r="131" spans="1:6" ht="66.75">
      <c r="A131" s="10" t="s">
        <v>362</v>
      </c>
      <c r="B131" s="10"/>
      <c r="C131" s="73" t="s">
        <v>361</v>
      </c>
      <c r="D131" s="65">
        <f>D132</f>
        <v>4281</v>
      </c>
      <c r="E131" s="65">
        <f>E132</f>
        <v>4281</v>
      </c>
      <c r="F131" s="65">
        <f>F132</f>
        <v>4281</v>
      </c>
    </row>
    <row r="132" spans="1:6" ht="33">
      <c r="A132" s="10" t="s">
        <v>362</v>
      </c>
      <c r="B132" s="10" t="s">
        <v>36</v>
      </c>
      <c r="C132" s="73" t="s">
        <v>434</v>
      </c>
      <c r="D132" s="65">
        <f>'№4'!F282</f>
        <v>4281</v>
      </c>
      <c r="E132" s="65">
        <f>'№4'!G282</f>
        <v>4281</v>
      </c>
      <c r="F132" s="65">
        <f>'№4'!H282</f>
        <v>4281</v>
      </c>
    </row>
    <row r="133" spans="1:6" s="49" customFormat="1" ht="50.25">
      <c r="A133" s="34" t="s">
        <v>317</v>
      </c>
      <c r="B133" s="34"/>
      <c r="C133" s="35" t="s">
        <v>313</v>
      </c>
      <c r="D133" s="66">
        <f>D134+D139+D142</f>
        <v>19471.5</v>
      </c>
      <c r="E133" s="66">
        <f>E134+E139+E142</f>
        <v>16203.1</v>
      </c>
      <c r="F133" s="66">
        <f>F134+F139+F142</f>
        <v>9863.3</v>
      </c>
    </row>
    <row r="134" spans="1:6" s="49" customFormat="1" ht="42" customHeight="1">
      <c r="A134" s="34" t="s">
        <v>318</v>
      </c>
      <c r="B134" s="34"/>
      <c r="C134" s="35" t="s">
        <v>319</v>
      </c>
      <c r="D134" s="66">
        <f>D135+D137</f>
        <v>5349.5</v>
      </c>
      <c r="E134" s="66">
        <f>E135+E137</f>
        <v>4638.4</v>
      </c>
      <c r="F134" s="66">
        <f>F135+F137</f>
        <v>0</v>
      </c>
    </row>
    <row r="135" spans="1:6" ht="33">
      <c r="A135" s="20" t="s">
        <v>109</v>
      </c>
      <c r="B135" s="10"/>
      <c r="C135" s="73" t="s">
        <v>320</v>
      </c>
      <c r="D135" s="65">
        <f>D136</f>
        <v>4753.8</v>
      </c>
      <c r="E135" s="65">
        <f>E136</f>
        <v>4638.4</v>
      </c>
      <c r="F135" s="65">
        <f>F136</f>
        <v>0</v>
      </c>
    </row>
    <row r="136" spans="1:6" ht="16.5">
      <c r="A136" s="20" t="s">
        <v>109</v>
      </c>
      <c r="B136" s="10" t="s">
        <v>475</v>
      </c>
      <c r="C136" s="73" t="s">
        <v>112</v>
      </c>
      <c r="D136" s="65">
        <f>'№4'!F125</f>
        <v>4753.8</v>
      </c>
      <c r="E136" s="65">
        <f>'№4'!G125</f>
        <v>4638.4</v>
      </c>
      <c r="F136" s="65">
        <f>'№4'!H125</f>
        <v>0</v>
      </c>
    </row>
    <row r="137" spans="1:6" ht="66.75">
      <c r="A137" s="10" t="s">
        <v>521</v>
      </c>
      <c r="B137" s="33"/>
      <c r="C137" s="11" t="s">
        <v>522</v>
      </c>
      <c r="D137" s="83">
        <f>D138</f>
        <v>595.7</v>
      </c>
      <c r="E137" s="83">
        <f>E138</f>
        <v>0</v>
      </c>
      <c r="F137" s="83">
        <f>F138</f>
        <v>0</v>
      </c>
    </row>
    <row r="138" spans="1:6" ht="16.5">
      <c r="A138" s="10" t="s">
        <v>521</v>
      </c>
      <c r="B138" s="10" t="s">
        <v>475</v>
      </c>
      <c r="C138" s="73" t="s">
        <v>112</v>
      </c>
      <c r="D138" s="83">
        <f>'№4'!F127</f>
        <v>595.7</v>
      </c>
      <c r="E138" s="83">
        <f>'№4'!G127</f>
        <v>0</v>
      </c>
      <c r="F138" s="83">
        <f>'№4'!H127</f>
        <v>0</v>
      </c>
    </row>
    <row r="139" spans="1:6" s="49" customFormat="1" ht="33">
      <c r="A139" s="34" t="s">
        <v>321</v>
      </c>
      <c r="B139" s="34"/>
      <c r="C139" s="35" t="s">
        <v>322</v>
      </c>
      <c r="D139" s="66">
        <f aca="true" t="shared" si="2" ref="D139:F140">D140</f>
        <v>648</v>
      </c>
      <c r="E139" s="66">
        <f t="shared" si="2"/>
        <v>0</v>
      </c>
      <c r="F139" s="66">
        <f t="shared" si="2"/>
        <v>0</v>
      </c>
    </row>
    <row r="140" spans="1:6" ht="33">
      <c r="A140" s="20" t="s">
        <v>110</v>
      </c>
      <c r="B140" s="20"/>
      <c r="C140" s="39" t="s">
        <v>323</v>
      </c>
      <c r="D140" s="65">
        <f t="shared" si="2"/>
        <v>648</v>
      </c>
      <c r="E140" s="65">
        <f t="shared" si="2"/>
        <v>0</v>
      </c>
      <c r="F140" s="65">
        <f t="shared" si="2"/>
        <v>0</v>
      </c>
    </row>
    <row r="141" spans="1:6" ht="16.5">
      <c r="A141" s="20" t="s">
        <v>110</v>
      </c>
      <c r="B141" s="20" t="s">
        <v>475</v>
      </c>
      <c r="C141" s="39" t="s">
        <v>112</v>
      </c>
      <c r="D141" s="65">
        <f>'№4'!F129</f>
        <v>648</v>
      </c>
      <c r="E141" s="65">
        <f>'№4'!G129</f>
        <v>0</v>
      </c>
      <c r="F141" s="65">
        <f>'№4'!H129</f>
        <v>0</v>
      </c>
    </row>
    <row r="142" spans="1:6" s="49" customFormat="1" ht="33">
      <c r="A142" s="34" t="s">
        <v>324</v>
      </c>
      <c r="B142" s="34"/>
      <c r="C142" s="35" t="s">
        <v>325</v>
      </c>
      <c r="D142" s="66">
        <f>D143+D145+D147+D149+D151+D153+D157+D155</f>
        <v>13473.999999999998</v>
      </c>
      <c r="E142" s="66">
        <f>E143+E145+E147+E149+E151+E153+E157+E155</f>
        <v>11564.7</v>
      </c>
      <c r="F142" s="66">
        <f>F143+F145+F147+F149+F151+F153+F157+F155</f>
        <v>9863.3</v>
      </c>
    </row>
    <row r="143" spans="1:6" ht="16.5">
      <c r="A143" s="33" t="s">
        <v>326</v>
      </c>
      <c r="B143" s="20"/>
      <c r="C143" s="39" t="s">
        <v>327</v>
      </c>
      <c r="D143" s="65">
        <f>D144</f>
        <v>9939.199999999999</v>
      </c>
      <c r="E143" s="65">
        <f>E144</f>
        <v>7624</v>
      </c>
      <c r="F143" s="65">
        <f>F144</f>
        <v>6633.5</v>
      </c>
    </row>
    <row r="144" spans="1:6" ht="16.5">
      <c r="A144" s="33" t="s">
        <v>326</v>
      </c>
      <c r="B144" s="20" t="s">
        <v>475</v>
      </c>
      <c r="C144" s="39" t="s">
        <v>112</v>
      </c>
      <c r="D144" s="65">
        <f>'№4'!F134</f>
        <v>9939.199999999999</v>
      </c>
      <c r="E144" s="65">
        <f>'№4'!G134</f>
        <v>7624</v>
      </c>
      <c r="F144" s="65">
        <f>'№4'!H134</f>
        <v>6633.5</v>
      </c>
    </row>
    <row r="145" spans="1:6" ht="16.5">
      <c r="A145" s="33" t="s">
        <v>328</v>
      </c>
      <c r="B145" s="20"/>
      <c r="C145" s="39" t="s">
        <v>329</v>
      </c>
      <c r="D145" s="65">
        <f>D146</f>
        <v>0</v>
      </c>
      <c r="E145" s="65">
        <f>E146</f>
        <v>831.3</v>
      </c>
      <c r="F145" s="65">
        <f>F146</f>
        <v>723.4</v>
      </c>
    </row>
    <row r="146" spans="1:6" ht="16.5">
      <c r="A146" s="33" t="s">
        <v>328</v>
      </c>
      <c r="B146" s="20" t="s">
        <v>475</v>
      </c>
      <c r="C146" s="39" t="s">
        <v>112</v>
      </c>
      <c r="D146" s="65">
        <f>'№4'!F137</f>
        <v>0</v>
      </c>
      <c r="E146" s="65">
        <f>'№4'!G137</f>
        <v>831.3</v>
      </c>
      <c r="F146" s="65">
        <f>'№4'!H137</f>
        <v>723.4</v>
      </c>
    </row>
    <row r="147" spans="1:6" ht="16.5">
      <c r="A147" s="33" t="s">
        <v>330</v>
      </c>
      <c r="B147" s="20"/>
      <c r="C147" s="39" t="s">
        <v>331</v>
      </c>
      <c r="D147" s="65">
        <f>D148</f>
        <v>2444.4</v>
      </c>
      <c r="E147" s="65">
        <f>E148</f>
        <v>1637.6</v>
      </c>
      <c r="F147" s="65">
        <f>F148</f>
        <v>1425.1</v>
      </c>
    </row>
    <row r="148" spans="1:6" ht="16.5">
      <c r="A148" s="33" t="s">
        <v>330</v>
      </c>
      <c r="B148" s="20" t="s">
        <v>475</v>
      </c>
      <c r="C148" s="39" t="s">
        <v>112</v>
      </c>
      <c r="D148" s="65">
        <f>'№4'!F138</f>
        <v>2444.4</v>
      </c>
      <c r="E148" s="65">
        <f>'№4'!G138</f>
        <v>1637.6</v>
      </c>
      <c r="F148" s="65">
        <f>'№4'!H138</f>
        <v>1425.1</v>
      </c>
    </row>
    <row r="149" spans="1:6" ht="16.5">
      <c r="A149" s="33" t="s">
        <v>332</v>
      </c>
      <c r="B149" s="20"/>
      <c r="C149" s="39" t="s">
        <v>333</v>
      </c>
      <c r="D149" s="65">
        <f>D150</f>
        <v>250.2</v>
      </c>
      <c r="E149" s="65">
        <f>E150</f>
        <v>167.6</v>
      </c>
      <c r="F149" s="65">
        <f>F150</f>
        <v>145.9</v>
      </c>
    </row>
    <row r="150" spans="1:6" ht="16.5">
      <c r="A150" s="33" t="s">
        <v>332</v>
      </c>
      <c r="B150" s="20" t="s">
        <v>475</v>
      </c>
      <c r="C150" s="39" t="s">
        <v>112</v>
      </c>
      <c r="D150" s="65">
        <f>'№4'!F141</f>
        <v>250.2</v>
      </c>
      <c r="E150" s="65">
        <f>'№4'!G141</f>
        <v>167.6</v>
      </c>
      <c r="F150" s="65">
        <f>'№4'!H141</f>
        <v>145.9</v>
      </c>
    </row>
    <row r="151" spans="1:6" ht="16.5">
      <c r="A151" s="33" t="s">
        <v>334</v>
      </c>
      <c r="B151" s="20"/>
      <c r="C151" s="39" t="s">
        <v>335</v>
      </c>
      <c r="D151" s="65">
        <f>D152</f>
        <v>384.3</v>
      </c>
      <c r="E151" s="65">
        <f>E152</f>
        <v>257</v>
      </c>
      <c r="F151" s="65">
        <f>F152</f>
        <v>224</v>
      </c>
    </row>
    <row r="152" spans="1:6" ht="16.5">
      <c r="A152" s="33" t="s">
        <v>334</v>
      </c>
      <c r="B152" s="20" t="s">
        <v>475</v>
      </c>
      <c r="C152" s="39" t="s">
        <v>112</v>
      </c>
      <c r="D152" s="65">
        <f>'№4'!F143</f>
        <v>384.3</v>
      </c>
      <c r="E152" s="65">
        <f>'№4'!G143</f>
        <v>257</v>
      </c>
      <c r="F152" s="65">
        <f>'№4'!H143</f>
        <v>224</v>
      </c>
    </row>
    <row r="153" spans="1:6" ht="33">
      <c r="A153" s="33" t="s">
        <v>336</v>
      </c>
      <c r="B153" s="20"/>
      <c r="C153" s="39" t="s">
        <v>337</v>
      </c>
      <c r="D153" s="65">
        <f>D154</f>
        <v>220.89999999999998</v>
      </c>
      <c r="E153" s="65">
        <f>E154</f>
        <v>306</v>
      </c>
      <c r="F153" s="65">
        <f>F154</f>
        <v>265.8</v>
      </c>
    </row>
    <row r="154" spans="1:6" ht="16.5">
      <c r="A154" s="33" t="s">
        <v>336</v>
      </c>
      <c r="B154" s="20" t="s">
        <v>475</v>
      </c>
      <c r="C154" s="39" t="s">
        <v>112</v>
      </c>
      <c r="D154" s="65">
        <f>'№4'!F144</f>
        <v>220.89999999999998</v>
      </c>
      <c r="E154" s="65">
        <f>'№4'!G144</f>
        <v>306</v>
      </c>
      <c r="F154" s="65">
        <f>'№4'!H144</f>
        <v>265.8</v>
      </c>
    </row>
    <row r="155" spans="1:6" ht="33">
      <c r="A155" s="10" t="s">
        <v>406</v>
      </c>
      <c r="B155" s="10"/>
      <c r="C155" s="73" t="s">
        <v>407</v>
      </c>
      <c r="D155" s="65">
        <f>D156</f>
        <v>235</v>
      </c>
      <c r="E155" s="65">
        <f>E156</f>
        <v>0</v>
      </c>
      <c r="F155" s="65">
        <f>F156</f>
        <v>0</v>
      </c>
    </row>
    <row r="156" spans="1:6" ht="16.5">
      <c r="A156" s="10" t="s">
        <v>406</v>
      </c>
      <c r="B156" s="20" t="s">
        <v>475</v>
      </c>
      <c r="C156" s="39" t="s">
        <v>112</v>
      </c>
      <c r="D156" s="65">
        <f>'№4'!F147</f>
        <v>235</v>
      </c>
      <c r="E156" s="65">
        <f>'№4'!G147</f>
        <v>0</v>
      </c>
      <c r="F156" s="65">
        <f>'№4'!H147</f>
        <v>0</v>
      </c>
    </row>
    <row r="157" spans="1:6" ht="84">
      <c r="A157" s="33" t="s">
        <v>340</v>
      </c>
      <c r="B157" s="20"/>
      <c r="C157" s="39" t="s">
        <v>341</v>
      </c>
      <c r="D157" s="65">
        <f>D158</f>
        <v>0</v>
      </c>
      <c r="E157" s="65">
        <f>E158</f>
        <v>741.2</v>
      </c>
      <c r="F157" s="65">
        <f>F158</f>
        <v>445.6</v>
      </c>
    </row>
    <row r="158" spans="1:6" ht="16.5">
      <c r="A158" s="33" t="s">
        <v>340</v>
      </c>
      <c r="B158" s="20" t="s">
        <v>475</v>
      </c>
      <c r="C158" s="39" t="s">
        <v>112</v>
      </c>
      <c r="D158" s="65">
        <f>'№4'!F82</f>
        <v>0</v>
      </c>
      <c r="E158" s="65">
        <f>'№4'!G82</f>
        <v>741.2</v>
      </c>
      <c r="F158" s="65">
        <f>'№4'!H82</f>
        <v>445.6</v>
      </c>
    </row>
    <row r="159" spans="1:6" s="49" customFormat="1" ht="50.25">
      <c r="A159" s="34" t="s">
        <v>285</v>
      </c>
      <c r="B159" s="34"/>
      <c r="C159" s="35" t="s">
        <v>286</v>
      </c>
      <c r="D159" s="66">
        <f aca="true" t="shared" si="3" ref="D159:F161">D160</f>
        <v>34666.3</v>
      </c>
      <c r="E159" s="66">
        <f t="shared" si="3"/>
        <v>7556.7</v>
      </c>
      <c r="F159" s="66">
        <f t="shared" si="3"/>
        <v>7941.9</v>
      </c>
    </row>
    <row r="160" spans="1:6" s="49" customFormat="1" ht="33">
      <c r="A160" s="34" t="s">
        <v>287</v>
      </c>
      <c r="B160" s="90"/>
      <c r="C160" s="50" t="s">
        <v>288</v>
      </c>
      <c r="D160" s="66">
        <f>D161+D165+D167+D163+D169</f>
        <v>34666.3</v>
      </c>
      <c r="E160" s="66">
        <f>E161+E165+E167+E163+E169</f>
        <v>7556.7</v>
      </c>
      <c r="F160" s="66">
        <f>F161+F165+F167+F163+F169</f>
        <v>7941.9</v>
      </c>
    </row>
    <row r="161" spans="1:6" ht="50.25">
      <c r="A161" s="33" t="s">
        <v>289</v>
      </c>
      <c r="B161" s="20"/>
      <c r="C161" s="39" t="s">
        <v>290</v>
      </c>
      <c r="D161" s="65">
        <f t="shared" si="3"/>
        <v>16184.199999999999</v>
      </c>
      <c r="E161" s="65">
        <f t="shared" si="3"/>
        <v>7556.7</v>
      </c>
      <c r="F161" s="65">
        <f t="shared" si="3"/>
        <v>7941.9</v>
      </c>
    </row>
    <row r="162" spans="1:6" ht="16.5">
      <c r="A162" s="33" t="s">
        <v>289</v>
      </c>
      <c r="B162" s="20" t="s">
        <v>475</v>
      </c>
      <c r="C162" s="39" t="s">
        <v>112</v>
      </c>
      <c r="D162" s="65">
        <f>'№4'!F87</f>
        <v>16184.199999999999</v>
      </c>
      <c r="E162" s="65">
        <f>'№4'!G87</f>
        <v>7556.7</v>
      </c>
      <c r="F162" s="65">
        <f>'№4'!H87</f>
        <v>7941.9</v>
      </c>
    </row>
    <row r="163" spans="1:6" s="84" customFormat="1" ht="50.25">
      <c r="A163" s="13" t="s">
        <v>486</v>
      </c>
      <c r="B163" s="108"/>
      <c r="C163" s="11" t="s">
        <v>487</v>
      </c>
      <c r="D163" s="83">
        <f>D164</f>
        <v>2000</v>
      </c>
      <c r="E163" s="83">
        <f>E164</f>
        <v>0</v>
      </c>
      <c r="F163" s="83">
        <f>F164</f>
        <v>0</v>
      </c>
    </row>
    <row r="164" spans="1:6" s="84" customFormat="1" ht="16.5">
      <c r="A164" s="13" t="s">
        <v>486</v>
      </c>
      <c r="B164" s="10" t="s">
        <v>475</v>
      </c>
      <c r="C164" s="73" t="s">
        <v>112</v>
      </c>
      <c r="D164" s="83">
        <f>'№4'!F89</f>
        <v>2000</v>
      </c>
      <c r="E164" s="83">
        <f>'№4'!G89</f>
        <v>0</v>
      </c>
      <c r="F164" s="83">
        <f>'№4'!H89</f>
        <v>0</v>
      </c>
    </row>
    <row r="165" spans="1:6" ht="50.25">
      <c r="A165" s="56" t="s">
        <v>108</v>
      </c>
      <c r="B165" s="108"/>
      <c r="C165" s="11" t="s">
        <v>393</v>
      </c>
      <c r="D165" s="65">
        <f>D166</f>
        <v>2370.0999999999995</v>
      </c>
      <c r="E165" s="65">
        <f>E166</f>
        <v>0</v>
      </c>
      <c r="F165" s="65">
        <f>F166</f>
        <v>0</v>
      </c>
    </row>
    <row r="166" spans="1:6" ht="16.5">
      <c r="A166" s="56" t="s">
        <v>108</v>
      </c>
      <c r="B166" s="20" t="s">
        <v>475</v>
      </c>
      <c r="C166" s="39" t="s">
        <v>112</v>
      </c>
      <c r="D166" s="65">
        <f>'№4'!F92</f>
        <v>2370.0999999999995</v>
      </c>
      <c r="E166" s="65">
        <f>'№4'!G92</f>
        <v>0</v>
      </c>
      <c r="F166" s="65">
        <f>'№4'!H92</f>
        <v>0</v>
      </c>
    </row>
    <row r="167" spans="1:6" ht="33">
      <c r="A167" s="56" t="s">
        <v>404</v>
      </c>
      <c r="B167" s="108"/>
      <c r="C167" s="11" t="s">
        <v>405</v>
      </c>
      <c r="D167" s="65">
        <f>D168</f>
        <v>3205.7</v>
      </c>
      <c r="E167" s="65">
        <f>E168</f>
        <v>0</v>
      </c>
      <c r="F167" s="65">
        <f>F168</f>
        <v>0</v>
      </c>
    </row>
    <row r="168" spans="1:6" ht="16.5">
      <c r="A168" s="56" t="s">
        <v>404</v>
      </c>
      <c r="B168" s="20" t="s">
        <v>475</v>
      </c>
      <c r="C168" s="39" t="s">
        <v>112</v>
      </c>
      <c r="D168" s="65">
        <f>'№4'!F94</f>
        <v>3205.7</v>
      </c>
      <c r="E168" s="65">
        <f>'№4'!G94</f>
        <v>0</v>
      </c>
      <c r="F168" s="65">
        <f>'№4'!H94</f>
        <v>0</v>
      </c>
    </row>
    <row r="169" spans="1:6" ht="50.25">
      <c r="A169" s="13" t="s">
        <v>516</v>
      </c>
      <c r="B169" s="10"/>
      <c r="C169" s="73" t="s">
        <v>523</v>
      </c>
      <c r="D169" s="65">
        <f>D170</f>
        <v>10906.3</v>
      </c>
      <c r="E169" s="65">
        <f>E170</f>
        <v>0</v>
      </c>
      <c r="F169" s="65">
        <f>F170</f>
        <v>0</v>
      </c>
    </row>
    <row r="170" spans="1:6" ht="16.5">
      <c r="A170" s="13" t="s">
        <v>516</v>
      </c>
      <c r="B170" s="10" t="s">
        <v>475</v>
      </c>
      <c r="C170" s="73" t="s">
        <v>112</v>
      </c>
      <c r="D170" s="65">
        <f>'№4'!F96</f>
        <v>10906.3</v>
      </c>
      <c r="E170" s="65">
        <f>'№4'!G96</f>
        <v>0</v>
      </c>
      <c r="F170" s="65">
        <f>'№4'!H96</f>
        <v>0</v>
      </c>
    </row>
    <row r="171" spans="1:6" s="49" customFormat="1" ht="50.25">
      <c r="A171" s="34" t="s">
        <v>291</v>
      </c>
      <c r="B171" s="34"/>
      <c r="C171" s="35" t="s">
        <v>292</v>
      </c>
      <c r="D171" s="66">
        <f>D172+D179</f>
        <v>295.2</v>
      </c>
      <c r="E171" s="66">
        <f>E172+E179</f>
        <v>198.10000000000002</v>
      </c>
      <c r="F171" s="66">
        <f>F172+F179</f>
        <v>171.7</v>
      </c>
    </row>
    <row r="172" spans="1:6" s="49" customFormat="1" ht="33">
      <c r="A172" s="34" t="s">
        <v>294</v>
      </c>
      <c r="B172" s="34"/>
      <c r="C172" s="35" t="s">
        <v>293</v>
      </c>
      <c r="D172" s="66">
        <f>D173+D175+D177</f>
        <v>190</v>
      </c>
      <c r="E172" s="66">
        <f>E173+E175+E177</f>
        <v>73.7</v>
      </c>
      <c r="F172" s="66">
        <f>F173+F175+F177</f>
        <v>64</v>
      </c>
    </row>
    <row r="173" spans="1:6" ht="33">
      <c r="A173" s="33" t="s">
        <v>296</v>
      </c>
      <c r="B173" s="20"/>
      <c r="C173" s="39" t="s">
        <v>295</v>
      </c>
      <c r="D173" s="65">
        <f>D174</f>
        <v>120</v>
      </c>
      <c r="E173" s="65">
        <f>E174</f>
        <v>0</v>
      </c>
      <c r="F173" s="65">
        <f>F174</f>
        <v>0</v>
      </c>
    </row>
    <row r="174" spans="1:6" ht="16.5">
      <c r="A174" s="33" t="s">
        <v>296</v>
      </c>
      <c r="B174" s="20" t="s">
        <v>475</v>
      </c>
      <c r="C174" s="39" t="s">
        <v>112</v>
      </c>
      <c r="D174" s="65">
        <f>'№4'!F101</f>
        <v>120</v>
      </c>
      <c r="E174" s="65">
        <f>'№4'!G101</f>
        <v>0</v>
      </c>
      <c r="F174" s="65">
        <f>'№4'!H101</f>
        <v>0</v>
      </c>
    </row>
    <row r="175" spans="1:6" ht="33">
      <c r="A175" s="33" t="s">
        <v>298</v>
      </c>
      <c r="B175" s="20"/>
      <c r="C175" s="39" t="s">
        <v>297</v>
      </c>
      <c r="D175" s="65">
        <f>D176</f>
        <v>30</v>
      </c>
      <c r="E175" s="65">
        <f>E176</f>
        <v>20</v>
      </c>
      <c r="F175" s="65">
        <f>F176</f>
        <v>17.5</v>
      </c>
    </row>
    <row r="176" spans="1:6" ht="16.5">
      <c r="A176" s="33" t="s">
        <v>298</v>
      </c>
      <c r="B176" s="20" t="s">
        <v>475</v>
      </c>
      <c r="C176" s="39" t="s">
        <v>112</v>
      </c>
      <c r="D176" s="65">
        <f>'№4'!F102</f>
        <v>30</v>
      </c>
      <c r="E176" s="65">
        <f>'№4'!G102</f>
        <v>20</v>
      </c>
      <c r="F176" s="65">
        <f>'№4'!H102</f>
        <v>17.5</v>
      </c>
    </row>
    <row r="177" spans="1:6" ht="84">
      <c r="A177" s="33" t="s">
        <v>308</v>
      </c>
      <c r="B177" s="20"/>
      <c r="C177" s="39" t="s">
        <v>307</v>
      </c>
      <c r="D177" s="65">
        <f>D178</f>
        <v>40</v>
      </c>
      <c r="E177" s="65">
        <f>E178</f>
        <v>53.7</v>
      </c>
      <c r="F177" s="65">
        <f>F178</f>
        <v>46.5</v>
      </c>
    </row>
    <row r="178" spans="1:6" ht="33">
      <c r="A178" s="33" t="s">
        <v>308</v>
      </c>
      <c r="B178" s="20" t="s">
        <v>449</v>
      </c>
      <c r="C178" s="39" t="s">
        <v>455</v>
      </c>
      <c r="D178" s="65">
        <f>'№4'!F302</f>
        <v>40</v>
      </c>
      <c r="E178" s="65">
        <f>'№4'!G302</f>
        <v>53.7</v>
      </c>
      <c r="F178" s="65">
        <f>'№4'!H302</f>
        <v>46.5</v>
      </c>
    </row>
    <row r="179" spans="1:6" s="49" customFormat="1" ht="33">
      <c r="A179" s="34" t="s">
        <v>299</v>
      </c>
      <c r="B179" s="34"/>
      <c r="C179" s="35" t="s">
        <v>300</v>
      </c>
      <c r="D179" s="66">
        <f>D180+D182+D184</f>
        <v>105.2</v>
      </c>
      <c r="E179" s="66">
        <f>E180+E182+E184</f>
        <v>124.4</v>
      </c>
      <c r="F179" s="66">
        <f>F180+F182+F184</f>
        <v>107.7</v>
      </c>
    </row>
    <row r="180" spans="1:6" ht="33">
      <c r="A180" s="33" t="s">
        <v>301</v>
      </c>
      <c r="B180" s="20"/>
      <c r="C180" s="39" t="s">
        <v>302</v>
      </c>
      <c r="D180" s="65">
        <f>D181</f>
        <v>5</v>
      </c>
      <c r="E180" s="65">
        <f>E181</f>
        <v>3.7</v>
      </c>
      <c r="F180" s="65">
        <f>F181</f>
        <v>3.2</v>
      </c>
    </row>
    <row r="181" spans="1:6" ht="16.5">
      <c r="A181" s="33" t="s">
        <v>301</v>
      </c>
      <c r="B181" s="20" t="s">
        <v>475</v>
      </c>
      <c r="C181" s="39" t="s">
        <v>112</v>
      </c>
      <c r="D181" s="65">
        <f>'№4'!F106</f>
        <v>5</v>
      </c>
      <c r="E181" s="65">
        <f>'№4'!G106</f>
        <v>3.7</v>
      </c>
      <c r="F181" s="65">
        <f>'№4'!H106</f>
        <v>3.2</v>
      </c>
    </row>
    <row r="182" spans="1:6" ht="33">
      <c r="A182" s="33" t="s">
        <v>305</v>
      </c>
      <c r="B182" s="20"/>
      <c r="C182" s="39" t="s">
        <v>303</v>
      </c>
      <c r="D182" s="65">
        <f>D183</f>
        <v>100.2</v>
      </c>
      <c r="E182" s="65">
        <f>E183</f>
        <v>67.1</v>
      </c>
      <c r="F182" s="65">
        <f>F183</f>
        <v>58</v>
      </c>
    </row>
    <row r="183" spans="1:6" ht="16.5">
      <c r="A183" s="33" t="s">
        <v>305</v>
      </c>
      <c r="B183" s="20" t="s">
        <v>475</v>
      </c>
      <c r="C183" s="39" t="s">
        <v>112</v>
      </c>
      <c r="D183" s="65">
        <f>'№4'!F107</f>
        <v>100.2</v>
      </c>
      <c r="E183" s="65">
        <f>'№4'!G107</f>
        <v>67.1</v>
      </c>
      <c r="F183" s="65">
        <f>'№4'!H107</f>
        <v>58</v>
      </c>
    </row>
    <row r="184" spans="1:6" ht="33">
      <c r="A184" s="33" t="s">
        <v>306</v>
      </c>
      <c r="B184" s="20"/>
      <c r="C184" s="39" t="s">
        <v>304</v>
      </c>
      <c r="D184" s="65">
        <f>D185</f>
        <v>0</v>
      </c>
      <c r="E184" s="65">
        <f>E185</f>
        <v>53.6</v>
      </c>
      <c r="F184" s="65">
        <f>F185</f>
        <v>46.5</v>
      </c>
    </row>
    <row r="185" spans="1:6" ht="16.5">
      <c r="A185" s="33" t="s">
        <v>306</v>
      </c>
      <c r="B185" s="20" t="s">
        <v>475</v>
      </c>
      <c r="C185" s="39" t="s">
        <v>112</v>
      </c>
      <c r="D185" s="65">
        <f>'№4'!F109</f>
        <v>0</v>
      </c>
      <c r="E185" s="65">
        <f>'№4'!G109</f>
        <v>53.6</v>
      </c>
      <c r="F185" s="65">
        <f>'№4'!H109</f>
        <v>46.5</v>
      </c>
    </row>
    <row r="186" spans="1:6" s="49" customFormat="1" ht="50.25">
      <c r="A186" s="34" t="s">
        <v>424</v>
      </c>
      <c r="B186" s="34"/>
      <c r="C186" s="35" t="s">
        <v>390</v>
      </c>
      <c r="D186" s="66">
        <f>D187+D196+D201+D204+D207+D218+D231</f>
        <v>53357.200000000004</v>
      </c>
      <c r="E186" s="66">
        <f>E187+E196+E201+E204+E207+E218+E231</f>
        <v>48701.200000000004</v>
      </c>
      <c r="F186" s="66">
        <f>F187+F196+F201+F204+F207+F218+F231</f>
        <v>47886.100000000006</v>
      </c>
    </row>
    <row r="187" spans="1:6" s="49" customFormat="1" ht="50.25">
      <c r="A187" s="34" t="s">
        <v>441</v>
      </c>
      <c r="B187" s="34"/>
      <c r="C187" s="35" t="s">
        <v>440</v>
      </c>
      <c r="D187" s="66">
        <f>D188+D190+D192+D194</f>
        <v>1605.8000000000002</v>
      </c>
      <c r="E187" s="66">
        <f>E188+E190+E192+E194</f>
        <v>180.6</v>
      </c>
      <c r="F187" s="66">
        <f>F188+F190+F192+F194</f>
        <v>213</v>
      </c>
    </row>
    <row r="188" spans="1:6" ht="33">
      <c r="A188" s="33" t="s">
        <v>267</v>
      </c>
      <c r="B188" s="20"/>
      <c r="C188" s="39" t="s">
        <v>268</v>
      </c>
      <c r="D188" s="65">
        <f>D189</f>
        <v>269.6</v>
      </c>
      <c r="E188" s="65">
        <f>E189</f>
        <v>180.6</v>
      </c>
      <c r="F188" s="65">
        <f>F189</f>
        <v>157</v>
      </c>
    </row>
    <row r="189" spans="1:6" ht="16.5">
      <c r="A189" s="33" t="s">
        <v>267</v>
      </c>
      <c r="B189" s="20" t="s">
        <v>475</v>
      </c>
      <c r="C189" s="39" t="s">
        <v>112</v>
      </c>
      <c r="D189" s="65">
        <f>'№4'!F40</f>
        <v>269.6</v>
      </c>
      <c r="E189" s="65">
        <f>'№4'!G40</f>
        <v>180.6</v>
      </c>
      <c r="F189" s="65">
        <f>'№4'!H40</f>
        <v>157</v>
      </c>
    </row>
    <row r="190" spans="1:6" ht="33">
      <c r="A190" s="33" t="s">
        <v>269</v>
      </c>
      <c r="B190" s="20"/>
      <c r="C190" s="39" t="s">
        <v>270</v>
      </c>
      <c r="D190" s="65">
        <f>D191</f>
        <v>875.6</v>
      </c>
      <c r="E190" s="65">
        <f>E191</f>
        <v>0</v>
      </c>
      <c r="F190" s="65">
        <f>F191</f>
        <v>0</v>
      </c>
    </row>
    <row r="191" spans="1:6" ht="16.5">
      <c r="A191" s="33" t="s">
        <v>269</v>
      </c>
      <c r="B191" s="20" t="s">
        <v>475</v>
      </c>
      <c r="C191" s="39" t="s">
        <v>112</v>
      </c>
      <c r="D191" s="65">
        <f>'№4'!F42</f>
        <v>875.6</v>
      </c>
      <c r="E191" s="65">
        <f>'№4'!G42</f>
        <v>0</v>
      </c>
      <c r="F191" s="65">
        <f>'№4'!H42</f>
        <v>0</v>
      </c>
    </row>
    <row r="192" spans="1:6" ht="50.25">
      <c r="A192" s="33" t="s">
        <v>442</v>
      </c>
      <c r="B192" s="20"/>
      <c r="C192" s="39" t="s">
        <v>443</v>
      </c>
      <c r="D192" s="65">
        <f>D193</f>
        <v>0</v>
      </c>
      <c r="E192" s="65">
        <f>E193</f>
        <v>0</v>
      </c>
      <c r="F192" s="65">
        <f>F193</f>
        <v>56</v>
      </c>
    </row>
    <row r="193" spans="1:6" ht="16.5">
      <c r="A193" s="33" t="s">
        <v>442</v>
      </c>
      <c r="B193" s="20" t="s">
        <v>475</v>
      </c>
      <c r="C193" s="39" t="s">
        <v>112</v>
      </c>
      <c r="D193" s="65">
        <f>'№4'!F34</f>
        <v>0</v>
      </c>
      <c r="E193" s="65">
        <f>'№4'!G34</f>
        <v>0</v>
      </c>
      <c r="F193" s="65">
        <f>'№4'!H34</f>
        <v>56</v>
      </c>
    </row>
    <row r="194" spans="1:6" ht="50.25">
      <c r="A194" s="33" t="s">
        <v>489</v>
      </c>
      <c r="B194" s="20"/>
      <c r="C194" s="11" t="s">
        <v>488</v>
      </c>
      <c r="D194" s="65">
        <f>D195</f>
        <v>460.6</v>
      </c>
      <c r="E194" s="65">
        <f>E195</f>
        <v>0</v>
      </c>
      <c r="F194" s="65">
        <f>F195</f>
        <v>0</v>
      </c>
    </row>
    <row r="195" spans="1:6" ht="16.5">
      <c r="A195" s="33" t="s">
        <v>489</v>
      </c>
      <c r="B195" s="20" t="s">
        <v>475</v>
      </c>
      <c r="C195" s="39" t="s">
        <v>112</v>
      </c>
      <c r="D195" s="65">
        <f>'№4'!F44</f>
        <v>460.6</v>
      </c>
      <c r="E195" s="65">
        <f>'№4'!G44</f>
        <v>0</v>
      </c>
      <c r="F195" s="65">
        <f>'№4'!H44</f>
        <v>0</v>
      </c>
    </row>
    <row r="196" spans="1:6" s="49" customFormat="1" ht="84">
      <c r="A196" s="34" t="s">
        <v>271</v>
      </c>
      <c r="B196" s="34"/>
      <c r="C196" s="35" t="s">
        <v>272</v>
      </c>
      <c r="D196" s="66">
        <f>D197+D199</f>
        <v>75</v>
      </c>
      <c r="E196" s="66">
        <f>E197+E199</f>
        <v>50.3</v>
      </c>
      <c r="F196" s="66">
        <f>F197+F199</f>
        <v>44</v>
      </c>
    </row>
    <row r="197" spans="1:6" ht="33">
      <c r="A197" s="33" t="s">
        <v>274</v>
      </c>
      <c r="B197" s="20"/>
      <c r="C197" s="39" t="s">
        <v>273</v>
      </c>
      <c r="D197" s="65">
        <f>D198</f>
        <v>50</v>
      </c>
      <c r="E197" s="65">
        <f>E198</f>
        <v>33.5</v>
      </c>
      <c r="F197" s="65">
        <f>F198</f>
        <v>29</v>
      </c>
    </row>
    <row r="198" spans="1:6" ht="16.5">
      <c r="A198" s="33" t="s">
        <v>274</v>
      </c>
      <c r="B198" s="20" t="s">
        <v>475</v>
      </c>
      <c r="C198" s="39" t="s">
        <v>112</v>
      </c>
      <c r="D198" s="65">
        <f>'№4'!F46</f>
        <v>50</v>
      </c>
      <c r="E198" s="65">
        <f>'№4'!G46</f>
        <v>33.5</v>
      </c>
      <c r="F198" s="65">
        <f>'№4'!H46</f>
        <v>29</v>
      </c>
    </row>
    <row r="199" spans="1:6" ht="50.25">
      <c r="A199" s="33" t="s">
        <v>276</v>
      </c>
      <c r="B199" s="20"/>
      <c r="C199" s="39" t="s">
        <v>275</v>
      </c>
      <c r="D199" s="65">
        <f>D200</f>
        <v>25</v>
      </c>
      <c r="E199" s="65">
        <f>E200</f>
        <v>16.8</v>
      </c>
      <c r="F199" s="65">
        <f>F200</f>
        <v>15</v>
      </c>
    </row>
    <row r="200" spans="1:6" ht="16.5">
      <c r="A200" s="33" t="s">
        <v>276</v>
      </c>
      <c r="B200" s="20" t="s">
        <v>475</v>
      </c>
      <c r="C200" s="39" t="s">
        <v>112</v>
      </c>
      <c r="D200" s="65">
        <f>'№4'!F48</f>
        <v>25</v>
      </c>
      <c r="E200" s="65">
        <f>'№4'!G48</f>
        <v>16.8</v>
      </c>
      <c r="F200" s="65">
        <f>'№4'!H48</f>
        <v>15</v>
      </c>
    </row>
    <row r="201" spans="1:6" s="49" customFormat="1" ht="33">
      <c r="A201" s="34" t="s">
        <v>277</v>
      </c>
      <c r="B201" s="34"/>
      <c r="C201" s="35" t="s">
        <v>278</v>
      </c>
      <c r="D201" s="66">
        <f aca="true" t="shared" si="4" ref="D201:F202">D202</f>
        <v>180</v>
      </c>
      <c r="E201" s="66">
        <f t="shared" si="4"/>
        <v>121</v>
      </c>
      <c r="F201" s="66">
        <f t="shared" si="4"/>
        <v>105</v>
      </c>
    </row>
    <row r="202" spans="1:6" ht="33">
      <c r="A202" s="33" t="s">
        <v>279</v>
      </c>
      <c r="B202" s="20"/>
      <c r="C202" s="39" t="s">
        <v>280</v>
      </c>
      <c r="D202" s="65">
        <f t="shared" si="4"/>
        <v>180</v>
      </c>
      <c r="E202" s="65">
        <f t="shared" si="4"/>
        <v>121</v>
      </c>
      <c r="F202" s="65">
        <f t="shared" si="4"/>
        <v>105</v>
      </c>
    </row>
    <row r="203" spans="1:6" ht="16.5">
      <c r="A203" s="33" t="s">
        <v>279</v>
      </c>
      <c r="B203" s="20" t="s">
        <v>475</v>
      </c>
      <c r="C203" s="39" t="s">
        <v>112</v>
      </c>
      <c r="D203" s="65">
        <f>'№4'!F51</f>
        <v>180</v>
      </c>
      <c r="E203" s="65">
        <f>'№4'!G51</f>
        <v>121</v>
      </c>
      <c r="F203" s="65">
        <f>'№4'!H51</f>
        <v>105</v>
      </c>
    </row>
    <row r="204" spans="1:6" s="49" customFormat="1" ht="33">
      <c r="A204" s="34" t="s">
        <v>281</v>
      </c>
      <c r="B204" s="34"/>
      <c r="C204" s="35" t="s">
        <v>282</v>
      </c>
      <c r="D204" s="66">
        <f aca="true" t="shared" si="5" ref="D204:F205">D205</f>
        <v>6647.1</v>
      </c>
      <c r="E204" s="66">
        <f t="shared" si="5"/>
        <v>6201.4</v>
      </c>
      <c r="F204" s="66">
        <f t="shared" si="5"/>
        <v>6083.9</v>
      </c>
    </row>
    <row r="205" spans="1:6" ht="33">
      <c r="A205" s="33" t="s">
        <v>284</v>
      </c>
      <c r="B205" s="20"/>
      <c r="C205" s="39" t="s">
        <v>283</v>
      </c>
      <c r="D205" s="65">
        <f t="shared" si="5"/>
        <v>6647.1</v>
      </c>
      <c r="E205" s="65">
        <f t="shared" si="5"/>
        <v>6201.4</v>
      </c>
      <c r="F205" s="65">
        <f t="shared" si="5"/>
        <v>6083.9</v>
      </c>
    </row>
    <row r="206" spans="1:6" ht="16.5">
      <c r="A206" s="33" t="s">
        <v>284</v>
      </c>
      <c r="B206" s="20" t="s">
        <v>475</v>
      </c>
      <c r="C206" s="39" t="s">
        <v>112</v>
      </c>
      <c r="D206" s="65">
        <f>'№4'!F76</f>
        <v>6647.1</v>
      </c>
      <c r="E206" s="65">
        <f>'№4'!G76</f>
        <v>6201.4</v>
      </c>
      <c r="F206" s="65">
        <f>'№4'!H76</f>
        <v>6083.9</v>
      </c>
    </row>
    <row r="207" spans="1:6" s="49" customFormat="1" ht="50.25">
      <c r="A207" s="34" t="s">
        <v>261</v>
      </c>
      <c r="B207" s="34"/>
      <c r="C207" s="35" t="s">
        <v>262</v>
      </c>
      <c r="D207" s="66">
        <f>D208+D210+D212+D214+D216</f>
        <v>2045.1</v>
      </c>
      <c r="E207" s="66">
        <f>E208+E210+E212+E214+E216</f>
        <v>1369</v>
      </c>
      <c r="F207" s="66">
        <f>F208+F210+F212+F214+F216</f>
        <v>1192.5</v>
      </c>
    </row>
    <row r="208" spans="1:6" ht="33">
      <c r="A208" s="33" t="s">
        <v>266</v>
      </c>
      <c r="B208" s="20"/>
      <c r="C208" s="39" t="s">
        <v>265</v>
      </c>
      <c r="D208" s="65">
        <f>D209</f>
        <v>55.1</v>
      </c>
      <c r="E208" s="65">
        <f>E209</f>
        <v>37</v>
      </c>
      <c r="F208" s="65">
        <f>F209</f>
        <v>32</v>
      </c>
    </row>
    <row r="209" spans="1:6" ht="16.5">
      <c r="A209" s="33" t="s">
        <v>266</v>
      </c>
      <c r="B209" s="20" t="s">
        <v>475</v>
      </c>
      <c r="C209" s="39" t="s">
        <v>112</v>
      </c>
      <c r="D209" s="65">
        <f>'№4'!F54</f>
        <v>55.1</v>
      </c>
      <c r="E209" s="65">
        <f>'№4'!G54</f>
        <v>37</v>
      </c>
      <c r="F209" s="65">
        <f>'№4'!H54</f>
        <v>32</v>
      </c>
    </row>
    <row r="210" spans="1:6" ht="33">
      <c r="A210" s="33" t="s">
        <v>263</v>
      </c>
      <c r="B210" s="20"/>
      <c r="C210" s="39" t="s">
        <v>264</v>
      </c>
      <c r="D210" s="65">
        <f>D211</f>
        <v>300</v>
      </c>
      <c r="E210" s="65">
        <f>E211</f>
        <v>200</v>
      </c>
      <c r="F210" s="65">
        <f>F211</f>
        <v>175</v>
      </c>
    </row>
    <row r="211" spans="1:6" ht="16.5">
      <c r="A211" s="33" t="s">
        <v>263</v>
      </c>
      <c r="B211" s="20" t="s">
        <v>475</v>
      </c>
      <c r="C211" s="39" t="s">
        <v>112</v>
      </c>
      <c r="D211" s="65">
        <f>'№4'!F188</f>
        <v>300</v>
      </c>
      <c r="E211" s="65">
        <f>'№4'!G188</f>
        <v>200</v>
      </c>
      <c r="F211" s="65">
        <f>'№4'!H188</f>
        <v>175</v>
      </c>
    </row>
    <row r="212" spans="1:6" ht="75" customHeight="1">
      <c r="A212" s="56" t="s">
        <v>410</v>
      </c>
      <c r="B212" s="38"/>
      <c r="C212" s="11" t="s">
        <v>416</v>
      </c>
      <c r="D212" s="65">
        <f>D213</f>
        <v>770</v>
      </c>
      <c r="E212" s="65">
        <f>E213</f>
        <v>516</v>
      </c>
      <c r="F212" s="65">
        <f>F213</f>
        <v>449</v>
      </c>
    </row>
    <row r="213" spans="1:6" ht="16.5">
      <c r="A213" s="33" t="s">
        <v>410</v>
      </c>
      <c r="B213" s="20" t="s">
        <v>475</v>
      </c>
      <c r="C213" s="39" t="s">
        <v>112</v>
      </c>
      <c r="D213" s="65">
        <f>'№4'!F206</f>
        <v>770</v>
      </c>
      <c r="E213" s="65">
        <f>'№4'!G206</f>
        <v>516</v>
      </c>
      <c r="F213" s="65">
        <f>'№4'!H206</f>
        <v>449</v>
      </c>
    </row>
    <row r="214" spans="1:6" ht="66.75">
      <c r="A214" s="56" t="s">
        <v>411</v>
      </c>
      <c r="B214" s="38"/>
      <c r="C214" s="11" t="s">
        <v>415</v>
      </c>
      <c r="D214" s="65">
        <f>D215</f>
        <v>400</v>
      </c>
      <c r="E214" s="65">
        <f>E215</f>
        <v>268</v>
      </c>
      <c r="F214" s="65">
        <f>F215</f>
        <v>233</v>
      </c>
    </row>
    <row r="215" spans="1:6" ht="16.5">
      <c r="A215" s="33" t="s">
        <v>411</v>
      </c>
      <c r="B215" s="20" t="s">
        <v>475</v>
      </c>
      <c r="C215" s="39" t="s">
        <v>112</v>
      </c>
      <c r="D215" s="65">
        <f>'№4'!F211</f>
        <v>400</v>
      </c>
      <c r="E215" s="65">
        <f>'№4'!G211</f>
        <v>268</v>
      </c>
      <c r="F215" s="65">
        <f>'№4'!H211</f>
        <v>233</v>
      </c>
    </row>
    <row r="216" spans="1:6" ht="66.75">
      <c r="A216" s="56" t="s">
        <v>412</v>
      </c>
      <c r="B216" s="38"/>
      <c r="C216" s="11" t="s">
        <v>413</v>
      </c>
      <c r="D216" s="65">
        <f>D217</f>
        <v>520</v>
      </c>
      <c r="E216" s="65">
        <f>E217</f>
        <v>348</v>
      </c>
      <c r="F216" s="65">
        <f>F217</f>
        <v>303.5</v>
      </c>
    </row>
    <row r="217" spans="1:6" ht="16.5">
      <c r="A217" s="33" t="s">
        <v>412</v>
      </c>
      <c r="B217" s="20" t="s">
        <v>475</v>
      </c>
      <c r="C217" s="39" t="s">
        <v>112</v>
      </c>
      <c r="D217" s="65">
        <f>'№4'!F213</f>
        <v>520</v>
      </c>
      <c r="E217" s="65">
        <f>'№4'!G213</f>
        <v>348</v>
      </c>
      <c r="F217" s="65">
        <f>'№4'!H213</f>
        <v>303.5</v>
      </c>
    </row>
    <row r="218" spans="1:6" s="49" customFormat="1" ht="16.5">
      <c r="A218" s="34" t="s">
        <v>248</v>
      </c>
      <c r="B218" s="34"/>
      <c r="C218" s="35" t="s">
        <v>249</v>
      </c>
      <c r="D218" s="66">
        <f>D219+D221+D223+D225+D227+D229</f>
        <v>3140.4</v>
      </c>
      <c r="E218" s="66">
        <f>E219+E221+E223+E225+E227+E229</f>
        <v>2845.1</v>
      </c>
      <c r="F218" s="66">
        <f>F219+F221+F223+F225+F227+F229</f>
        <v>2767.1</v>
      </c>
    </row>
    <row r="219" spans="1:6" ht="33">
      <c r="A219" s="33" t="s">
        <v>252</v>
      </c>
      <c r="B219" s="20"/>
      <c r="C219" s="39" t="s">
        <v>251</v>
      </c>
      <c r="D219" s="65">
        <f>D220</f>
        <v>150</v>
      </c>
      <c r="E219" s="65">
        <f>E220</f>
        <v>100</v>
      </c>
      <c r="F219" s="65">
        <f>F220</f>
        <v>87.5</v>
      </c>
    </row>
    <row r="220" spans="1:6" ht="16.5">
      <c r="A220" s="33" t="s">
        <v>252</v>
      </c>
      <c r="B220" s="20" t="s">
        <v>475</v>
      </c>
      <c r="C220" s="39" t="s">
        <v>112</v>
      </c>
      <c r="D220" s="65">
        <f>'№4'!F191</f>
        <v>150</v>
      </c>
      <c r="E220" s="65">
        <f>'№4'!G191</f>
        <v>100</v>
      </c>
      <c r="F220" s="65">
        <f>'№4'!H191</f>
        <v>87.5</v>
      </c>
    </row>
    <row r="221" spans="1:6" ht="33">
      <c r="A221" s="33" t="s">
        <v>254</v>
      </c>
      <c r="B221" s="20"/>
      <c r="C221" s="39" t="s">
        <v>253</v>
      </c>
      <c r="D221" s="65">
        <f>D222</f>
        <v>312</v>
      </c>
      <c r="E221" s="65">
        <f>E222</f>
        <v>209</v>
      </c>
      <c r="F221" s="65">
        <f>F222</f>
        <v>181.9</v>
      </c>
    </row>
    <row r="222" spans="1:6" ht="16.5">
      <c r="A222" s="33" t="s">
        <v>254</v>
      </c>
      <c r="B222" s="20" t="s">
        <v>475</v>
      </c>
      <c r="C222" s="39" t="s">
        <v>112</v>
      </c>
      <c r="D222" s="65">
        <f>'№4'!F193</f>
        <v>312</v>
      </c>
      <c r="E222" s="65">
        <f>'№4'!G193</f>
        <v>209</v>
      </c>
      <c r="F222" s="65">
        <f>'№4'!H193</f>
        <v>181.9</v>
      </c>
    </row>
    <row r="223" spans="1:6" ht="33">
      <c r="A223" s="33" t="s">
        <v>257</v>
      </c>
      <c r="B223" s="20"/>
      <c r="C223" s="39" t="s">
        <v>255</v>
      </c>
      <c r="D223" s="65">
        <f>D224</f>
        <v>233.3</v>
      </c>
      <c r="E223" s="65">
        <f>E224</f>
        <v>157</v>
      </c>
      <c r="F223" s="65">
        <f>F224</f>
        <v>136</v>
      </c>
    </row>
    <row r="224" spans="1:6" ht="16.5">
      <c r="A224" s="33" t="s">
        <v>257</v>
      </c>
      <c r="B224" s="20" t="s">
        <v>475</v>
      </c>
      <c r="C224" s="39" t="s">
        <v>112</v>
      </c>
      <c r="D224" s="65">
        <f>'№4'!F195</f>
        <v>233.3</v>
      </c>
      <c r="E224" s="65">
        <f>'№4'!G195</f>
        <v>157</v>
      </c>
      <c r="F224" s="65">
        <f>'№4'!H195</f>
        <v>136</v>
      </c>
    </row>
    <row r="225" spans="1:6" ht="33">
      <c r="A225" s="33" t="s">
        <v>258</v>
      </c>
      <c r="B225" s="20"/>
      <c r="C225" s="39" t="s">
        <v>256</v>
      </c>
      <c r="D225" s="65">
        <f>D226</f>
        <v>200</v>
      </c>
      <c r="E225" s="65">
        <f>E226</f>
        <v>134</v>
      </c>
      <c r="F225" s="65">
        <f>F226</f>
        <v>116.6</v>
      </c>
    </row>
    <row r="226" spans="1:6" ht="16.5">
      <c r="A226" s="33" t="s">
        <v>258</v>
      </c>
      <c r="B226" s="20" t="s">
        <v>475</v>
      </c>
      <c r="C226" s="39" t="s">
        <v>112</v>
      </c>
      <c r="D226" s="65">
        <f>'№4'!F197</f>
        <v>200</v>
      </c>
      <c r="E226" s="65">
        <f>'№4'!G197</f>
        <v>134</v>
      </c>
      <c r="F226" s="65">
        <f>'№4'!H197</f>
        <v>116.6</v>
      </c>
    </row>
    <row r="227" spans="1:6" ht="50.25">
      <c r="A227" s="33" t="s">
        <v>250</v>
      </c>
      <c r="B227" s="20"/>
      <c r="C227" s="39" t="s">
        <v>79</v>
      </c>
      <c r="D227" s="65">
        <f>D228</f>
        <v>2101.5</v>
      </c>
      <c r="E227" s="65">
        <f>E228</f>
        <v>2101.5</v>
      </c>
      <c r="F227" s="65">
        <f>F228</f>
        <v>2101.5</v>
      </c>
    </row>
    <row r="228" spans="1:6" ht="16.5">
      <c r="A228" s="33" t="s">
        <v>250</v>
      </c>
      <c r="B228" s="20" t="s">
        <v>475</v>
      </c>
      <c r="C228" s="39" t="s">
        <v>112</v>
      </c>
      <c r="D228" s="65">
        <f>'№4'!F183</f>
        <v>2101.5</v>
      </c>
      <c r="E228" s="65">
        <f>'№4'!G183</f>
        <v>2101.5</v>
      </c>
      <c r="F228" s="65">
        <f>'№4'!H183</f>
        <v>2101.5</v>
      </c>
    </row>
    <row r="229" spans="1:6" ht="33">
      <c r="A229" s="33" t="s">
        <v>259</v>
      </c>
      <c r="B229" s="20"/>
      <c r="C229" s="39" t="s">
        <v>260</v>
      </c>
      <c r="D229" s="65">
        <f>D230</f>
        <v>143.6</v>
      </c>
      <c r="E229" s="65">
        <f>E230</f>
        <v>143.6</v>
      </c>
      <c r="F229" s="65">
        <f>F230</f>
        <v>143.6</v>
      </c>
    </row>
    <row r="230" spans="1:6" ht="16.5">
      <c r="A230" s="33" t="s">
        <v>259</v>
      </c>
      <c r="B230" s="20" t="s">
        <v>475</v>
      </c>
      <c r="C230" s="39" t="s">
        <v>112</v>
      </c>
      <c r="D230" s="65">
        <f>'№4'!F199</f>
        <v>143.6</v>
      </c>
      <c r="E230" s="65">
        <f>'№4'!G199</f>
        <v>143.6</v>
      </c>
      <c r="F230" s="65">
        <f>'№4'!H199</f>
        <v>143.6</v>
      </c>
    </row>
    <row r="231" spans="1:6" s="49" customFormat="1" ht="16.5">
      <c r="A231" s="34" t="s">
        <v>426</v>
      </c>
      <c r="B231" s="34"/>
      <c r="C231" s="35" t="s">
        <v>425</v>
      </c>
      <c r="D231" s="66">
        <f>D232+D234+D236+D238+D240+D242</f>
        <v>39663.8</v>
      </c>
      <c r="E231" s="66">
        <f>E232+E234+E236+E238+E240+E242</f>
        <v>37933.8</v>
      </c>
      <c r="F231" s="66">
        <f>F232+F234+F236+F238+F240+F242</f>
        <v>37480.600000000006</v>
      </c>
    </row>
    <row r="232" spans="1:6" ht="16.5">
      <c r="A232" s="33" t="s">
        <v>427</v>
      </c>
      <c r="B232" s="20"/>
      <c r="C232" s="39" t="s">
        <v>21</v>
      </c>
      <c r="D232" s="65">
        <f>D233</f>
        <v>1455.3</v>
      </c>
      <c r="E232" s="65">
        <f>E233</f>
        <v>1455.3</v>
      </c>
      <c r="F232" s="65">
        <f>F233</f>
        <v>1455.3</v>
      </c>
    </row>
    <row r="233" spans="1:6" ht="16.5">
      <c r="A233" s="33" t="s">
        <v>427</v>
      </c>
      <c r="B233" s="20" t="s">
        <v>475</v>
      </c>
      <c r="C233" s="39" t="s">
        <v>112</v>
      </c>
      <c r="D233" s="65">
        <f>'№4'!F17</f>
        <v>1455.3</v>
      </c>
      <c r="E233" s="65">
        <f>'№4'!G17</f>
        <v>1455.3</v>
      </c>
      <c r="F233" s="65">
        <f>'№4'!H17</f>
        <v>1455.3</v>
      </c>
    </row>
    <row r="234" spans="1:6" ht="50.25">
      <c r="A234" s="33" t="s">
        <v>378</v>
      </c>
      <c r="B234" s="20"/>
      <c r="C234" s="39" t="s">
        <v>88</v>
      </c>
      <c r="D234" s="65">
        <f>D235</f>
        <v>35162.6</v>
      </c>
      <c r="E234" s="65">
        <f>E235</f>
        <v>33443.6</v>
      </c>
      <c r="F234" s="65">
        <f>F235</f>
        <v>32990.4</v>
      </c>
    </row>
    <row r="235" spans="1:6" ht="16.5">
      <c r="A235" s="33" t="s">
        <v>378</v>
      </c>
      <c r="B235" s="20" t="s">
        <v>475</v>
      </c>
      <c r="C235" s="39" t="s">
        <v>112</v>
      </c>
      <c r="D235" s="65">
        <f>'№4'!F22</f>
        <v>35162.6</v>
      </c>
      <c r="E235" s="65">
        <f>'№4'!G22</f>
        <v>33443.6</v>
      </c>
      <c r="F235" s="65">
        <f>'№4'!H22</f>
        <v>32990.4</v>
      </c>
    </row>
    <row r="236" spans="1:6" ht="50.25">
      <c r="A236" s="33" t="s">
        <v>430</v>
      </c>
      <c r="B236" s="20"/>
      <c r="C236" s="39" t="s">
        <v>89</v>
      </c>
      <c r="D236" s="65">
        <f>D237</f>
        <v>765.1999999999999</v>
      </c>
      <c r="E236" s="65">
        <f>E237</f>
        <v>765.1999999999999</v>
      </c>
      <c r="F236" s="65">
        <f>F237</f>
        <v>765.1999999999999</v>
      </c>
    </row>
    <row r="237" spans="1:6" ht="16.5">
      <c r="A237" s="33" t="s">
        <v>430</v>
      </c>
      <c r="B237" s="20" t="s">
        <v>475</v>
      </c>
      <c r="C237" s="39" t="s">
        <v>112</v>
      </c>
      <c r="D237" s="65">
        <f>'№4'!F26+'№4'!F58+'№4'!F67</f>
        <v>765.1999999999999</v>
      </c>
      <c r="E237" s="65">
        <f>'№4'!G26+'№4'!G58+'№4'!G67</f>
        <v>765.1999999999999</v>
      </c>
      <c r="F237" s="65">
        <f>'№4'!H26+'№4'!H58+'№4'!H67</f>
        <v>765.1999999999999</v>
      </c>
    </row>
    <row r="238" spans="1:6" ht="100.5">
      <c r="A238" s="56" t="s">
        <v>478</v>
      </c>
      <c r="B238" s="105"/>
      <c r="C238" s="11" t="s">
        <v>479</v>
      </c>
      <c r="D238" s="65">
        <f>D239</f>
        <v>1404</v>
      </c>
      <c r="E238" s="65">
        <f>E239</f>
        <v>1393</v>
      </c>
      <c r="F238" s="65">
        <f>F239</f>
        <v>1393</v>
      </c>
    </row>
    <row r="239" spans="1:6" ht="16.5">
      <c r="A239" s="33" t="s">
        <v>478</v>
      </c>
      <c r="B239" s="20" t="s">
        <v>475</v>
      </c>
      <c r="C239" s="39" t="s">
        <v>112</v>
      </c>
      <c r="D239" s="65">
        <f>'№4'!F69</f>
        <v>1404</v>
      </c>
      <c r="E239" s="65">
        <f>'№4'!G69</f>
        <v>1393</v>
      </c>
      <c r="F239" s="65">
        <f>'№4'!H69</f>
        <v>1393</v>
      </c>
    </row>
    <row r="240" spans="1:6" ht="66.75">
      <c r="A240" s="33" t="s">
        <v>369</v>
      </c>
      <c r="B240" s="20"/>
      <c r="C240" s="39" t="s">
        <v>370</v>
      </c>
      <c r="D240" s="65">
        <f>D241</f>
        <v>253.3</v>
      </c>
      <c r="E240" s="65">
        <f>E241</f>
        <v>253.3</v>
      </c>
      <c r="F240" s="65">
        <f>F241</f>
        <v>253.3</v>
      </c>
    </row>
    <row r="241" spans="1:6" ht="16.5">
      <c r="A241" s="33" t="s">
        <v>369</v>
      </c>
      <c r="B241" s="20" t="s">
        <v>475</v>
      </c>
      <c r="C241" s="39" t="s">
        <v>112</v>
      </c>
      <c r="D241" s="65">
        <f>'№4'!F60</f>
        <v>253.3</v>
      </c>
      <c r="E241" s="65">
        <f>'№4'!G60</f>
        <v>253.3</v>
      </c>
      <c r="F241" s="65">
        <f>'№4'!H60</f>
        <v>253.3</v>
      </c>
    </row>
    <row r="242" spans="1:6" ht="50.25">
      <c r="A242" s="33" t="s">
        <v>431</v>
      </c>
      <c r="B242" s="20"/>
      <c r="C242" s="39" t="s">
        <v>432</v>
      </c>
      <c r="D242" s="65">
        <f>D243</f>
        <v>623.4</v>
      </c>
      <c r="E242" s="65">
        <f>E243</f>
        <v>623.4</v>
      </c>
      <c r="F242" s="65">
        <f>F243</f>
        <v>623.4</v>
      </c>
    </row>
    <row r="243" spans="1:6" ht="16.5">
      <c r="A243" s="33" t="s">
        <v>431</v>
      </c>
      <c r="B243" s="20" t="s">
        <v>475</v>
      </c>
      <c r="C243" s="39" t="s">
        <v>112</v>
      </c>
      <c r="D243" s="65">
        <f>'№4'!F28</f>
        <v>623.4</v>
      </c>
      <c r="E243" s="65">
        <f>'№4'!G28</f>
        <v>623.4</v>
      </c>
      <c r="F243" s="65">
        <f>'№4'!H28</f>
        <v>623.4</v>
      </c>
    </row>
    <row r="244" spans="1:6" s="49" customFormat="1" ht="50.25">
      <c r="A244" s="34" t="s">
        <v>206</v>
      </c>
      <c r="B244" s="34"/>
      <c r="C244" s="35" t="s">
        <v>207</v>
      </c>
      <c r="D244" s="66">
        <f>D245+D254</f>
        <v>12128</v>
      </c>
      <c r="E244" s="66">
        <f>E245+E254</f>
        <v>7463</v>
      </c>
      <c r="F244" s="66">
        <f>F245+F254</f>
        <v>7133.7</v>
      </c>
    </row>
    <row r="245" spans="1:6" s="49" customFormat="1" ht="33">
      <c r="A245" s="34" t="s">
        <v>208</v>
      </c>
      <c r="B245" s="34"/>
      <c r="C245" s="35" t="s">
        <v>209</v>
      </c>
      <c r="D245" s="66">
        <f>D246+D248+D250+D252</f>
        <v>6960.5</v>
      </c>
      <c r="E245" s="66">
        <f>E246+E248+E250+E252</f>
        <v>2373</v>
      </c>
      <c r="F245" s="66">
        <f>F246+F248+F250+F252</f>
        <v>2064.5</v>
      </c>
    </row>
    <row r="246" spans="1:6" ht="16.5">
      <c r="A246" s="33" t="s">
        <v>210</v>
      </c>
      <c r="B246" s="72"/>
      <c r="C246" s="39" t="s">
        <v>211</v>
      </c>
      <c r="D246" s="65">
        <f>D247</f>
        <v>2861.8</v>
      </c>
      <c r="E246" s="65">
        <f>E247</f>
        <v>1898</v>
      </c>
      <c r="F246" s="65">
        <f>F247</f>
        <v>1652</v>
      </c>
    </row>
    <row r="247" spans="1:6" ht="33">
      <c r="A247" s="33" t="s">
        <v>210</v>
      </c>
      <c r="B247" s="72" t="s">
        <v>36</v>
      </c>
      <c r="C247" s="39" t="s">
        <v>434</v>
      </c>
      <c r="D247" s="65">
        <f>'№4'!F254+'№4'!F274</f>
        <v>2861.8</v>
      </c>
      <c r="E247" s="65">
        <f>'№4'!G254+'№4'!G274</f>
        <v>1898</v>
      </c>
      <c r="F247" s="65">
        <f>'№4'!H254+'№4'!H274</f>
        <v>1652</v>
      </c>
    </row>
    <row r="248" spans="1:6" ht="33">
      <c r="A248" s="33" t="s">
        <v>212</v>
      </c>
      <c r="B248" s="72"/>
      <c r="C248" s="39" t="s">
        <v>213</v>
      </c>
      <c r="D248" s="65">
        <f>D249</f>
        <v>208</v>
      </c>
      <c r="E248" s="65">
        <f>E249</f>
        <v>140</v>
      </c>
      <c r="F248" s="65">
        <f>F249</f>
        <v>121</v>
      </c>
    </row>
    <row r="249" spans="1:6" ht="33">
      <c r="A249" s="33" t="s">
        <v>212</v>
      </c>
      <c r="B249" s="72" t="s">
        <v>36</v>
      </c>
      <c r="C249" s="39" t="s">
        <v>434</v>
      </c>
      <c r="D249" s="65">
        <f>'№4'!F256</f>
        <v>208</v>
      </c>
      <c r="E249" s="65">
        <f>'№4'!G256</f>
        <v>140</v>
      </c>
      <c r="F249" s="65">
        <f>'№4'!H256</f>
        <v>121</v>
      </c>
    </row>
    <row r="250" spans="1:6" ht="16.5">
      <c r="A250" s="33" t="s">
        <v>215</v>
      </c>
      <c r="B250" s="72"/>
      <c r="C250" s="39" t="s">
        <v>214</v>
      </c>
      <c r="D250" s="65">
        <f>D251</f>
        <v>3390.7</v>
      </c>
      <c r="E250" s="65">
        <f>E251</f>
        <v>0</v>
      </c>
      <c r="F250" s="65">
        <f>F251</f>
        <v>0</v>
      </c>
    </row>
    <row r="251" spans="1:6" ht="33">
      <c r="A251" s="33" t="s">
        <v>215</v>
      </c>
      <c r="B251" s="72" t="s">
        <v>36</v>
      </c>
      <c r="C251" s="39" t="s">
        <v>434</v>
      </c>
      <c r="D251" s="65">
        <f>'№4'!F258</f>
        <v>3390.7</v>
      </c>
      <c r="E251" s="65">
        <f>'№4'!G258</f>
        <v>0</v>
      </c>
      <c r="F251" s="65">
        <f>'№4'!H258</f>
        <v>0</v>
      </c>
    </row>
    <row r="252" spans="1:6" ht="33">
      <c r="A252" s="33" t="s">
        <v>219</v>
      </c>
      <c r="B252" s="72"/>
      <c r="C252" s="39" t="s">
        <v>218</v>
      </c>
      <c r="D252" s="65">
        <f>D253</f>
        <v>500</v>
      </c>
      <c r="E252" s="65">
        <f>E253</f>
        <v>335</v>
      </c>
      <c r="F252" s="65">
        <f>F253</f>
        <v>291.5</v>
      </c>
    </row>
    <row r="253" spans="1:6" ht="33">
      <c r="A253" s="33" t="s">
        <v>219</v>
      </c>
      <c r="B253" s="72" t="s">
        <v>36</v>
      </c>
      <c r="C253" s="39" t="s">
        <v>434</v>
      </c>
      <c r="D253" s="65">
        <f>'№4'!F269</f>
        <v>500</v>
      </c>
      <c r="E253" s="65">
        <f>'№4'!G269</f>
        <v>335</v>
      </c>
      <c r="F253" s="65">
        <f>'№4'!H269</f>
        <v>291.5</v>
      </c>
    </row>
    <row r="254" spans="1:6" s="49" customFormat="1" ht="16.5">
      <c r="A254" s="34" t="s">
        <v>216</v>
      </c>
      <c r="B254" s="34"/>
      <c r="C254" s="35" t="s">
        <v>425</v>
      </c>
      <c r="D254" s="66">
        <f aca="true" t="shared" si="6" ref="D254:F255">D255</f>
        <v>5167.5</v>
      </c>
      <c r="E254" s="66">
        <f t="shared" si="6"/>
        <v>5090</v>
      </c>
      <c r="F254" s="66">
        <f t="shared" si="6"/>
        <v>5069.2</v>
      </c>
    </row>
    <row r="255" spans="1:6" ht="50.25">
      <c r="A255" s="33" t="s">
        <v>217</v>
      </c>
      <c r="B255" s="72"/>
      <c r="C255" s="39" t="s">
        <v>88</v>
      </c>
      <c r="D255" s="65">
        <f t="shared" si="6"/>
        <v>5167.5</v>
      </c>
      <c r="E255" s="65">
        <f t="shared" si="6"/>
        <v>5090</v>
      </c>
      <c r="F255" s="65">
        <f t="shared" si="6"/>
        <v>5069.2</v>
      </c>
    </row>
    <row r="256" spans="1:6" ht="33">
      <c r="A256" s="33" t="s">
        <v>217</v>
      </c>
      <c r="B256" s="72" t="s">
        <v>36</v>
      </c>
      <c r="C256" s="39" t="s">
        <v>434</v>
      </c>
      <c r="D256" s="65">
        <f>'№4'!F261</f>
        <v>5167.5</v>
      </c>
      <c r="E256" s="65">
        <f>'№4'!G261</f>
        <v>5090</v>
      </c>
      <c r="F256" s="65">
        <f>'№4'!H261</f>
        <v>5069.2</v>
      </c>
    </row>
    <row r="257" spans="1:6" s="49" customFormat="1" ht="39" customHeight="1">
      <c r="A257" s="34" t="s">
        <v>445</v>
      </c>
      <c r="B257" s="34"/>
      <c r="C257" s="35" t="s">
        <v>444</v>
      </c>
      <c r="D257" s="66">
        <f>D258+D263+D266+D269</f>
        <v>13379.500000000002</v>
      </c>
      <c r="E257" s="66">
        <f>E258+E263+E266+E269</f>
        <v>12103.500000000002</v>
      </c>
      <c r="F257" s="66">
        <f>F258+F263+F266+F269</f>
        <v>11759.5</v>
      </c>
    </row>
    <row r="258" spans="1:6" s="49" customFormat="1" ht="33">
      <c r="A258" s="34" t="s">
        <v>358</v>
      </c>
      <c r="B258" s="34"/>
      <c r="C258" s="35" t="s">
        <v>354</v>
      </c>
      <c r="D258" s="66">
        <f>D259+D261</f>
        <v>1674.1</v>
      </c>
      <c r="E258" s="66">
        <f>E259+E261</f>
        <v>523.1</v>
      </c>
      <c r="F258" s="66">
        <f>F259+F261</f>
        <v>523.1</v>
      </c>
    </row>
    <row r="259" spans="1:6" ht="50.25">
      <c r="A259" s="33" t="s">
        <v>367</v>
      </c>
      <c r="B259" s="72"/>
      <c r="C259" s="39" t="s">
        <v>368</v>
      </c>
      <c r="D259" s="65">
        <f>D260</f>
        <v>1403.1</v>
      </c>
      <c r="E259" s="65">
        <f>E260</f>
        <v>523.1</v>
      </c>
      <c r="F259" s="65">
        <f>F260</f>
        <v>523.1</v>
      </c>
    </row>
    <row r="260" spans="1:6" ht="33">
      <c r="A260" s="33" t="s">
        <v>367</v>
      </c>
      <c r="B260" s="72" t="s">
        <v>38</v>
      </c>
      <c r="C260" s="39" t="s">
        <v>74</v>
      </c>
      <c r="D260" s="65">
        <f>'№4'!F230</f>
        <v>1403.1</v>
      </c>
      <c r="E260" s="65">
        <f>'№4'!G230</f>
        <v>523.1</v>
      </c>
      <c r="F260" s="65">
        <f>'№4'!H230</f>
        <v>523.1</v>
      </c>
    </row>
    <row r="261" spans="1:6" ht="50.25">
      <c r="A261" s="10" t="s">
        <v>519</v>
      </c>
      <c r="B261" s="72"/>
      <c r="C261" s="32" t="s">
        <v>518</v>
      </c>
      <c r="D261" s="65">
        <f>D262</f>
        <v>271</v>
      </c>
      <c r="E261" s="65">
        <f>E262</f>
        <v>0</v>
      </c>
      <c r="F261" s="65">
        <f>F262</f>
        <v>0</v>
      </c>
    </row>
    <row r="262" spans="1:6" ht="33">
      <c r="A262" s="10" t="s">
        <v>519</v>
      </c>
      <c r="B262" s="72" t="s">
        <v>38</v>
      </c>
      <c r="C262" s="39" t="s">
        <v>74</v>
      </c>
      <c r="D262" s="65">
        <f>'№4'!F233</f>
        <v>271</v>
      </c>
      <c r="E262" s="65">
        <f>'№4'!G233</f>
        <v>0</v>
      </c>
      <c r="F262" s="65">
        <f>'№4'!H233</f>
        <v>0</v>
      </c>
    </row>
    <row r="263" spans="1:6" s="49" customFormat="1" ht="33">
      <c r="A263" s="34" t="s">
        <v>166</v>
      </c>
      <c r="B263" s="34"/>
      <c r="C263" s="35" t="s">
        <v>165</v>
      </c>
      <c r="D263" s="66">
        <f aca="true" t="shared" si="7" ref="D263:F264">D264</f>
        <v>2000</v>
      </c>
      <c r="E263" s="66">
        <f t="shared" si="7"/>
        <v>2000</v>
      </c>
      <c r="F263" s="66">
        <f t="shared" si="7"/>
        <v>2000</v>
      </c>
    </row>
    <row r="264" spans="1:6" ht="16.5">
      <c r="A264" s="33" t="s">
        <v>167</v>
      </c>
      <c r="B264" s="72"/>
      <c r="C264" s="39" t="s">
        <v>168</v>
      </c>
      <c r="D264" s="65">
        <f>D265</f>
        <v>2000</v>
      </c>
      <c r="E264" s="65">
        <f t="shared" si="7"/>
        <v>2000</v>
      </c>
      <c r="F264" s="65">
        <f t="shared" si="7"/>
        <v>2000</v>
      </c>
    </row>
    <row r="265" spans="1:6" ht="33">
      <c r="A265" s="33" t="s">
        <v>167</v>
      </c>
      <c r="B265" s="72" t="s">
        <v>38</v>
      </c>
      <c r="C265" s="39" t="s">
        <v>74</v>
      </c>
      <c r="D265" s="65">
        <f>'№4'!F247</f>
        <v>2000</v>
      </c>
      <c r="E265" s="65">
        <f>'№4'!G247</f>
        <v>2000</v>
      </c>
      <c r="F265" s="65">
        <f>'№4'!H247</f>
        <v>2000</v>
      </c>
    </row>
    <row r="266" spans="1:6" s="49" customFormat="1" ht="16.5">
      <c r="A266" s="34" t="s">
        <v>374</v>
      </c>
      <c r="B266" s="34"/>
      <c r="C266" s="35" t="s">
        <v>159</v>
      </c>
      <c r="D266" s="66">
        <f aca="true" t="shared" si="8" ref="D266:F267">D267</f>
        <v>36</v>
      </c>
      <c r="E266" s="66">
        <f t="shared" si="8"/>
        <v>36</v>
      </c>
      <c r="F266" s="66">
        <f t="shared" si="8"/>
        <v>36</v>
      </c>
    </row>
    <row r="267" spans="1:6" ht="33">
      <c r="A267" s="10" t="s">
        <v>375</v>
      </c>
      <c r="B267" s="10"/>
      <c r="C267" s="32" t="s">
        <v>376</v>
      </c>
      <c r="D267" s="65">
        <f t="shared" si="8"/>
        <v>36</v>
      </c>
      <c r="E267" s="65">
        <f t="shared" si="8"/>
        <v>36</v>
      </c>
      <c r="F267" s="65">
        <f t="shared" si="8"/>
        <v>36</v>
      </c>
    </row>
    <row r="268" spans="1:6" ht="33">
      <c r="A268" s="10" t="s">
        <v>375</v>
      </c>
      <c r="B268" s="72" t="s">
        <v>38</v>
      </c>
      <c r="C268" s="39" t="s">
        <v>74</v>
      </c>
      <c r="D268" s="65">
        <f>'№4'!F235</f>
        <v>36</v>
      </c>
      <c r="E268" s="65">
        <f>'№4'!G235</f>
        <v>36</v>
      </c>
      <c r="F268" s="65">
        <f>'№4'!H235</f>
        <v>36</v>
      </c>
    </row>
    <row r="269" spans="1:6" s="49" customFormat="1" ht="16.5">
      <c r="A269" s="34" t="s">
        <v>446</v>
      </c>
      <c r="B269" s="34"/>
      <c r="C269" s="35" t="s">
        <v>425</v>
      </c>
      <c r="D269" s="66">
        <f aca="true" t="shared" si="9" ref="D269:F270">D270</f>
        <v>9669.400000000001</v>
      </c>
      <c r="E269" s="66">
        <f t="shared" si="9"/>
        <v>9544.400000000001</v>
      </c>
      <c r="F269" s="66">
        <f t="shared" si="9"/>
        <v>9200.4</v>
      </c>
    </row>
    <row r="270" spans="1:6" ht="50.25">
      <c r="A270" s="33" t="s">
        <v>217</v>
      </c>
      <c r="B270" s="72"/>
      <c r="C270" s="39" t="s">
        <v>88</v>
      </c>
      <c r="D270" s="65">
        <f t="shared" si="9"/>
        <v>9669.400000000001</v>
      </c>
      <c r="E270" s="65">
        <f t="shared" si="9"/>
        <v>9544.400000000001</v>
      </c>
      <c r="F270" s="65">
        <f t="shared" si="9"/>
        <v>9200.4</v>
      </c>
    </row>
    <row r="271" spans="1:6" ht="33">
      <c r="A271" s="33" t="s">
        <v>217</v>
      </c>
      <c r="B271" s="72" t="s">
        <v>38</v>
      </c>
      <c r="C271" s="39" t="s">
        <v>74</v>
      </c>
      <c r="D271" s="65">
        <f>'№4'!F219</f>
        <v>9669.400000000001</v>
      </c>
      <c r="E271" s="65">
        <f>'№4'!G219</f>
        <v>9544.400000000001</v>
      </c>
      <c r="F271" s="65">
        <f>'№4'!H219</f>
        <v>9200.4</v>
      </c>
    </row>
    <row r="272" spans="1:6" s="49" customFormat="1" ht="33">
      <c r="A272" s="34" t="s">
        <v>359</v>
      </c>
      <c r="B272" s="34"/>
      <c r="C272" s="35" t="s">
        <v>355</v>
      </c>
      <c r="D272" s="66">
        <f>D273+D276+D282+D279</f>
        <v>6836.1</v>
      </c>
      <c r="E272" s="66">
        <f>E273+E276+E282+E279</f>
        <v>5071.6</v>
      </c>
      <c r="F272" s="66">
        <f>F273+F276+F282+F279</f>
        <v>5004</v>
      </c>
    </row>
    <row r="273" spans="1:6" s="49" customFormat="1" ht="33">
      <c r="A273" s="34" t="s">
        <v>366</v>
      </c>
      <c r="B273" s="34"/>
      <c r="C273" s="35" t="s">
        <v>163</v>
      </c>
      <c r="D273" s="66">
        <f aca="true" t="shared" si="10" ref="D273:F274">D274</f>
        <v>500</v>
      </c>
      <c r="E273" s="66">
        <f t="shared" si="10"/>
        <v>0</v>
      </c>
      <c r="F273" s="66">
        <f t="shared" si="10"/>
        <v>0</v>
      </c>
    </row>
    <row r="274" spans="1:6" ht="33">
      <c r="A274" s="33" t="s">
        <v>366</v>
      </c>
      <c r="B274" s="72" t="s">
        <v>77</v>
      </c>
      <c r="C274" s="39" t="s">
        <v>163</v>
      </c>
      <c r="D274" s="65">
        <f t="shared" si="10"/>
        <v>500</v>
      </c>
      <c r="E274" s="65">
        <f t="shared" si="10"/>
        <v>0</v>
      </c>
      <c r="F274" s="65">
        <f t="shared" si="10"/>
        <v>0</v>
      </c>
    </row>
    <row r="275" spans="1:6" ht="33">
      <c r="A275" s="33" t="s">
        <v>366</v>
      </c>
      <c r="B275" s="72" t="s">
        <v>38</v>
      </c>
      <c r="C275" s="39" t="s">
        <v>74</v>
      </c>
      <c r="D275" s="65">
        <f>'№4'!F238</f>
        <v>500</v>
      </c>
      <c r="E275" s="65">
        <f>'№4'!G238</f>
        <v>0</v>
      </c>
      <c r="F275" s="65">
        <f>'№4'!H238</f>
        <v>0</v>
      </c>
    </row>
    <row r="276" spans="1:6" s="49" customFormat="1" ht="33">
      <c r="A276" s="34" t="s">
        <v>161</v>
      </c>
      <c r="B276" s="34"/>
      <c r="C276" s="35" t="s">
        <v>162</v>
      </c>
      <c r="D276" s="66">
        <f aca="true" t="shared" si="11" ref="D276:F277">D277</f>
        <v>2000</v>
      </c>
      <c r="E276" s="66">
        <f t="shared" si="11"/>
        <v>1000</v>
      </c>
      <c r="F276" s="66">
        <f t="shared" si="11"/>
        <v>1000</v>
      </c>
    </row>
    <row r="277" spans="1:6" ht="27" customHeight="1">
      <c r="A277" s="33">
        <v>9922000</v>
      </c>
      <c r="B277" s="72" t="s">
        <v>77</v>
      </c>
      <c r="C277" s="39" t="s">
        <v>162</v>
      </c>
      <c r="D277" s="65">
        <f t="shared" si="11"/>
        <v>2000</v>
      </c>
      <c r="E277" s="65">
        <f t="shared" si="11"/>
        <v>1000</v>
      </c>
      <c r="F277" s="65">
        <f t="shared" si="11"/>
        <v>1000</v>
      </c>
    </row>
    <row r="278" spans="1:6" ht="33">
      <c r="A278" s="33">
        <v>9922000</v>
      </c>
      <c r="B278" s="72" t="s">
        <v>38</v>
      </c>
      <c r="C278" s="39" t="s">
        <v>74</v>
      </c>
      <c r="D278" s="65">
        <f>'№4'!F225</f>
        <v>2000</v>
      </c>
      <c r="E278" s="65">
        <f>'№4'!G225</f>
        <v>1000</v>
      </c>
      <c r="F278" s="65">
        <f>'№4'!H225</f>
        <v>1000</v>
      </c>
    </row>
    <row r="279" spans="1:6" ht="16.5">
      <c r="A279" s="34" t="s">
        <v>720</v>
      </c>
      <c r="B279" s="72"/>
      <c r="C279" s="35" t="s">
        <v>719</v>
      </c>
      <c r="D279" s="66">
        <f aca="true" t="shared" si="12" ref="D279:F280">D280</f>
        <v>9</v>
      </c>
      <c r="E279" s="66">
        <f t="shared" si="12"/>
        <v>0</v>
      </c>
      <c r="F279" s="66">
        <f t="shared" si="12"/>
        <v>0</v>
      </c>
    </row>
    <row r="280" spans="1:6" ht="16.5">
      <c r="A280" s="33" t="s">
        <v>721</v>
      </c>
      <c r="B280" s="72"/>
      <c r="C280" s="32" t="s">
        <v>214</v>
      </c>
      <c r="D280" s="65">
        <f t="shared" si="12"/>
        <v>9</v>
      </c>
      <c r="E280" s="65">
        <f t="shared" si="12"/>
        <v>0</v>
      </c>
      <c r="F280" s="65">
        <f t="shared" si="12"/>
        <v>0</v>
      </c>
    </row>
    <row r="281" spans="1:6" ht="33">
      <c r="A281" s="33" t="s">
        <v>721</v>
      </c>
      <c r="B281" s="72" t="s">
        <v>38</v>
      </c>
      <c r="C281" s="39" t="s">
        <v>74</v>
      </c>
      <c r="D281" s="65">
        <f>'№4'!F242</f>
        <v>9</v>
      </c>
      <c r="E281" s="65">
        <f>'№4'!G242</f>
        <v>0</v>
      </c>
      <c r="F281" s="65">
        <f>'№4'!H242</f>
        <v>0</v>
      </c>
    </row>
    <row r="282" spans="1:6" s="49" customFormat="1" ht="33">
      <c r="A282" s="34" t="s">
        <v>360</v>
      </c>
      <c r="B282" s="34"/>
      <c r="C282" s="35" t="s">
        <v>436</v>
      </c>
      <c r="D282" s="66">
        <f>D283+D285+D287</f>
        <v>4327.1</v>
      </c>
      <c r="E282" s="66">
        <f>E283+E285+E287</f>
        <v>4071.6</v>
      </c>
      <c r="F282" s="66">
        <f>F283+F285+F287</f>
        <v>4004</v>
      </c>
    </row>
    <row r="283" spans="1:6" ht="16.5">
      <c r="A283" s="33" t="s">
        <v>363</v>
      </c>
      <c r="B283" s="72" t="s">
        <v>77</v>
      </c>
      <c r="C283" s="39" t="s">
        <v>437</v>
      </c>
      <c r="D283" s="65">
        <f>D284</f>
        <v>1198.9</v>
      </c>
      <c r="E283" s="65">
        <f>E284</f>
        <v>1198.9</v>
      </c>
      <c r="F283" s="65">
        <f>F284</f>
        <v>1198.9</v>
      </c>
    </row>
    <row r="284" spans="1:6" ht="16.5">
      <c r="A284" s="33" t="s">
        <v>363</v>
      </c>
      <c r="B284" s="72" t="s">
        <v>469</v>
      </c>
      <c r="C284" s="39" t="s">
        <v>433</v>
      </c>
      <c r="D284" s="65">
        <f>'№4'!F289</f>
        <v>1198.9</v>
      </c>
      <c r="E284" s="65">
        <f>'№4'!G289</f>
        <v>1198.9</v>
      </c>
      <c r="F284" s="65">
        <f>'№4'!H289</f>
        <v>1198.9</v>
      </c>
    </row>
    <row r="285" spans="1:6" ht="33">
      <c r="A285" s="33" t="s">
        <v>364</v>
      </c>
      <c r="B285" s="72" t="s">
        <v>77</v>
      </c>
      <c r="C285" s="39" t="s">
        <v>438</v>
      </c>
      <c r="D285" s="65">
        <f>D286</f>
        <v>2670</v>
      </c>
      <c r="E285" s="65">
        <f>E286</f>
        <v>2414</v>
      </c>
      <c r="F285" s="65">
        <f>F286</f>
        <v>2346.4</v>
      </c>
    </row>
    <row r="286" spans="1:6" ht="16.5">
      <c r="A286" s="33" t="s">
        <v>364</v>
      </c>
      <c r="B286" s="72" t="s">
        <v>469</v>
      </c>
      <c r="C286" s="39" t="s">
        <v>433</v>
      </c>
      <c r="D286" s="65">
        <f>'№4'!F291</f>
        <v>2670</v>
      </c>
      <c r="E286" s="65">
        <f>'№4'!G291</f>
        <v>2414</v>
      </c>
      <c r="F286" s="65">
        <f>'№4'!H291</f>
        <v>2346.4</v>
      </c>
    </row>
    <row r="287" spans="1:6" ht="16.5">
      <c r="A287" s="33" t="s">
        <v>365</v>
      </c>
      <c r="B287" s="72" t="s">
        <v>77</v>
      </c>
      <c r="C287" s="39" t="s">
        <v>439</v>
      </c>
      <c r="D287" s="65">
        <f>D288</f>
        <v>458.2</v>
      </c>
      <c r="E287" s="65">
        <f>E288</f>
        <v>458.7</v>
      </c>
      <c r="F287" s="65">
        <f>F288</f>
        <v>458.7</v>
      </c>
    </row>
    <row r="288" spans="1:6" ht="16.5">
      <c r="A288" s="33" t="s">
        <v>365</v>
      </c>
      <c r="B288" s="72" t="s">
        <v>469</v>
      </c>
      <c r="C288" s="39" t="s">
        <v>433</v>
      </c>
      <c r="D288" s="65">
        <f>'№4'!F295</f>
        <v>458.2</v>
      </c>
      <c r="E288" s="65">
        <f>'№4'!G295</f>
        <v>458.7</v>
      </c>
      <c r="F288" s="65">
        <f>'№4'!H295</f>
        <v>458.7</v>
      </c>
    </row>
  </sheetData>
  <sheetProtection/>
  <mergeCells count="10">
    <mergeCell ref="E8:F8"/>
    <mergeCell ref="D1:F1"/>
    <mergeCell ref="B2:F2"/>
    <mergeCell ref="A3:F3"/>
    <mergeCell ref="A5:F5"/>
    <mergeCell ref="A7:A9"/>
    <mergeCell ref="B7:B9"/>
    <mergeCell ref="C7:C9"/>
    <mergeCell ref="D7:F7"/>
    <mergeCell ref="D8:D9"/>
  </mergeCells>
  <printOptions/>
  <pageMargins left="0.5905511811023623" right="0.11811023622047245" top="0.15748031496062992" bottom="0.15748031496062992" header="0.31496062992125984" footer="0.31496062992125984"/>
  <pageSetup fitToHeight="0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A1">
      <selection activeCell="J15" sqref="J15"/>
    </sheetView>
  </sheetViews>
  <sheetFormatPr defaultColWidth="9.125" defaultRowHeight="12.75"/>
  <cols>
    <col min="1" max="1" width="7.50390625" style="4" customWidth="1"/>
    <col min="2" max="2" width="6.875" style="4" customWidth="1"/>
    <col min="3" max="3" width="10.50390625" style="4" customWidth="1"/>
    <col min="4" max="4" width="83.125" style="84" customWidth="1"/>
    <col min="5" max="5" width="11.00390625" style="91" customWidth="1"/>
    <col min="6" max="6" width="13.625" style="84" customWidth="1"/>
    <col min="7" max="7" width="11.50390625" style="84" customWidth="1"/>
    <col min="8" max="16384" width="9.125" style="84" customWidth="1"/>
  </cols>
  <sheetData>
    <row r="1" spans="4:7" ht="16.5">
      <c r="D1" s="183" t="s">
        <v>392</v>
      </c>
      <c r="E1" s="183"/>
      <c r="F1" s="183"/>
      <c r="G1" s="183"/>
    </row>
    <row r="2" spans="4:7" ht="16.5">
      <c r="D2" s="183" t="s">
        <v>467</v>
      </c>
      <c r="E2" s="183"/>
      <c r="F2" s="183"/>
      <c r="G2" s="183"/>
    </row>
    <row r="3" spans="4:7" ht="16.5">
      <c r="D3" s="183" t="s">
        <v>729</v>
      </c>
      <c r="E3" s="183"/>
      <c r="F3" s="183"/>
      <c r="G3" s="183"/>
    </row>
    <row r="5" spans="1:7" ht="44.25" customHeight="1">
      <c r="A5" s="202" t="s">
        <v>391</v>
      </c>
      <c r="B5" s="202"/>
      <c r="C5" s="202"/>
      <c r="D5" s="202"/>
      <c r="E5" s="202"/>
      <c r="F5" s="202"/>
      <c r="G5" s="202"/>
    </row>
    <row r="6" spans="1:7" ht="16.5">
      <c r="A6" s="178" t="s">
        <v>371</v>
      </c>
      <c r="B6" s="203" t="s">
        <v>39</v>
      </c>
      <c r="C6" s="203" t="s">
        <v>472</v>
      </c>
      <c r="D6" s="206" t="s">
        <v>474</v>
      </c>
      <c r="E6" s="193" t="s">
        <v>64</v>
      </c>
      <c r="F6" s="194"/>
      <c r="G6" s="195"/>
    </row>
    <row r="7" spans="1:7" ht="16.5">
      <c r="A7" s="179"/>
      <c r="B7" s="204"/>
      <c r="C7" s="204"/>
      <c r="D7" s="207"/>
      <c r="E7" s="199" t="s">
        <v>448</v>
      </c>
      <c r="F7" s="193" t="s">
        <v>115</v>
      </c>
      <c r="G7" s="195"/>
    </row>
    <row r="8" spans="1:7" ht="16.5">
      <c r="A8" s="180"/>
      <c r="B8" s="205"/>
      <c r="C8" s="205"/>
      <c r="D8" s="208"/>
      <c r="E8" s="200"/>
      <c r="F8" s="65" t="s">
        <v>78</v>
      </c>
      <c r="G8" s="65" t="s">
        <v>114</v>
      </c>
    </row>
    <row r="9" spans="1:7" ht="16.5">
      <c r="A9" s="5">
        <v>1</v>
      </c>
      <c r="B9" s="17">
        <v>2</v>
      </c>
      <c r="C9" s="17">
        <v>3</v>
      </c>
      <c r="D9" s="92">
        <v>4</v>
      </c>
      <c r="E9" s="93">
        <v>5</v>
      </c>
      <c r="F9" s="100">
        <v>6</v>
      </c>
      <c r="G9" s="100">
        <v>7</v>
      </c>
    </row>
    <row r="10" spans="1:7" ht="16.5">
      <c r="A10" s="5"/>
      <c r="B10" s="17"/>
      <c r="C10" s="17"/>
      <c r="D10" s="94" t="s">
        <v>63</v>
      </c>
      <c r="E10" s="95">
        <f>E11+E15+E19+E21+E23+E25+E27+E29+E31+E33+E35+E37+E39+E41+E45+E47+E49+E51+E53+E43</f>
        <v>302421.2999999999</v>
      </c>
      <c r="F10" s="95">
        <f>F11+F15+F19+F21+F23+F25+F27+F29+F31+F33+F35+F37+F39+F41+F45+F47+F49+F51+F53+F43</f>
        <v>267507.7</v>
      </c>
      <c r="G10" s="95">
        <f>G11+G15+G19+G21+G23+G25+G27+G29+G31+G33+G35+G37+G39+G41+G45+G47+G49+G51+G53+G43</f>
        <v>267268.1</v>
      </c>
    </row>
    <row r="11" spans="1:7" ht="50.25">
      <c r="A11" s="96">
        <v>1</v>
      </c>
      <c r="B11" s="10"/>
      <c r="C11" s="10"/>
      <c r="D11" s="102" t="s">
        <v>130</v>
      </c>
      <c r="E11" s="104">
        <f>E12</f>
        <v>84922</v>
      </c>
      <c r="F11" s="104">
        <f>F12</f>
        <v>84922</v>
      </c>
      <c r="G11" s="104">
        <f>G12</f>
        <v>84922</v>
      </c>
    </row>
    <row r="12" spans="1:7" ht="16.5">
      <c r="A12" s="5"/>
      <c r="B12" s="13" t="s">
        <v>55</v>
      </c>
      <c r="C12" s="10" t="s">
        <v>129</v>
      </c>
      <c r="D12" s="11" t="s">
        <v>460</v>
      </c>
      <c r="E12" s="103">
        <f>'№4'!F375</f>
        <v>84922</v>
      </c>
      <c r="F12" s="103">
        <f>'№4'!G375</f>
        <v>84922</v>
      </c>
      <c r="G12" s="103">
        <f>'№4'!H375</f>
        <v>84922</v>
      </c>
    </row>
    <row r="13" spans="1:7" ht="16.5">
      <c r="A13" s="5"/>
      <c r="B13" s="10"/>
      <c r="C13" s="10"/>
      <c r="D13" s="98" t="s">
        <v>414</v>
      </c>
      <c r="E13" s="99">
        <v>78827</v>
      </c>
      <c r="F13" s="99">
        <v>78827</v>
      </c>
      <c r="G13" s="99">
        <v>78827</v>
      </c>
    </row>
    <row r="14" spans="1:7" ht="16.5">
      <c r="A14" s="5"/>
      <c r="B14" s="10"/>
      <c r="C14" s="10"/>
      <c r="D14" s="101" t="s">
        <v>394</v>
      </c>
      <c r="E14" s="99">
        <v>6095</v>
      </c>
      <c r="F14" s="99">
        <v>6095</v>
      </c>
      <c r="G14" s="99">
        <v>6095</v>
      </c>
    </row>
    <row r="15" spans="1:7" ht="100.5">
      <c r="A15" s="96">
        <v>2</v>
      </c>
      <c r="B15" s="96"/>
      <c r="C15" s="96"/>
      <c r="D15" s="102" t="s">
        <v>158</v>
      </c>
      <c r="E15" s="104">
        <f>E16</f>
        <v>170210</v>
      </c>
      <c r="F15" s="104">
        <f>F16</f>
        <v>170210</v>
      </c>
      <c r="G15" s="104">
        <f>G16</f>
        <v>170210</v>
      </c>
    </row>
    <row r="16" spans="1:7" ht="33">
      <c r="A16" s="5"/>
      <c r="B16" s="13" t="s">
        <v>56</v>
      </c>
      <c r="C16" s="10" t="s">
        <v>157</v>
      </c>
      <c r="D16" s="11" t="s">
        <v>372</v>
      </c>
      <c r="E16" s="103">
        <f>'№4'!F396</f>
        <v>170210</v>
      </c>
      <c r="F16" s="103">
        <f>'№4'!G396</f>
        <v>170210</v>
      </c>
      <c r="G16" s="103">
        <f>'№4'!H396</f>
        <v>170210</v>
      </c>
    </row>
    <row r="17" spans="1:7" ht="16.5">
      <c r="A17" s="5"/>
      <c r="B17" s="10"/>
      <c r="C17" s="10"/>
      <c r="D17" s="98" t="s">
        <v>414</v>
      </c>
      <c r="E17" s="99">
        <v>159187</v>
      </c>
      <c r="F17" s="99">
        <v>159187</v>
      </c>
      <c r="G17" s="99">
        <v>159187</v>
      </c>
    </row>
    <row r="18" spans="1:7" ht="16.5">
      <c r="A18" s="5"/>
      <c r="B18" s="10"/>
      <c r="C18" s="10"/>
      <c r="D18" s="101" t="s">
        <v>394</v>
      </c>
      <c r="E18" s="99">
        <v>11023</v>
      </c>
      <c r="F18" s="99">
        <v>11023</v>
      </c>
      <c r="G18" s="99">
        <v>11023</v>
      </c>
    </row>
    <row r="19" spans="1:7" s="97" customFormat="1" ht="51.75" customHeight="1">
      <c r="A19" s="96">
        <v>3</v>
      </c>
      <c r="B19" s="96"/>
      <c r="C19" s="96"/>
      <c r="D19" s="102" t="s">
        <v>156</v>
      </c>
      <c r="E19" s="95">
        <f>E20</f>
        <v>5083.8</v>
      </c>
      <c r="F19" s="95">
        <f>F20</f>
        <v>5083.8</v>
      </c>
      <c r="G19" s="95">
        <f>G20</f>
        <v>5083.8</v>
      </c>
    </row>
    <row r="20" spans="1:7" s="97" customFormat="1" ht="16.5">
      <c r="A20" s="96"/>
      <c r="B20" s="17">
        <v>1004</v>
      </c>
      <c r="C20" s="10" t="s">
        <v>155</v>
      </c>
      <c r="D20" s="11" t="s">
        <v>460</v>
      </c>
      <c r="E20" s="83">
        <f>'№4'!F431</f>
        <v>5083.8</v>
      </c>
      <c r="F20" s="83">
        <f>'№4'!G431</f>
        <v>5083.8</v>
      </c>
      <c r="G20" s="83">
        <f>'№4'!H431</f>
        <v>5083.8</v>
      </c>
    </row>
    <row r="21" spans="1:7" s="97" customFormat="1" ht="50.25">
      <c r="A21" s="96">
        <v>4</v>
      </c>
      <c r="B21" s="96"/>
      <c r="C21" s="96"/>
      <c r="D21" s="102" t="s">
        <v>432</v>
      </c>
      <c r="E21" s="95">
        <f>E22</f>
        <v>623.4</v>
      </c>
      <c r="F21" s="95">
        <f>F22</f>
        <v>623.4</v>
      </c>
      <c r="G21" s="95">
        <f>G22</f>
        <v>623.4</v>
      </c>
    </row>
    <row r="22" spans="1:7" s="97" customFormat="1" ht="16.5">
      <c r="A22" s="96"/>
      <c r="B22" s="33" t="s">
        <v>48</v>
      </c>
      <c r="C22" s="10" t="s">
        <v>431</v>
      </c>
      <c r="D22" s="73" t="s">
        <v>112</v>
      </c>
      <c r="E22" s="83">
        <f>'№4'!F28</f>
        <v>623.4</v>
      </c>
      <c r="F22" s="83">
        <f>'№4'!G28</f>
        <v>623.4</v>
      </c>
      <c r="G22" s="83">
        <f>'№4'!H28</f>
        <v>623.4</v>
      </c>
    </row>
    <row r="23" spans="1:7" s="97" customFormat="1" ht="50.25">
      <c r="A23" s="96">
        <v>5</v>
      </c>
      <c r="B23" s="33"/>
      <c r="C23" s="10"/>
      <c r="D23" s="102" t="s">
        <v>443</v>
      </c>
      <c r="E23" s="95">
        <f>E24</f>
        <v>0</v>
      </c>
      <c r="F23" s="95">
        <f>F24</f>
        <v>0</v>
      </c>
      <c r="G23" s="95">
        <f>G24</f>
        <v>56</v>
      </c>
    </row>
    <row r="24" spans="1:7" s="97" customFormat="1" ht="16.5">
      <c r="A24" s="96"/>
      <c r="B24" s="33" t="s">
        <v>420</v>
      </c>
      <c r="C24" s="10" t="s">
        <v>442</v>
      </c>
      <c r="D24" s="73" t="s">
        <v>112</v>
      </c>
      <c r="E24" s="83">
        <f>'№4'!F34</f>
        <v>0</v>
      </c>
      <c r="F24" s="83">
        <f>'№4'!G34</f>
        <v>0</v>
      </c>
      <c r="G24" s="83">
        <f>'№4'!H34</f>
        <v>56</v>
      </c>
    </row>
    <row r="25" spans="1:7" s="97" customFormat="1" ht="84">
      <c r="A25" s="96">
        <v>6</v>
      </c>
      <c r="B25" s="33"/>
      <c r="C25" s="10"/>
      <c r="D25" s="102" t="s">
        <v>341</v>
      </c>
      <c r="E25" s="95">
        <f>E26</f>
        <v>0</v>
      </c>
      <c r="F25" s="95">
        <f>F26</f>
        <v>741.2</v>
      </c>
      <c r="G25" s="95">
        <f>G26</f>
        <v>445.6</v>
      </c>
    </row>
    <row r="26" spans="1:7" s="97" customFormat="1" ht="16.5">
      <c r="A26" s="96"/>
      <c r="B26" s="33" t="s">
        <v>338</v>
      </c>
      <c r="C26" s="56" t="s">
        <v>340</v>
      </c>
      <c r="D26" s="73" t="s">
        <v>112</v>
      </c>
      <c r="E26" s="83">
        <f>'№4'!F82</f>
        <v>0</v>
      </c>
      <c r="F26" s="83">
        <f>'№4'!G82</f>
        <v>741.2</v>
      </c>
      <c r="G26" s="83">
        <f>'№4'!H82</f>
        <v>445.6</v>
      </c>
    </row>
    <row r="27" spans="1:7" s="97" customFormat="1" ht="102" customHeight="1">
      <c r="A27" s="96">
        <v>7</v>
      </c>
      <c r="B27" s="96"/>
      <c r="C27" s="96"/>
      <c r="D27" s="102" t="s">
        <v>479</v>
      </c>
      <c r="E27" s="95">
        <f>E28</f>
        <v>1404</v>
      </c>
      <c r="F27" s="95">
        <f>F28</f>
        <v>1393</v>
      </c>
      <c r="G27" s="95">
        <f>G28</f>
        <v>1393</v>
      </c>
    </row>
    <row r="28" spans="1:7" s="97" customFormat="1" ht="16.5">
      <c r="A28" s="96"/>
      <c r="B28" s="33" t="s">
        <v>90</v>
      </c>
      <c r="C28" s="56" t="s">
        <v>478</v>
      </c>
      <c r="D28" s="11" t="s">
        <v>112</v>
      </c>
      <c r="E28" s="83">
        <f>'№4'!F69</f>
        <v>1404</v>
      </c>
      <c r="F28" s="83">
        <f>'№4'!G69</f>
        <v>1393</v>
      </c>
      <c r="G28" s="83">
        <f>'№4'!H69</f>
        <v>1393</v>
      </c>
    </row>
    <row r="29" spans="1:7" s="97" customFormat="1" ht="66.75">
      <c r="A29" s="96">
        <v>8</v>
      </c>
      <c r="B29" s="96"/>
      <c r="C29" s="96"/>
      <c r="D29" s="102" t="s">
        <v>370</v>
      </c>
      <c r="E29" s="95">
        <f>E30</f>
        <v>253.3</v>
      </c>
      <c r="F29" s="95">
        <f>F30</f>
        <v>253.3</v>
      </c>
      <c r="G29" s="95">
        <f>G30</f>
        <v>253.3</v>
      </c>
    </row>
    <row r="30" spans="1:7" s="97" customFormat="1" ht="16.5">
      <c r="A30" s="96"/>
      <c r="B30" s="10" t="s">
        <v>67</v>
      </c>
      <c r="C30" s="56" t="s">
        <v>369</v>
      </c>
      <c r="D30" s="11" t="s">
        <v>112</v>
      </c>
      <c r="E30" s="83">
        <f>'№4'!F60</f>
        <v>253.3</v>
      </c>
      <c r="F30" s="83">
        <f>'№4'!G60</f>
        <v>253.3</v>
      </c>
      <c r="G30" s="83">
        <f>'№4'!H60</f>
        <v>253.3</v>
      </c>
    </row>
    <row r="31" spans="1:7" s="97" customFormat="1" ht="50.25">
      <c r="A31" s="96">
        <v>9</v>
      </c>
      <c r="B31" s="96"/>
      <c r="C31" s="96"/>
      <c r="D31" s="9" t="s">
        <v>224</v>
      </c>
      <c r="E31" s="95">
        <f>E32</f>
        <v>2140.5</v>
      </c>
      <c r="F31" s="95">
        <f>F32</f>
        <v>0</v>
      </c>
      <c r="G31" s="95">
        <f>G32</f>
        <v>0</v>
      </c>
    </row>
    <row r="32" spans="1:7" s="97" customFormat="1" ht="33">
      <c r="A32" s="96"/>
      <c r="B32" s="33" t="s">
        <v>153</v>
      </c>
      <c r="C32" s="10" t="s">
        <v>225</v>
      </c>
      <c r="D32" s="11" t="s">
        <v>373</v>
      </c>
      <c r="E32" s="83">
        <f>'№4'!F280</f>
        <v>2140.5</v>
      </c>
      <c r="F32" s="83">
        <f>'№4'!G280</f>
        <v>0</v>
      </c>
      <c r="G32" s="83">
        <f>'№4'!H280</f>
        <v>0</v>
      </c>
    </row>
    <row r="33" spans="1:7" ht="66.75">
      <c r="A33" s="96">
        <v>10</v>
      </c>
      <c r="B33" s="5"/>
      <c r="C33" s="10"/>
      <c r="D33" s="9" t="s">
        <v>417</v>
      </c>
      <c r="E33" s="95">
        <f>E34</f>
        <v>4281</v>
      </c>
      <c r="F33" s="95">
        <f>F34</f>
        <v>4281</v>
      </c>
      <c r="G33" s="95">
        <f>G34</f>
        <v>4281</v>
      </c>
    </row>
    <row r="34" spans="1:7" ht="33">
      <c r="A34" s="5"/>
      <c r="B34" s="5">
        <v>1004</v>
      </c>
      <c r="C34" s="10" t="s">
        <v>362</v>
      </c>
      <c r="D34" s="11" t="s">
        <v>373</v>
      </c>
      <c r="E34" s="83">
        <f>'№4'!F282</f>
        <v>4281</v>
      </c>
      <c r="F34" s="83">
        <f>'№4'!G282</f>
        <v>4281</v>
      </c>
      <c r="G34" s="83">
        <f>'№4'!H282</f>
        <v>4281</v>
      </c>
    </row>
    <row r="35" spans="1:7" ht="84">
      <c r="A35" s="96">
        <v>11</v>
      </c>
      <c r="B35" s="5"/>
      <c r="C35" s="10"/>
      <c r="D35" s="9" t="s">
        <v>402</v>
      </c>
      <c r="E35" s="95">
        <f>E36</f>
        <v>5673.8</v>
      </c>
      <c r="F35" s="95">
        <f>F36</f>
        <v>0</v>
      </c>
      <c r="G35" s="95">
        <f>G36</f>
        <v>0</v>
      </c>
    </row>
    <row r="36" spans="1:7" ht="16.5">
      <c r="A36" s="5"/>
      <c r="B36" s="33" t="s">
        <v>450</v>
      </c>
      <c r="C36" s="10" t="s">
        <v>400</v>
      </c>
      <c r="D36" s="11" t="s">
        <v>112</v>
      </c>
      <c r="E36" s="7">
        <f>'№4'!F116</f>
        <v>5673.8</v>
      </c>
      <c r="F36" s="129">
        <f>'№4'!G116</f>
        <v>0</v>
      </c>
      <c r="G36" s="129">
        <f>'№4'!H116</f>
        <v>0</v>
      </c>
    </row>
    <row r="37" spans="1:7" ht="54" customHeight="1">
      <c r="A37" s="96">
        <v>12</v>
      </c>
      <c r="B37" s="5"/>
      <c r="C37" s="10"/>
      <c r="D37" s="9" t="s">
        <v>403</v>
      </c>
      <c r="E37" s="95">
        <f>E38</f>
        <v>6640.599999999999</v>
      </c>
      <c r="F37" s="95">
        <f>F38</f>
        <v>0</v>
      </c>
      <c r="G37" s="95">
        <f>G38</f>
        <v>0</v>
      </c>
    </row>
    <row r="38" spans="1:7" ht="16.5">
      <c r="A38" s="5"/>
      <c r="B38" s="33" t="s">
        <v>450</v>
      </c>
      <c r="C38" s="10" t="s">
        <v>401</v>
      </c>
      <c r="D38" s="11" t="s">
        <v>112</v>
      </c>
      <c r="E38" s="7">
        <f>'№4'!F118</f>
        <v>6640.599999999999</v>
      </c>
      <c r="F38" s="129">
        <f>'№4'!G118</f>
        <v>0</v>
      </c>
      <c r="G38" s="129">
        <f>'№4'!H118</f>
        <v>0</v>
      </c>
    </row>
    <row r="39" spans="1:7" ht="54" customHeight="1">
      <c r="A39" s="96">
        <v>13</v>
      </c>
      <c r="B39" s="5"/>
      <c r="C39" s="10"/>
      <c r="D39" s="9" t="s">
        <v>483</v>
      </c>
      <c r="E39" s="95">
        <f>E40</f>
        <v>74.6</v>
      </c>
      <c r="F39" s="95">
        <f>F40</f>
        <v>0</v>
      </c>
      <c r="G39" s="95">
        <f>G40</f>
        <v>0</v>
      </c>
    </row>
    <row r="40" spans="1:7" ht="16.5">
      <c r="A40" s="5"/>
      <c r="B40" s="17">
        <v>1003</v>
      </c>
      <c r="C40" s="10" t="s">
        <v>482</v>
      </c>
      <c r="D40" s="11" t="s">
        <v>460</v>
      </c>
      <c r="E40" s="7">
        <f>'№4'!F426</f>
        <v>74.6</v>
      </c>
      <c r="F40" s="129">
        <f>'№4'!G426</f>
        <v>0</v>
      </c>
      <c r="G40" s="129">
        <f>'№4'!H426</f>
        <v>0</v>
      </c>
    </row>
    <row r="41" spans="1:7" ht="41.25" customHeight="1">
      <c r="A41" s="96">
        <v>14</v>
      </c>
      <c r="B41" s="5"/>
      <c r="C41" s="10"/>
      <c r="D41" s="9" t="s">
        <v>485</v>
      </c>
      <c r="E41" s="95">
        <f>E42</f>
        <v>1047.7</v>
      </c>
      <c r="F41" s="95">
        <f>F42</f>
        <v>0</v>
      </c>
      <c r="G41" s="95">
        <f>G42</f>
        <v>0</v>
      </c>
    </row>
    <row r="42" spans="1:7" ht="33">
      <c r="A42" s="5"/>
      <c r="B42" s="5">
        <v>1003</v>
      </c>
      <c r="C42" s="10" t="s">
        <v>484</v>
      </c>
      <c r="D42" s="11" t="s">
        <v>455</v>
      </c>
      <c r="E42" s="7">
        <f>'№4'!F339</f>
        <v>1047.7</v>
      </c>
      <c r="F42" s="129">
        <f>'№4'!G339</f>
        <v>0</v>
      </c>
      <c r="G42" s="129">
        <f>'№4'!H339</f>
        <v>0</v>
      </c>
    </row>
    <row r="43" spans="1:7" ht="41.25" customHeight="1">
      <c r="A43" s="96">
        <v>15</v>
      </c>
      <c r="B43" s="5"/>
      <c r="C43" s="10"/>
      <c r="D43" s="9" t="s">
        <v>723</v>
      </c>
      <c r="E43" s="95">
        <f>E44</f>
        <v>1168.8</v>
      </c>
      <c r="F43" s="95">
        <f>F44</f>
        <v>0</v>
      </c>
      <c r="G43" s="95">
        <f>G44</f>
        <v>0</v>
      </c>
    </row>
    <row r="44" spans="1:7" ht="33">
      <c r="A44" s="5"/>
      <c r="B44" s="5">
        <v>1003</v>
      </c>
      <c r="C44" s="10" t="s">
        <v>722</v>
      </c>
      <c r="D44" s="11" t="s">
        <v>455</v>
      </c>
      <c r="E44" s="7">
        <f>'№4'!F341</f>
        <v>1168.8</v>
      </c>
      <c r="F44" s="7">
        <f>'№4'!G341</f>
        <v>0</v>
      </c>
      <c r="G44" s="7">
        <f>'№4'!H341</f>
        <v>0</v>
      </c>
    </row>
    <row r="45" spans="1:7" ht="41.25" customHeight="1">
      <c r="A45" s="96">
        <v>16</v>
      </c>
      <c r="B45" s="5"/>
      <c r="C45" s="10"/>
      <c r="D45" s="9" t="s">
        <v>512</v>
      </c>
      <c r="E45" s="95">
        <f>E46</f>
        <v>595.7</v>
      </c>
      <c r="F45" s="95">
        <f>F46</f>
        <v>0</v>
      </c>
      <c r="G45" s="95">
        <f>G46</f>
        <v>0</v>
      </c>
    </row>
    <row r="46" spans="1:7" ht="16.5">
      <c r="A46" s="5"/>
      <c r="B46" s="10" t="s">
        <v>53</v>
      </c>
      <c r="C46" s="10" t="s">
        <v>521</v>
      </c>
      <c r="D46" s="11" t="s">
        <v>112</v>
      </c>
      <c r="E46" s="7">
        <f>'№4'!F127</f>
        <v>595.7</v>
      </c>
      <c r="F46" s="129">
        <f>'№4'!G127</f>
        <v>0</v>
      </c>
      <c r="G46" s="129">
        <f>'№4'!H127</f>
        <v>0</v>
      </c>
    </row>
    <row r="47" spans="1:7" ht="50.25">
      <c r="A47" s="96">
        <v>17</v>
      </c>
      <c r="B47" s="10"/>
      <c r="C47" s="10"/>
      <c r="D47" s="9" t="s">
        <v>517</v>
      </c>
      <c r="E47" s="95">
        <f>E48</f>
        <v>10906.3</v>
      </c>
      <c r="F47" s="95">
        <f>F48</f>
        <v>0</v>
      </c>
      <c r="G47" s="95">
        <f>G48</f>
        <v>0</v>
      </c>
    </row>
    <row r="48" spans="1:7" ht="16.5">
      <c r="A48" s="5"/>
      <c r="B48" s="10" t="s">
        <v>452</v>
      </c>
      <c r="C48" s="13" t="s">
        <v>516</v>
      </c>
      <c r="D48" s="11" t="s">
        <v>112</v>
      </c>
      <c r="E48" s="7">
        <f>'№4'!F95</f>
        <v>10906.3</v>
      </c>
      <c r="F48" s="129">
        <f>'№4'!G95</f>
        <v>0</v>
      </c>
      <c r="G48" s="129">
        <f>'№4'!H95</f>
        <v>0</v>
      </c>
    </row>
    <row r="49" spans="1:7" ht="41.25" customHeight="1">
      <c r="A49" s="96">
        <v>18</v>
      </c>
      <c r="B49" s="5"/>
      <c r="C49" s="10"/>
      <c r="D49" s="9" t="s">
        <v>513</v>
      </c>
      <c r="E49" s="95">
        <f>E50</f>
        <v>4234</v>
      </c>
      <c r="F49" s="95">
        <f>F50</f>
        <v>0</v>
      </c>
      <c r="G49" s="95">
        <f>G50</f>
        <v>0</v>
      </c>
    </row>
    <row r="50" spans="1:7" ht="16.5">
      <c r="A50" s="5"/>
      <c r="B50" s="10" t="s">
        <v>56</v>
      </c>
      <c r="C50" s="10" t="s">
        <v>514</v>
      </c>
      <c r="D50" s="11" t="s">
        <v>460</v>
      </c>
      <c r="E50" s="129">
        <f>'№4'!F395</f>
        <v>4234</v>
      </c>
      <c r="F50" s="129">
        <f>'№4'!G395</f>
        <v>0</v>
      </c>
      <c r="G50" s="129">
        <f>'№4'!H395</f>
        <v>0</v>
      </c>
    </row>
    <row r="51" spans="1:7" ht="41.25" customHeight="1">
      <c r="A51" s="96">
        <v>19</v>
      </c>
      <c r="B51" s="5"/>
      <c r="C51" s="10"/>
      <c r="D51" s="9" t="s">
        <v>520</v>
      </c>
      <c r="E51" s="95">
        <f>E52</f>
        <v>271</v>
      </c>
      <c r="F51" s="95">
        <f>F52</f>
        <v>0</v>
      </c>
      <c r="G51" s="95">
        <f>G52</f>
        <v>0</v>
      </c>
    </row>
    <row r="52" spans="1:7" ht="33">
      <c r="A52" s="5"/>
      <c r="B52" s="10" t="s">
        <v>67</v>
      </c>
      <c r="C52" s="10" t="s">
        <v>519</v>
      </c>
      <c r="D52" s="11" t="s">
        <v>74</v>
      </c>
      <c r="E52" s="29">
        <f>'№4'!F233</f>
        <v>271</v>
      </c>
      <c r="F52" s="29">
        <f>'№4'!G233</f>
        <v>0</v>
      </c>
      <c r="G52" s="29">
        <f>'№4'!H233</f>
        <v>0</v>
      </c>
    </row>
    <row r="53" spans="1:7" ht="16.5">
      <c r="A53" s="96">
        <v>20</v>
      </c>
      <c r="B53" s="5"/>
      <c r="C53" s="10"/>
      <c r="D53" s="9" t="s">
        <v>718</v>
      </c>
      <c r="E53" s="95">
        <f>E54+E55</f>
        <v>2890.8</v>
      </c>
      <c r="F53" s="95">
        <f>F54+F55</f>
        <v>0</v>
      </c>
      <c r="G53" s="95">
        <f>G54+G55</f>
        <v>0</v>
      </c>
    </row>
    <row r="54" spans="1:7" ht="16.5">
      <c r="A54" s="5"/>
      <c r="B54" s="10" t="s">
        <v>41</v>
      </c>
      <c r="C54" s="10" t="s">
        <v>524</v>
      </c>
      <c r="D54" s="11" t="s">
        <v>460</v>
      </c>
      <c r="E54" s="29">
        <f>'№4'!F403</f>
        <v>2685.5</v>
      </c>
      <c r="F54" s="29">
        <f>'№4'!G403</f>
        <v>0</v>
      </c>
      <c r="G54" s="29">
        <f>'№4'!H403</f>
        <v>0</v>
      </c>
    </row>
    <row r="55" spans="1:7" ht="33">
      <c r="A55" s="5"/>
      <c r="B55" s="10" t="s">
        <v>41</v>
      </c>
      <c r="C55" s="10" t="s">
        <v>524</v>
      </c>
      <c r="D55" s="11" t="s">
        <v>455</v>
      </c>
      <c r="E55" s="29">
        <f>'№4'!F313</f>
        <v>205.3</v>
      </c>
      <c r="F55" s="29">
        <f>'№4'!G313</f>
        <v>0</v>
      </c>
      <c r="G55" s="29">
        <f>'№4'!H313</f>
        <v>0</v>
      </c>
    </row>
  </sheetData>
  <sheetProtection/>
  <mergeCells count="11">
    <mergeCell ref="D6:D8"/>
    <mergeCell ref="E6:G6"/>
    <mergeCell ref="E7:E8"/>
    <mergeCell ref="D1:G1"/>
    <mergeCell ref="D2:G2"/>
    <mergeCell ref="D3:G3"/>
    <mergeCell ref="A5:G5"/>
    <mergeCell ref="F7:G7"/>
    <mergeCell ref="A6:A8"/>
    <mergeCell ref="B6:B8"/>
    <mergeCell ref="C6:C8"/>
  </mergeCells>
  <printOptions/>
  <pageMargins left="0.5905511811023623" right="0.1968503937007874" top="0.1968503937007874" bottom="0" header="0.31496062992125984" footer="0.31496062992125984"/>
  <pageSetup fitToHeight="0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I15" sqref="I15"/>
    </sheetView>
  </sheetViews>
  <sheetFormatPr defaultColWidth="9.125" defaultRowHeight="12.75"/>
  <cols>
    <col min="1" max="1" width="7.875" style="25" customWidth="1"/>
    <col min="2" max="2" width="35.00390625" style="2" customWidth="1"/>
    <col min="3" max="3" width="18.75390625" style="2" customWidth="1"/>
    <col min="4" max="4" width="10.00390625" style="25" customWidth="1"/>
    <col min="5" max="5" width="10.50390625" style="25" customWidth="1"/>
    <col min="6" max="6" width="10.875" style="25" customWidth="1"/>
    <col min="7" max="7" width="8.50390625" style="25" customWidth="1"/>
    <col min="8" max="16384" width="9.125" style="2" customWidth="1"/>
  </cols>
  <sheetData>
    <row r="1" spans="1:10" ht="16.5">
      <c r="A1" s="91"/>
      <c r="B1" s="84"/>
      <c r="C1" s="213" t="s">
        <v>490</v>
      </c>
      <c r="D1" s="213"/>
      <c r="E1" s="213"/>
      <c r="F1" s="213"/>
      <c r="G1" s="213"/>
      <c r="H1" s="125"/>
      <c r="I1" s="125"/>
      <c r="J1" s="125"/>
    </row>
    <row r="2" spans="1:10" ht="16.5">
      <c r="A2" s="91"/>
      <c r="B2" s="84"/>
      <c r="C2" s="214" t="s">
        <v>468</v>
      </c>
      <c r="D2" s="214"/>
      <c r="E2" s="214"/>
      <c r="F2" s="214"/>
      <c r="G2" s="214"/>
      <c r="H2" s="126"/>
      <c r="I2" s="126"/>
      <c r="J2" s="126"/>
    </row>
    <row r="3" spans="1:10" ht="16.5">
      <c r="A3" s="91"/>
      <c r="B3" s="84"/>
      <c r="C3" s="215" t="s">
        <v>730</v>
      </c>
      <c r="D3" s="215"/>
      <c r="E3" s="215"/>
      <c r="F3" s="215"/>
      <c r="G3" s="215"/>
      <c r="H3" s="127"/>
      <c r="I3" s="127"/>
      <c r="J3" s="127"/>
    </row>
    <row r="4" spans="1:7" ht="16.5">
      <c r="A4" s="91"/>
      <c r="B4" s="84"/>
      <c r="C4" s="84"/>
      <c r="D4" s="91"/>
      <c r="E4" s="91"/>
      <c r="F4" s="91"/>
      <c r="G4" s="91"/>
    </row>
    <row r="5" spans="1:7" ht="16.5">
      <c r="A5" s="212" t="s">
        <v>491</v>
      </c>
      <c r="B5" s="212"/>
      <c r="C5" s="212"/>
      <c r="D5" s="212"/>
      <c r="E5" s="212"/>
      <c r="F5" s="212"/>
      <c r="G5" s="212"/>
    </row>
    <row r="6" spans="1:7" ht="18" customHeight="1">
      <c r="A6" s="212" t="s">
        <v>492</v>
      </c>
      <c r="B6" s="212"/>
      <c r="C6" s="212"/>
      <c r="D6" s="212"/>
      <c r="E6" s="212"/>
      <c r="F6" s="212"/>
      <c r="G6" s="212"/>
    </row>
    <row r="7" spans="1:7" ht="24" customHeight="1">
      <c r="A7" s="212" t="s">
        <v>493</v>
      </c>
      <c r="B7" s="212"/>
      <c r="C7" s="212"/>
      <c r="D7" s="212"/>
      <c r="E7" s="212"/>
      <c r="F7" s="212"/>
      <c r="G7" s="212"/>
    </row>
    <row r="8" spans="1:7" ht="16.5">
      <c r="A8" s="91"/>
      <c r="B8" s="84"/>
      <c r="C8" s="84"/>
      <c r="D8" s="91"/>
      <c r="E8" s="91"/>
      <c r="F8" s="91"/>
      <c r="G8" s="91"/>
    </row>
    <row r="9" spans="1:7" ht="16.5">
      <c r="A9" s="211" t="s">
        <v>371</v>
      </c>
      <c r="B9" s="203" t="s">
        <v>494</v>
      </c>
      <c r="C9" s="211" t="s">
        <v>495</v>
      </c>
      <c r="D9" s="211" t="s">
        <v>496</v>
      </c>
      <c r="E9" s="211"/>
      <c r="F9" s="211"/>
      <c r="G9" s="211" t="s">
        <v>39</v>
      </c>
    </row>
    <row r="10" spans="1:7" ht="16.5">
      <c r="A10" s="211"/>
      <c r="B10" s="204"/>
      <c r="C10" s="211"/>
      <c r="D10" s="203" t="s">
        <v>448</v>
      </c>
      <c r="E10" s="209" t="s">
        <v>115</v>
      </c>
      <c r="F10" s="210"/>
      <c r="G10" s="211"/>
    </row>
    <row r="11" spans="1:7" ht="16.5">
      <c r="A11" s="211"/>
      <c r="B11" s="205"/>
      <c r="C11" s="211"/>
      <c r="D11" s="205"/>
      <c r="E11" s="17" t="s">
        <v>78</v>
      </c>
      <c r="F11" s="17" t="s">
        <v>114</v>
      </c>
      <c r="G11" s="211"/>
    </row>
    <row r="12" spans="1:7" ht="33">
      <c r="A12" s="17">
        <v>1</v>
      </c>
      <c r="B12" s="11" t="s">
        <v>28</v>
      </c>
      <c r="C12" s="203" t="s">
        <v>497</v>
      </c>
      <c r="D12" s="95">
        <f>D13+D15</f>
        <v>24802.899999999998</v>
      </c>
      <c r="E12" s="95">
        <f>E13+E15</f>
        <v>9382.9</v>
      </c>
      <c r="F12" s="95">
        <f>F13+F15</f>
        <v>0</v>
      </c>
      <c r="G12" s="13" t="s">
        <v>62</v>
      </c>
    </row>
    <row r="13" spans="1:7" ht="16.5">
      <c r="A13" s="17" t="s">
        <v>498</v>
      </c>
      <c r="B13" s="11" t="s">
        <v>499</v>
      </c>
      <c r="C13" s="205"/>
      <c r="D13" s="83">
        <f>D14</f>
        <v>18805.399999999998</v>
      </c>
      <c r="E13" s="83">
        <f>E14</f>
        <v>4744.5</v>
      </c>
      <c r="F13" s="17">
        <f>F14</f>
        <v>0</v>
      </c>
      <c r="G13" s="13" t="s">
        <v>450</v>
      </c>
    </row>
    <row r="14" spans="1:7" ht="84">
      <c r="A14" s="17" t="s">
        <v>500</v>
      </c>
      <c r="B14" s="11" t="s">
        <v>501</v>
      </c>
      <c r="C14" s="73" t="s">
        <v>502</v>
      </c>
      <c r="D14" s="83">
        <f>'№4'!F114</f>
        <v>18805.399999999998</v>
      </c>
      <c r="E14" s="83">
        <f>'№4'!G114</f>
        <v>4744.5</v>
      </c>
      <c r="F14" s="83">
        <f>'№4'!H114</f>
        <v>0</v>
      </c>
      <c r="G14" s="13" t="s">
        <v>450</v>
      </c>
    </row>
    <row r="15" spans="1:7" ht="16.5">
      <c r="A15" s="17" t="s">
        <v>503</v>
      </c>
      <c r="B15" s="11" t="s">
        <v>29</v>
      </c>
      <c r="C15" s="17" t="s">
        <v>497</v>
      </c>
      <c r="D15" s="83">
        <f>D16+D17</f>
        <v>5997.5</v>
      </c>
      <c r="E15" s="83">
        <f>E16+E17</f>
        <v>4638.4</v>
      </c>
      <c r="F15" s="83">
        <f>F16+F17</f>
        <v>0</v>
      </c>
      <c r="G15" s="13" t="s">
        <v>53</v>
      </c>
    </row>
    <row r="16" spans="1:7" ht="84">
      <c r="A16" s="17" t="s">
        <v>504</v>
      </c>
      <c r="B16" s="11" t="s">
        <v>505</v>
      </c>
      <c r="C16" s="203" t="s">
        <v>502</v>
      </c>
      <c r="D16" s="17">
        <f>'№4'!F124+'№4'!F127</f>
        <v>5349.5</v>
      </c>
      <c r="E16" s="17">
        <f>'№4'!G124+'№4'!G127</f>
        <v>4638.4</v>
      </c>
      <c r="F16" s="17">
        <f>'№4'!H124+'№4'!H127</f>
        <v>0</v>
      </c>
      <c r="G16" s="13" t="s">
        <v>53</v>
      </c>
    </row>
    <row r="17" spans="1:7" ht="84">
      <c r="A17" s="17" t="s">
        <v>506</v>
      </c>
      <c r="B17" s="11" t="s">
        <v>507</v>
      </c>
      <c r="C17" s="205"/>
      <c r="D17" s="83">
        <f>'№4'!F129</f>
        <v>648</v>
      </c>
      <c r="E17" s="83">
        <f>'№4'!G129</f>
        <v>0</v>
      </c>
      <c r="F17" s="83">
        <f>'№4'!H129</f>
        <v>0</v>
      </c>
      <c r="G17" s="13" t="s">
        <v>53</v>
      </c>
    </row>
    <row r="18" spans="1:7" ht="16.5">
      <c r="A18" s="17">
        <v>2</v>
      </c>
      <c r="B18" s="11" t="s">
        <v>107</v>
      </c>
      <c r="C18" s="211" t="s">
        <v>497</v>
      </c>
      <c r="D18" s="95">
        <f>D20</f>
        <v>7590</v>
      </c>
      <c r="E18" s="95">
        <f>E20</f>
        <v>0</v>
      </c>
      <c r="F18" s="95">
        <f>F20</f>
        <v>0</v>
      </c>
      <c r="G18" s="13" t="s">
        <v>44</v>
      </c>
    </row>
    <row r="19" spans="1:7" ht="16.5">
      <c r="A19" s="17" t="s">
        <v>508</v>
      </c>
      <c r="B19" s="11" t="s">
        <v>466</v>
      </c>
      <c r="C19" s="211"/>
      <c r="D19" s="83">
        <f>D20</f>
        <v>7590</v>
      </c>
      <c r="E19" s="83">
        <f>E20</f>
        <v>0</v>
      </c>
      <c r="F19" s="83">
        <f>F20</f>
        <v>0</v>
      </c>
      <c r="G19" s="13" t="s">
        <v>45</v>
      </c>
    </row>
    <row r="20" spans="1:7" ht="66.75">
      <c r="A20" s="17" t="s">
        <v>509</v>
      </c>
      <c r="B20" s="11" t="s">
        <v>379</v>
      </c>
      <c r="C20" s="17" t="s">
        <v>502</v>
      </c>
      <c r="D20" s="83">
        <f>'№4'!F178</f>
        <v>7590</v>
      </c>
      <c r="E20" s="83">
        <f>'№4'!G178</f>
        <v>0</v>
      </c>
      <c r="F20" s="83">
        <f>'№4'!H178</f>
        <v>0</v>
      </c>
      <c r="G20" s="13" t="s">
        <v>45</v>
      </c>
    </row>
    <row r="21" spans="1:7" ht="16.5">
      <c r="A21" s="128"/>
      <c r="B21" s="50" t="s">
        <v>510</v>
      </c>
      <c r="C21" s="128" t="s">
        <v>497</v>
      </c>
      <c r="D21" s="66">
        <f>D12+D18</f>
        <v>32392.899999999998</v>
      </c>
      <c r="E21" s="66">
        <f>E12+E18</f>
        <v>9382.9</v>
      </c>
      <c r="F21" s="66">
        <f>F12+F18</f>
        <v>0</v>
      </c>
      <c r="G21" s="128" t="s">
        <v>511</v>
      </c>
    </row>
  </sheetData>
  <sheetProtection/>
  <mergeCells count="16">
    <mergeCell ref="C1:G1"/>
    <mergeCell ref="C2:G2"/>
    <mergeCell ref="C3:G3"/>
    <mergeCell ref="A5:G5"/>
    <mergeCell ref="A9:A11"/>
    <mergeCell ref="B9:B11"/>
    <mergeCell ref="C9:C11"/>
    <mergeCell ref="D9:F9"/>
    <mergeCell ref="G9:G11"/>
    <mergeCell ref="D10:D11"/>
    <mergeCell ref="E10:F10"/>
    <mergeCell ref="C12:C13"/>
    <mergeCell ref="C16:C17"/>
    <mergeCell ref="C18:C19"/>
    <mergeCell ref="A6:G6"/>
    <mergeCell ref="A7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Маслобойщикова Елена Анатольевна</cp:lastModifiedBy>
  <cp:lastPrinted>2014-04-25T08:00:55Z</cp:lastPrinted>
  <dcterms:created xsi:type="dcterms:W3CDTF">2007-11-30T05:39:28Z</dcterms:created>
  <dcterms:modified xsi:type="dcterms:W3CDTF">2014-04-25T08:01:27Z</dcterms:modified>
  <cp:category/>
  <cp:version/>
  <cp:contentType/>
  <cp:contentStatus/>
</cp:coreProperties>
</file>