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25125" windowHeight="11700" activeTab="4"/>
  </bookViews>
  <sheets>
    <sheet name="№ 1" sheetId="143" r:id="rId1"/>
    <sheet name="№ 2" sheetId="154" r:id="rId2"/>
    <sheet name="№ 3" sheetId="155" r:id="rId3"/>
    <sheet name="№ 4" sheetId="147" r:id="rId4"/>
    <sheet name="№ 5" sheetId="175" r:id="rId5"/>
  </sheets>
  <externalReferences>
    <externalReference r:id="rId8"/>
  </externalReferences>
  <definedNames>
    <definedName name="_xlnm.Print_Area" localSheetId="0">'№ 1'!$A$1:$E$48</definedName>
    <definedName name="_xlnm.Print_Area" localSheetId="1">'№ 2'!$A$1:$H$709</definedName>
    <definedName name="_xlnm.Print_Area" localSheetId="4">'№ 5'!$A$1:$P$21</definedName>
  </definedNames>
  <calcPr calcId="124519"/>
</workbook>
</file>

<file path=xl/sharedStrings.xml><?xml version="1.0" encoding="utf-8"?>
<sst xmlns="http://schemas.openxmlformats.org/spreadsheetml/2006/main" count="5154" uniqueCount="433">
  <si>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</si>
  <si>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</si>
  <si>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</si>
  <si>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</si>
  <si>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</si>
  <si>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</si>
  <si>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</si>
  <si>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</si>
  <si>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</si>
  <si>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</si>
  <si>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</si>
  <si>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</si>
  <si>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</si>
  <si>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</si>
  <si>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</si>
  <si>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</si>
  <si>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</si>
  <si>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</si>
  <si>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</si>
  <si>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</si>
  <si>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</si>
  <si>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</si>
  <si>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</si>
  <si>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</si>
  <si>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</si>
  <si>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</si>
  <si>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</si>
  <si>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</si>
  <si>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</si>
  <si>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</si>
  <si>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</si>
  <si>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</si>
  <si>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</si>
  <si>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</si>
  <si>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</si>
  <si>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</si>
  <si>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</si>
  <si>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</si>
  <si>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</si>
  <si>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</si>
  <si>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</si>
  <si>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</si>
  <si>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</si>
  <si>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</si>
  <si>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</si>
  <si>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</si>
  <si>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</si>
  <si>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</si>
  <si>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</si>
  <si>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</si>
  <si>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</si>
  <si>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</si>
  <si>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</si>
  <si>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</si>
  <si>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</si>
  <si>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</si>
  <si>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</si>
  <si>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</si>
  <si>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</si>
  <si>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</si>
  <si>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</si>
  <si>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</si>
  <si>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</si>
  <si>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</si>
  <si>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</si>
  <si>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</si>
  <si>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</si>
  <si>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</si>
  <si>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</si>
  <si>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</si>
  <si>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</si>
  <si>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</si>
  <si>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</si>
  <si>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</si>
  <si>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</si>
  <si>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</si>
  <si>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</si>
  <si>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</si>
  <si>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</si>
  <si>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</si>
  <si>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</si>
  <si>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</si>
  <si>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</si>
  <si>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</si>
  <si>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</si>
  <si>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</si>
  <si>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администрация муниципального образования город Торжок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</si>
  <si>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</si>
  <si>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</si>
  <si>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</si>
  <si>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</si>
  <si>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</si>
  <si>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</si>
  <si>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</si>
  <si>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</si>
  <si>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</si>
  <si>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</si>
  <si>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</si>
  <si>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</si>
  <si>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</si>
  <si>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</si>
  <si>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</si>
  <si>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</si>
  <si>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</si>
  <si>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>2020 год</t>
  </si>
  <si>
    <t>0401</t>
  </si>
  <si>
    <t>Общеэкономические вопросы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</si>
  <si>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</si>
  <si>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</si>
  <si>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</si>
  <si>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</si>
  <si>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</si>
  <si>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</si>
  <si>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</si>
  <si>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</si>
  <si>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</si>
  <si>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</si>
  <si>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</si>
  <si>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</si>
  <si>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</si>
  <si>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</si>
  <si>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Муниципальная программа муниципального образования город Торжок "Экономическое развитие и инвестиционная привлекательность города Торжка" на 2018  - 2023 годы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</si>
  <si>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</si>
  <si>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</si>
  <si>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</si>
  <si>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</si>
  <si>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</si>
  <si>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</si>
  <si>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</si>
  <si>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</si>
  <si>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</si>
  <si>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</si>
  <si>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"Санитарно-эпизоотическое благополучие населения"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</si>
  <si>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</si>
  <si>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</si>
  <si>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</si>
  <si>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</si>
  <si>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</si>
  <si>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</si>
  <si>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Развитие и содержание сетей уличного освещения</t>
  </si>
  <si>
    <t>Озеленение территорий</t>
  </si>
  <si>
    <t>Содержание мест захоронения</t>
  </si>
  <si>
    <t>Восстановление воинских захоронений на условиях софинансирования</t>
  </si>
  <si>
    <t>13202S0280</t>
  </si>
  <si>
    <t>Ликвидация несанкционированных свалок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</si>
  <si>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</si>
  <si>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</si>
  <si>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 xml:space="preserve">1240600000  </t>
  </si>
  <si>
    <t>Мероприятия по вовлечению молодежи в добровольческую деятельность</t>
  </si>
  <si>
    <t xml:space="preserve">1240620420  </t>
  </si>
  <si>
    <t>Проведение конкурсов, фестивалей, выставок для обучающейся молодежи</t>
  </si>
  <si>
    <t xml:space="preserve">1240620430  </t>
  </si>
  <si>
    <t>Именные стипендии Главы города</t>
  </si>
  <si>
    <t>340</t>
  </si>
  <si>
    <t>Стипендии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</si>
  <si>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</si>
  <si>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</si>
  <si>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12103L5191  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</si>
  <si>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</si>
  <si>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</si>
  <si>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</si>
  <si>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</si>
  <si>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</si>
  <si>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</si>
  <si>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</si>
  <si>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</si>
  <si>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</si>
  <si>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 xml:space="preserve">12403S0320  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</si>
  <si>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</si>
  <si>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</si>
  <si>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Обеспечение деятельности исполнительно-распорядительного органа местного самоуправления на исполнение переданных государственных полномочий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</si>
  <si>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</si>
  <si>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</si>
  <si>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</si>
  <si>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</si>
  <si>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</si>
  <si>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Иные выплаты населению</t>
  </si>
  <si>
    <t>360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</si>
  <si>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</si>
  <si>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</si>
  <si>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</si>
  <si>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</si>
  <si>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</si>
  <si>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</si>
  <si>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</si>
  <si>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</si>
  <si>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Резервный фонд администрации муниципального образования город Торжок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</si>
  <si>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</si>
  <si>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</si>
  <si>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</si>
  <si>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Председатель Торжокской городской Думы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</si>
  <si>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</si>
  <si>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</si>
  <si>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</si>
  <si>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1110120010</t>
  </si>
  <si>
    <t>1110110740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</si>
  <si>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</si>
  <si>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</si>
  <si>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Организация обеспечения учащихся начальных классов муниципальных общеобразовательных учреждений горячим питанием на условиях софинансирования</t>
  </si>
  <si>
    <t xml:space="preserve">11103S0230  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</si>
  <si>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</si>
  <si>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</si>
  <si>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 xml:space="preserve">11104S0240 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</si>
  <si>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</si>
  <si>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</si>
  <si>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</si>
  <si>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Муниципальная программа муниципального образования город Торжок "Развитие социальной  инфраструктуры города Торжка" на 2018  - 2023 годы</t>
  </si>
  <si>
    <t>Муниципальная программа муниципального образования город Торжок "Безопасный город" на 2018  - 2023 годы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</si>
  <si>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</si>
  <si>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</si>
  <si>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</si>
  <si>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Муниципальная программа муниципального образования город Торжок "Развитие образования  города Торжка" на 2018  - 2023 годы</t>
  </si>
  <si>
    <t>Муниципальная программа муниципального образования город Торжок "Формирование современной  городской среды" на 2018  - 2023 годы</t>
  </si>
  <si>
    <t>Муниципальная программа муниципального образования город Торжок "Развитие транспортной и коммунальной инфраструктуры" на 2018  - 2023 годы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</si>
  <si>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</si>
  <si>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</si>
  <si>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</si>
  <si>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Мероприятие "Оказание муниципальных услуг, выполнение работ муниципальными учреждениями в целях содействия развитию предпринимательства и туризма"</t>
  </si>
  <si>
    <t>Подпрограмма "Организация благоустройства территории города"</t>
  </si>
  <si>
    <r>
      <t>Мероприятие</t>
    </r>
    <r>
      <rPr>
        <b/>
        <sz val="12"/>
        <rFont val="Times New Roman"/>
        <family val="1"/>
      </rPr>
      <t xml:space="preserve">  "</t>
    </r>
    <r>
      <rPr>
        <sz val="12"/>
        <rFont val="Times New Roman"/>
        <family val="1"/>
      </rPr>
      <t>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  </r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</si>
  <si>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</si>
  <si>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</si>
  <si>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</si>
  <si>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</si>
  <si>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</si>
  <si>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</si>
  <si>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</si>
  <si>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</si>
  <si>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</si>
  <si>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</si>
  <si>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</si>
  <si>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</si>
  <si>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</si>
  <si>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</si>
  <si>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</si>
  <si>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 xml:space="preserve">1240620320  </t>
  </si>
  <si>
    <t>0705</t>
  </si>
  <si>
    <t xml:space="preserve">1240620440  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</si>
  <si>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</si>
  <si>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</si>
  <si>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</si>
  <si>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</si>
  <si>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</si>
  <si>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</si>
  <si>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"Содействие развитию малого и среднего предпринимательства и туризма в городе"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</si>
  <si>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</si>
  <si>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</si>
  <si>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</si>
  <si>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</si>
  <si>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</si>
  <si>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</si>
  <si>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</si>
  <si>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</si>
  <si>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</si>
  <si>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</si>
  <si>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</si>
  <si>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</si>
  <si>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</si>
  <si>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Управление финансов администрации муниципального образования город Торжок</t>
  </si>
  <si>
    <t>Управление образования администрации города Торжка Тверской области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</si>
  <si>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</si>
  <si>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</si>
  <si>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Укрепление материально-технической базы муниципальных общеобразовательных учреждений на условиях софинансирования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</si>
  <si>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</si>
  <si>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</si>
  <si>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</si>
  <si>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 xml:space="preserve">Комплектование книжных фондов муниципальных библиотек </t>
  </si>
  <si>
    <t>Реализация мероприятий по обеспечению жильем молодых семей</t>
  </si>
  <si>
    <t xml:space="preserve">12404L4970  </t>
  </si>
  <si>
    <t>Иные закупки товаров, работ и услуг для обеспечения
государственных (муниципальных) нужд</t>
  </si>
  <si>
    <t>2021 год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</si>
  <si>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</si>
  <si>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</si>
  <si>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</si>
  <si>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</si>
  <si>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Подпрограмма "Капитальное строительство объектов социальной инфраструктуры"</t>
  </si>
  <si>
    <t xml:space="preserve">11301S1080  </t>
  </si>
  <si>
    <t>Организация участия детей и подростков в социально значимых региональных проектах на условиях софинансирования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</si>
  <si>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</si>
  <si>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</si>
  <si>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</si>
  <si>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</si>
  <si>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Обслуживание муниципального долга</t>
  </si>
  <si>
    <t>700</t>
  </si>
  <si>
    <t>Обслуживание государственного (муниципального ) долга</t>
  </si>
  <si>
    <t>730</t>
  </si>
  <si>
    <t>Мероприятие "Реализация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</si>
  <si>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</si>
  <si>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>Строительство, реконструкция муниципальных объектов дошкольного образования на условиях софинансирования</t>
  </si>
  <si>
    <t>125P200000</t>
  </si>
  <si>
    <t>125P2S0150</t>
  </si>
  <si>
    <t>131F200000</t>
  </si>
  <si>
    <t>131F255550</t>
  </si>
  <si>
    <t>16202R0820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</si>
  <si>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</si>
  <si>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125P252320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</si>
  <si>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</si>
  <si>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</si>
  <si>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</si>
  <si>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</si>
  <si>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</si>
  <si>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</si>
  <si>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</si>
  <si>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15201S0440</t>
  </si>
  <si>
    <t>131F220100</t>
  </si>
  <si>
    <t>142R3S1090</t>
  </si>
  <si>
    <t>Ведомственная структура расходов бюджета муниципального образования  город Торжок  
на 2020 год и на плановый период 2021 и 2022 годов</t>
  </si>
  <si>
    <t>2022 год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</si>
  <si>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2020 год и на плановый период 2021 и 2022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</si>
  <si>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</si>
  <si>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муниципального образования город Торжок на 2020 год и на плановый период 2021 и 2022 годов</t>
  </si>
  <si>
    <t>Проектирование, строительство и реконструкция объектов дорожного хозяйства</t>
  </si>
  <si>
    <r>
      <t>Мероприятие  "Проектирование, строительство и реконструкция объектов дорожного хозяйства</t>
    </r>
    <r>
      <rPr>
        <sz val="12"/>
        <rFont val="Times New Roman"/>
        <family val="1"/>
      </rPr>
      <t>"</t>
    </r>
  </si>
  <si>
    <t>0502</t>
  </si>
  <si>
    <t>Коммунальное хозяйство</t>
  </si>
  <si>
    <t>Подпрограмма "Развитие коммунальной инфраструктуры"</t>
  </si>
  <si>
    <t>Мероприятие  "Реализация мероприятий по проектированию, строительству и реконструкции объектов теплоснабжения"</t>
  </si>
  <si>
    <t>Проектирование, строительство и реконструкция объектов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</si>
  <si>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</si>
  <si>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</si>
  <si>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</si>
  <si>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</si>
  <si>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>142R300000</t>
  </si>
  <si>
    <t>Мероприятие "Реализация федерального проекта "Безопасность дорожного движения" в рамках национального проекта "Безопасные и качественные автомобильные дороги"</t>
  </si>
  <si>
    <t>142R311090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</si>
  <si>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</si>
  <si>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</si>
  <si>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Осуществление отдельных государственных полномочий по подготовке и проведению Всероссийской переписи населения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</si>
  <si>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</si>
  <si>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</si>
  <si>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</si>
  <si>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11201S0690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</si>
  <si>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</si>
  <si>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12101S0680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</si>
  <si>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</si>
  <si>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 xml:space="preserve">12201S0680   </t>
  </si>
  <si>
    <t>Приобретение и установка детских игровых комплексов</t>
  </si>
  <si>
    <t>Подпрограмма "Обеспечение безопасности муниципальных учреждений"</t>
  </si>
  <si>
    <t>Мероприятие "Обустройство мест отдыха детей на территории города"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</si>
  <si>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2020 год и на плановый период 
2021 и 2022 годов</t>
    </r>
  </si>
  <si>
    <t>Мероприятие "Развитие туристской индустрии в муниципальном образовании город Торжок»</t>
  </si>
  <si>
    <t>16104S1210</t>
  </si>
  <si>
    <t>Комплексное развитие территории и инфраструктуры малых исторических поселений на условиях софинансирования</t>
  </si>
  <si>
    <t>Организация обеспечения учащихся начальных классов муниципальных общеобразовательных учреждений горячим питанием за счет субсидии из областного бюджета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</si>
  <si>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</si>
  <si>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</si>
  <si>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11107S0440  </t>
  </si>
  <si>
    <t>1110720020</t>
  </si>
  <si>
    <t>Проведение капитального ремонта и ремонта муниципальными учреждениями</t>
  </si>
  <si>
    <t>125P210150</t>
  </si>
  <si>
    <t>Строительство, реконструкция муниципальных объектов дошкольного образования на условиях софинансирования за счет субсидии из областного бюджета</t>
  </si>
  <si>
    <t xml:space="preserve">Мероприятие "Проведение капитального ремонта и ремонта объектов недвижимого имущества и (или) особо ценного движимого имущества муниципальными организациями, реализующими программы дополнительного образования 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</si>
  <si>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</si>
  <si>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Приобретение муниципальными учреждениями оборудования и других основных средств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</si>
  <si>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</si>
  <si>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12203L4670</t>
  </si>
  <si>
    <t xml:space="preserve">Обеспечение развития и укрепления материально-технической базы муниципальных домов культуры </t>
  </si>
  <si>
    <t>125P220100</t>
  </si>
  <si>
    <t>Проектирование муниципальных объектов дошкольного образования</t>
  </si>
  <si>
    <t>14102S1050</t>
  </si>
  <si>
    <t xml:space="preserve">Капитальный ремонт и ремонт улично-дорожной сети города Торжка на условиях софинансирования </t>
  </si>
  <si>
    <t>14103S1020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</si>
  <si>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</si>
  <si>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Приобретение и установка плоскостных спортивных сооружений и оборудования на плоскостные спортивные сооружения на условиях софинансирования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</si>
  <si>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</si>
  <si>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</si>
  <si>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</si>
  <si>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</si>
  <si>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</si>
  <si>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</si>
  <si>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</si>
  <si>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</si>
  <si>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</si>
  <si>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</si>
  <si>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Мероприятие  "Участие в спортивных мероприятиях"</t>
  </si>
  <si>
    <t>Участие спортсменов города во всероссийских, региональных и иных спортивных мероприятиях</t>
  </si>
  <si>
    <t>Мероприятие "Реализация регионального проекта "Спорт - норма жизни", национального проекта "Демография"</t>
  </si>
  <si>
    <t>126P500000</t>
  </si>
  <si>
    <t xml:space="preserve">126P5S0480  </t>
  </si>
  <si>
    <t>123Р500000</t>
  </si>
  <si>
    <t xml:space="preserve">123Р5S0400  </t>
  </si>
  <si>
    <t>Установка комплектов спортивного оборудования для малых спортивных площадок</t>
  </si>
  <si>
    <t>123Р520110</t>
  </si>
  <si>
    <t>Укрепление материально-технической базы муниципальных общеобразовательных учреждений за счет субсидии из областного бюджета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</si>
  <si>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</si>
  <si>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 xml:space="preserve">Адресная инвестиционная программа </t>
  </si>
  <si>
    <t>№ п/п</t>
  </si>
  <si>
    <t xml:space="preserve">Наименование </t>
  </si>
  <si>
    <t>Лимит местного бюджета (тыс. руб.)</t>
  </si>
  <si>
    <t xml:space="preserve">Раздел и подраздел бюджетной классификации расходов </t>
  </si>
  <si>
    <t>2021год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</si>
  <si>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</si>
  <si>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</si>
  <si>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</si>
  <si>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</si>
  <si>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 xml:space="preserve">1. </t>
  </si>
  <si>
    <t>х</t>
  </si>
  <si>
    <t>1.1.</t>
  </si>
  <si>
    <t>1.1.1.</t>
  </si>
  <si>
    <t>Строительство подъездной дороги к детскому саду по ул. Старицкая в г. Торжок (разработка проектной документации и СМР)</t>
  </si>
  <si>
    <t xml:space="preserve">Администрация муниципального образования город Торжок </t>
  </si>
  <si>
    <t xml:space="preserve">2. </t>
  </si>
  <si>
    <t>2.1.</t>
  </si>
  <si>
    <t>2.1.1.</t>
  </si>
  <si>
    <t>Строительство тепловой сети от точки присоединения до узла ввода в жилой дом  № 51  по Тверецкой набережной в г. Торжок Тверской области (разработка проектной документации и СМР)</t>
  </si>
  <si>
    <t>2.1.2.</t>
  </si>
  <si>
    <t>Реконструкция тепловых сетей   по ул. Луначарского и ул. Зеленый городок в г. Торжок Тверской области (разработка проектной документации )</t>
  </si>
  <si>
    <t xml:space="preserve">3. </t>
  </si>
  <si>
    <t>3.1.</t>
  </si>
  <si>
    <t>3.1.1.</t>
  </si>
  <si>
    <t>Строительство детского сада в г.Торжок Тверской области</t>
  </si>
  <si>
    <t xml:space="preserve">4. </t>
  </si>
  <si>
    <t>4.1.</t>
  </si>
  <si>
    <t>4.1.1.</t>
  </si>
  <si>
    <t>Приобретение в муниципальную собственность жилых помещений</t>
  </si>
  <si>
    <t xml:space="preserve">126P510480 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</si>
  <si>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</si>
  <si>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>Санитарная уборка территорий города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</si>
  <si>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</si>
  <si>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</si>
  <si>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142R320110</t>
  </si>
  <si>
    <t>Мероприятие "Строительство, реконструкция муниципальных объектов спортивной направленности"</t>
  </si>
  <si>
    <t>Проектирование, строительство объектов спортивной направленности муниципальными учреждениями</t>
  </si>
  <si>
    <t>Мероприятие "Реализация мероприятий по проектированию, строительству и реконструкции объектов водоснабжения"</t>
  </si>
  <si>
    <t>2.1.3.</t>
  </si>
  <si>
    <t>Строительство сетей водоснабжения по ул. Старицкая в г. Торжке Тверской области 
 (разработка проектной документации и СМР)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</si>
  <si>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</si>
  <si>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Приложение 1
к решению Торжокской городской Думы
от 26.06.2020  № 278</t>
  </si>
  <si>
    <t>Приложение 2 
к решению Торжокской городской Думы
от 26.26.2020 № 278</t>
  </si>
  <si>
    <t>Приложение 3 
к решению Торжокской городской Думы
от 26.06.2020  № 278</t>
  </si>
  <si>
    <t>Приложение 4 
к решению Торжокской городской Думы
от 26.06.2020  № 278</t>
  </si>
  <si>
    <t>Приложение 5
к решению Торжокской городской Думы
от 26.06.2020  № 278</t>
  </si>
  <si>
    <t xml:space="preserve">Бюджетополуча-тель    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</si>
</sst>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14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</borders>
  <cellStyleXfs count="137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55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49" fontId="3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167" fontId="8" fillId="0" borderId="4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>
      <alignment vertical="center" wrapText="1"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9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1" xfId="31" applyNumberFormat="1" applyFont="1" applyFill="1" applyBorder="1" applyAlignment="1">
      <alignment horizontal="center" vertical="center" wrapText="1"/>
      <protection/>
    </xf>
    <xf numFmtId="167" fontId="5" fillId="0" borderId="12" xfId="31" applyNumberFormat="1" applyFont="1" applyFill="1" applyBorder="1" applyAlignment="1">
      <alignment horizontal="center" vertical="center" wrapText="1"/>
      <protection/>
    </xf>
    <xf numFmtId="167" fontId="5" fillId="0" borderId="13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12" fillId="0" borderId="0" xfId="135" applyFont="1" applyAlignment="1">
      <alignment horizontal="left"/>
      <protection/>
    </xf>
    <xf numFmtId="0" fontId="12" fillId="0" borderId="0" xfId="135" applyFont="1">
      <alignment/>
      <protection/>
    </xf>
    <xf numFmtId="0" fontId="12" fillId="0" borderId="0" xfId="135" applyFont="1" applyAlignment="1">
      <alignment horizontal="center"/>
      <protection/>
    </xf>
    <xf numFmtId="0" fontId="13" fillId="0" borderId="0" xfId="135" applyFont="1" applyAlignment="1">
      <alignment horizontal="center"/>
      <protection/>
    </xf>
    <xf numFmtId="0" fontId="3" fillId="0" borderId="5" xfId="135" applyFont="1" applyBorder="1" applyAlignment="1">
      <alignment horizontal="center" vertical="center" wrapText="1"/>
      <protection/>
    </xf>
    <xf numFmtId="0" fontId="7" fillId="0" borderId="5" xfId="135" applyFont="1" applyBorder="1" applyAlignment="1">
      <alignment horizontal="center" vertical="center" wrapText="1"/>
      <protection/>
    </xf>
    <xf numFmtId="0" fontId="7" fillId="0" borderId="1" xfId="136" applyFont="1" applyBorder="1" applyAlignment="1">
      <alignment horizontal="left" vertical="center" wrapText="1"/>
      <protection/>
    </xf>
    <xf numFmtId="0" fontId="7" fillId="0" borderId="6" xfId="135" applyFont="1" applyFill="1" applyBorder="1" applyAlignment="1">
      <alignment horizontal="center" vertical="center" wrapText="1"/>
      <protection/>
    </xf>
    <xf numFmtId="166" fontId="7" fillId="0" borderId="1" xfId="135" applyNumberFormat="1" applyFont="1" applyBorder="1" applyAlignment="1">
      <alignment horizontal="center" vertical="center" wrapText="1"/>
      <protection/>
    </xf>
    <xf numFmtId="49" fontId="7" fillId="0" borderId="1" xfId="135" applyNumberFormat="1" applyFont="1" applyFill="1" applyBorder="1" applyAlignment="1">
      <alignment horizontal="center" vertical="center" wrapText="1"/>
      <protection/>
    </xf>
    <xf numFmtId="0" fontId="13" fillId="0" borderId="0" xfId="135" applyFont="1">
      <alignment/>
      <protection/>
    </xf>
    <xf numFmtId="0" fontId="3" fillId="0" borderId="1" xfId="136" applyFont="1" applyBorder="1" applyAlignment="1">
      <alignment horizontal="left" vertical="center" wrapText="1"/>
      <protection/>
    </xf>
    <xf numFmtId="0" fontId="3" fillId="0" borderId="6" xfId="135" applyFont="1" applyFill="1" applyBorder="1" applyAlignment="1">
      <alignment horizontal="center" vertical="center" wrapText="1"/>
      <protection/>
    </xf>
    <xf numFmtId="166" fontId="3" fillId="0" borderId="1" xfId="135" applyNumberFormat="1" applyFont="1" applyFill="1" applyBorder="1" applyAlignment="1">
      <alignment horizontal="center" vertical="center" wrapText="1"/>
      <protection/>
    </xf>
    <xf numFmtId="49" fontId="3" fillId="0" borderId="1" xfId="135" applyNumberFormat="1" applyFont="1" applyBorder="1" applyAlignment="1">
      <alignment horizontal="center" vertical="center" wrapText="1"/>
      <protection/>
    </xf>
    <xf numFmtId="0" fontId="3" fillId="0" borderId="1" xfId="135" applyFont="1" applyBorder="1" applyAlignment="1">
      <alignment horizontal="left" vertical="center" wrapText="1"/>
      <protection/>
    </xf>
    <xf numFmtId="0" fontId="3" fillId="0" borderId="6" xfId="135" applyFont="1" applyFill="1" applyBorder="1" applyAlignment="1">
      <alignment horizontal="left" vertical="center" wrapText="1"/>
      <protection/>
    </xf>
    <xf numFmtId="166" fontId="3" fillId="0" borderId="5" xfId="135" applyNumberFormat="1" applyFont="1" applyBorder="1" applyAlignment="1">
      <alignment horizontal="center" vertical="center" wrapText="1"/>
      <protection/>
    </xf>
    <xf numFmtId="166" fontId="3" fillId="0" borderId="1" xfId="135" applyNumberFormat="1" applyFont="1" applyBorder="1" applyAlignment="1">
      <alignment horizontal="center" vertical="center" wrapText="1"/>
      <protection/>
    </xf>
    <xf numFmtId="166" fontId="3" fillId="0" borderId="6" xfId="135" applyNumberFormat="1" applyFont="1" applyBorder="1" applyAlignment="1">
      <alignment horizontal="center" vertical="center" wrapText="1"/>
      <protection/>
    </xf>
    <xf numFmtId="0" fontId="3" fillId="0" borderId="6" xfId="136" applyFont="1" applyBorder="1" applyAlignment="1">
      <alignment horizontal="center" vertical="center" wrapText="1"/>
      <protection/>
    </xf>
    <xf numFmtId="0" fontId="7" fillId="0" borderId="1" xfId="135" applyFont="1" applyBorder="1" applyAlignment="1">
      <alignment horizontal="left" vertical="center" wrapText="1"/>
      <protection/>
    </xf>
    <xf numFmtId="0" fontId="7" fillId="0" borderId="1" xfId="135" applyFont="1" applyBorder="1" applyAlignment="1">
      <alignment horizontal="center" vertical="center" wrapText="1"/>
      <protection/>
    </xf>
    <xf numFmtId="49" fontId="7" fillId="0" borderId="1" xfId="135" applyNumberFormat="1" applyFont="1" applyBorder="1" applyAlignment="1">
      <alignment horizontal="center" vertical="center" wrapText="1"/>
      <protection/>
    </xf>
    <xf numFmtId="0" fontId="3" fillId="0" borderId="0" xfId="135" applyFont="1" applyBorder="1" applyAlignment="1">
      <alignment horizontal="left" vertical="center" wrapText="1"/>
      <protection/>
    </xf>
    <xf numFmtId="0" fontId="3" fillId="0" borderId="0" xfId="135" applyFont="1" applyBorder="1" applyAlignment="1">
      <alignment horizontal="center" vertical="center" wrapText="1"/>
      <protection/>
    </xf>
    <xf numFmtId="166" fontId="3" fillId="0" borderId="0" xfId="135" applyNumberFormat="1" applyFont="1" applyFill="1" applyBorder="1" applyAlignment="1">
      <alignment horizontal="center" vertical="center" wrapText="1"/>
      <protection/>
    </xf>
    <xf numFmtId="166" fontId="7" fillId="0" borderId="0" xfId="135" applyNumberFormat="1" applyFont="1" applyBorder="1" applyAlignment="1">
      <alignment horizontal="center" vertical="center" wrapText="1"/>
      <protection/>
    </xf>
    <xf numFmtId="49" fontId="3" fillId="0" borderId="0" xfId="135" applyNumberFormat="1" applyFont="1" applyBorder="1" applyAlignment="1">
      <alignment horizontal="center" vertical="center" wrapText="1"/>
      <protection/>
    </xf>
    <xf numFmtId="0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8" fillId="0" borderId="9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166" fontId="5" fillId="0" borderId="0" xfId="32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4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5" xfId="31" applyNumberFormat="1" applyFont="1" applyFill="1" applyBorder="1" applyAlignment="1">
      <alignment horizontal="center" vertical="center" wrapText="1"/>
      <protection/>
    </xf>
    <xf numFmtId="0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16" xfId="31" applyNumberFormat="1" applyFont="1" applyFill="1" applyBorder="1" applyAlignment="1">
      <alignment horizontal="center" vertical="center" wrapText="1"/>
      <protection/>
    </xf>
    <xf numFmtId="0" fontId="5" fillId="0" borderId="12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1" xfId="135" applyFont="1" applyBorder="1" applyAlignment="1">
      <alignment horizontal="center" vertical="center" wrapText="1"/>
      <protection/>
    </xf>
    <xf numFmtId="0" fontId="3" fillId="0" borderId="17" xfId="135" applyFont="1" applyBorder="1" applyAlignment="1">
      <alignment horizontal="center" vertical="center" wrapText="1"/>
      <protection/>
    </xf>
    <xf numFmtId="0" fontId="7" fillId="0" borderId="0" xfId="135" applyFont="1" applyAlignment="1">
      <alignment horizontal="center"/>
      <protection/>
    </xf>
    <xf numFmtId="0" fontId="3" fillId="0" borderId="1" xfId="135" applyFont="1" applyBorder="1" applyAlignment="1">
      <alignment horizontal="left" vertical="center" wrapText="1"/>
      <protection/>
    </xf>
    <xf numFmtId="0" fontId="3" fillId="0" borderId="1" xfId="135" applyFont="1" applyBorder="1" applyAlignment="1">
      <alignment horizontal="center" vertical="center" wrapText="1"/>
      <protection/>
    </xf>
    <xf numFmtId="0" fontId="3" fillId="0" borderId="7" xfId="135" applyFont="1" applyBorder="1" applyAlignment="1">
      <alignment horizontal="center" vertical="center" wrapText="1"/>
      <protection/>
    </xf>
  </cellXfs>
  <cellStyles count="1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20%20&#1075;&#1086;&#1076;%20-%20&#1059;&#1058;&#1054;&#1063;&#1053;&#1045;&#1053;&#1048;&#1045;%20&#1073;&#1102;&#1076;&#1078;&#1077;&#1090;&#1072;\1%20&#1059;&#1090;&#1086;&#1095;&#1085;&#1077;&#1085;&#1080;&#1077;\&#1088;&#1077;&#1096;&#1077;&#1085;&#1080;&#1077;%20&#1086;&#1090;%2018.02.2020%20&#8470;%20240\&#1087;&#1088;&#1080;&#108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."/>
      <sheetName val="доходы"/>
      <sheetName val="РП"/>
      <sheetName val="ведомст."/>
      <sheetName val="РПЦВ"/>
      <sheetName val="МП"/>
      <sheetName val="АИП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8">
          <cell r="E348">
            <v>37998.5</v>
          </cell>
        </row>
        <row r="558">
          <cell r="F558">
            <v>3915.1000000000004</v>
          </cell>
          <cell r="G558">
            <v>0</v>
          </cell>
        </row>
        <row r="561">
          <cell r="F561">
            <v>2936.3</v>
          </cell>
          <cell r="G561">
            <v>2936.3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34">
      <selection activeCell="A2" sqref="A2:E2"/>
    </sheetView>
  </sheetViews>
  <sheetFormatPr defaultColWidth="8.875" defaultRowHeight="12.75"/>
  <cols>
    <col min="1" max="1" width="6.625" style="14" customWidth="1"/>
    <col min="2" max="2" width="69.375" style="14" customWidth="1"/>
    <col min="3" max="3" width="11.25390625" style="14" customWidth="1"/>
    <col min="4" max="4" width="12.00390625" style="14" customWidth="1"/>
    <col min="5" max="5" width="11.75390625" style="14" customWidth="1"/>
    <col min="6" max="16384" width="8.875" style="3" customWidth="1"/>
  </cols>
  <sheetData>
    <row r="1" spans="1:5" ht="46.15" customHeight="1">
      <c r="A1" s="233" t="s">
        <v>427</v>
      </c>
      <c r="B1" s="233"/>
      <c r="C1" s="233"/>
      <c r="D1" s="233"/>
      <c r="E1" s="233"/>
    </row>
    <row r="2" spans="1:5" ht="51" customHeight="1">
      <c r="A2" s="234" t="s">
        <v>308</v>
      </c>
      <c r="B2" s="234"/>
      <c r="C2" s="234"/>
      <c r="D2" s="234"/>
      <c r="E2" s="234"/>
    </row>
    <row r="3" spans="1:5" ht="12.75">
      <c r="A3" s="230" t="s">
        <v>38</v>
      </c>
      <c r="B3" s="230" t="s">
        <v>20</v>
      </c>
      <c r="C3" s="235" t="s">
        <v>91</v>
      </c>
      <c r="D3" s="236"/>
      <c r="E3" s="237"/>
    </row>
    <row r="4" spans="1:5" ht="12.75">
      <c r="A4" s="231"/>
      <c r="B4" s="231"/>
      <c r="C4" s="230" t="s">
        <v>104</v>
      </c>
      <c r="D4" s="235" t="s">
        <v>92</v>
      </c>
      <c r="E4" s="237"/>
    </row>
    <row r="5" spans="1:5" ht="12.75">
      <c r="A5" s="232"/>
      <c r="B5" s="232"/>
      <c r="C5" s="232"/>
      <c r="D5" s="26" t="s">
        <v>270</v>
      </c>
      <c r="E5" s="26" t="s">
        <v>307</v>
      </c>
    </row>
    <row r="6" spans="1:5" ht="12.75">
      <c r="A6" s="26" t="s">
        <v>4</v>
      </c>
      <c r="B6" s="26" t="s">
        <v>80</v>
      </c>
      <c r="C6" s="26" t="s">
        <v>81</v>
      </c>
      <c r="D6" s="26" t="s">
        <v>82</v>
      </c>
      <c r="E6" s="26" t="s">
        <v>83</v>
      </c>
    </row>
    <row r="7" spans="1:5" ht="12.75">
      <c r="A7" s="4" t="s">
        <v>69</v>
      </c>
      <c r="B7" s="24" t="s">
        <v>61</v>
      </c>
      <c r="C7" s="6">
        <f>C8+C18+C21+C25+C29+C36+C38+C42+C45+C47</f>
        <v>937854.8999999999</v>
      </c>
      <c r="D7" s="6">
        <f>D8+D18+D21+D25+D29+D36+D38+D42+D45+D47</f>
        <v>805223.7000000001</v>
      </c>
      <c r="E7" s="6">
        <f>E8+E18+E21+E25+E29+E36+E38+E42+E45+E47</f>
        <v>765871.2000000001</v>
      </c>
    </row>
    <row r="8" spans="1:5" ht="12.75">
      <c r="A8" s="4" t="s">
        <v>57</v>
      </c>
      <c r="B8" s="20" t="s">
        <v>22</v>
      </c>
      <c r="C8" s="6">
        <f>SUM(C9:C17)</f>
        <v>75788</v>
      </c>
      <c r="D8" s="6">
        <f>SUM(D9:D17)</f>
        <v>75514</v>
      </c>
      <c r="E8" s="6">
        <f>SUM(E9:E17)</f>
        <v>75161.7</v>
      </c>
    </row>
    <row r="9" spans="1:5" ht="34.15" customHeight="1">
      <c r="A9" s="26" t="s">
        <v>45</v>
      </c>
      <c r="B9" s="13" t="s">
        <v>62</v>
      </c>
      <c r="C9" s="7">
        <f>'№ 3'!E9</f>
        <v>1546.6</v>
      </c>
      <c r="D9" s="7">
        <f>'№ 3'!F9</f>
        <v>1546.6</v>
      </c>
      <c r="E9" s="7">
        <f>'№ 3'!G9</f>
        <v>1546.6</v>
      </c>
    </row>
    <row r="10" spans="1:5" ht="47.25">
      <c r="A10" s="26" t="s">
        <v>46</v>
      </c>
      <c r="B10" s="13" t="s">
        <v>23</v>
      </c>
      <c r="C10" s="7">
        <f>'№ 3'!E15</f>
        <v>3826</v>
      </c>
      <c r="D10" s="7">
        <f>'№ 3'!F15</f>
        <v>4426</v>
      </c>
      <c r="E10" s="7">
        <f>'№ 3'!G15</f>
        <v>4426</v>
      </c>
    </row>
    <row r="11" spans="1:5" ht="49.15" customHeight="1">
      <c r="A11" s="26" t="s">
        <v>47</v>
      </c>
      <c r="B11" s="13" t="s">
        <v>24</v>
      </c>
      <c r="C11" s="7">
        <f>'№ 3'!E29</f>
        <v>22110.1</v>
      </c>
      <c r="D11" s="7">
        <f>'№ 3'!F29</f>
        <v>22110.1</v>
      </c>
      <c r="E11" s="7">
        <f>'№ 3'!G29</f>
        <v>22110.1</v>
      </c>
    </row>
    <row r="12" spans="1:5" ht="15.6" customHeight="1">
      <c r="A12" s="15" t="s">
        <v>179</v>
      </c>
      <c r="B12" s="8" t="s">
        <v>180</v>
      </c>
      <c r="C12" s="7">
        <f>'№ 3'!E46</f>
        <v>28.9</v>
      </c>
      <c r="D12" s="7">
        <f>'№ 3'!F46</f>
        <v>31.1</v>
      </c>
      <c r="E12" s="7">
        <f>'№ 3'!G46</f>
        <v>181.8</v>
      </c>
    </row>
    <row r="13" spans="1:8" ht="31.5" customHeight="1">
      <c r="A13" s="26" t="s">
        <v>48</v>
      </c>
      <c r="B13" s="13" t="s">
        <v>8</v>
      </c>
      <c r="C13" s="7">
        <f>'№ 3'!E52</f>
        <v>6816.799999999999</v>
      </c>
      <c r="D13" s="7">
        <f>'№ 3'!F52</f>
        <v>6816.799999999999</v>
      </c>
      <c r="E13" s="7">
        <f>'№ 3'!G52</f>
        <v>6816.799999999999</v>
      </c>
      <c r="H13" s="52"/>
    </row>
    <row r="14" spans="1:8" ht="12.75">
      <c r="A14" s="15" t="s">
        <v>367</v>
      </c>
      <c r="B14" s="53" t="s">
        <v>368</v>
      </c>
      <c r="C14" s="7">
        <f>'№ 3'!E61</f>
        <v>2175</v>
      </c>
      <c r="D14" s="7">
        <f>'№ 3'!F61</f>
        <v>0</v>
      </c>
      <c r="E14" s="7">
        <f>'№ 3'!G61</f>
        <v>0</v>
      </c>
      <c r="H14" s="52"/>
    </row>
    <row r="15" spans="1:5" ht="19.15" customHeight="1">
      <c r="A15" s="15" t="s">
        <v>255</v>
      </c>
      <c r="B15" s="76" t="s">
        <v>256</v>
      </c>
      <c r="C15" s="7">
        <f>'№ 3'!E67</f>
        <v>88.6</v>
      </c>
      <c r="D15" s="7">
        <f>'№ 3'!F67</f>
        <v>88.6</v>
      </c>
      <c r="E15" s="7">
        <f>'№ 3'!G67</f>
        <v>88.6</v>
      </c>
    </row>
    <row r="16" spans="1:5" ht="12.75">
      <c r="A16" s="26" t="s">
        <v>49</v>
      </c>
      <c r="B16" s="13" t="s">
        <v>9</v>
      </c>
      <c r="C16" s="7">
        <f>'№ 3'!E74</f>
        <v>500</v>
      </c>
      <c r="D16" s="7">
        <f>'№ 3'!F74</f>
        <v>1000</v>
      </c>
      <c r="E16" s="7">
        <f>'№ 3'!G74</f>
        <v>1000</v>
      </c>
    </row>
    <row r="17" spans="1:5" ht="12.75">
      <c r="A17" s="26" t="s">
        <v>63</v>
      </c>
      <c r="B17" s="13" t="s">
        <v>25</v>
      </c>
      <c r="C17" s="7">
        <f>'№ 3'!E80</f>
        <v>38696</v>
      </c>
      <c r="D17" s="7">
        <f>'№ 3'!F80</f>
        <v>39494.8</v>
      </c>
      <c r="E17" s="7">
        <f>'№ 3'!G80</f>
        <v>38991.8</v>
      </c>
    </row>
    <row r="18" spans="1:5" ht="16.5" customHeight="1">
      <c r="A18" s="4" t="s">
        <v>58</v>
      </c>
      <c r="B18" s="20" t="s">
        <v>26</v>
      </c>
      <c r="C18" s="6">
        <f>C19+C20</f>
        <v>9833.3</v>
      </c>
      <c r="D18" s="6">
        <f aca="true" t="shared" si="0" ref="D18:E18">D19+D20</f>
        <v>9301.3</v>
      </c>
      <c r="E18" s="6">
        <f t="shared" si="0"/>
        <v>9301.3</v>
      </c>
    </row>
    <row r="19" spans="1:5" ht="12.75">
      <c r="A19" s="26" t="s">
        <v>78</v>
      </c>
      <c r="B19" s="13" t="s">
        <v>79</v>
      </c>
      <c r="C19" s="7">
        <f>'№ 3'!E157</f>
        <v>2097.1</v>
      </c>
      <c r="D19" s="7">
        <f>'№ 3'!F157</f>
        <v>1565.1</v>
      </c>
      <c r="E19" s="7">
        <f>'№ 3'!G157</f>
        <v>1565.1</v>
      </c>
    </row>
    <row r="20" spans="1:5" ht="31.5">
      <c r="A20" s="15" t="s">
        <v>50</v>
      </c>
      <c r="B20" s="13" t="s">
        <v>16</v>
      </c>
      <c r="C20" s="7">
        <f>'№ 3'!E169</f>
        <v>7736.2</v>
      </c>
      <c r="D20" s="7">
        <f>'№ 3'!F169</f>
        <v>7736.2</v>
      </c>
      <c r="E20" s="7">
        <f>'№ 3'!G169</f>
        <v>7736.2</v>
      </c>
    </row>
    <row r="21" spans="1:5" ht="16.15" customHeight="1">
      <c r="A21" s="4" t="s">
        <v>59</v>
      </c>
      <c r="B21" s="20" t="s">
        <v>27</v>
      </c>
      <c r="C21" s="6">
        <f>C23+C24+C22</f>
        <v>96208.79999999999</v>
      </c>
      <c r="D21" s="6">
        <f aca="true" t="shared" si="1" ref="D21:E21">D23+D24+D22</f>
        <v>75676.2</v>
      </c>
      <c r="E21" s="6">
        <f t="shared" si="1"/>
        <v>75126.9</v>
      </c>
    </row>
    <row r="22" spans="1:5" ht="12.75">
      <c r="A22" s="15" t="s">
        <v>105</v>
      </c>
      <c r="B22" s="13" t="s">
        <v>106</v>
      </c>
      <c r="C22" s="7">
        <f>'№ 3'!E177</f>
        <v>477.9</v>
      </c>
      <c r="D22" s="7">
        <f>'№ 3'!F177</f>
        <v>0</v>
      </c>
      <c r="E22" s="7">
        <f>'№ 3'!G177</f>
        <v>0</v>
      </c>
    </row>
    <row r="23" spans="1:5" ht="12.75">
      <c r="A23" s="26" t="s">
        <v>7</v>
      </c>
      <c r="B23" s="13" t="s">
        <v>93</v>
      </c>
      <c r="C23" s="7">
        <f>'№ 3'!E184</f>
        <v>92123.9</v>
      </c>
      <c r="D23" s="7">
        <f>'№ 3'!F184</f>
        <v>73034.5</v>
      </c>
      <c r="E23" s="7">
        <f>'№ 3'!G184</f>
        <v>72485.2</v>
      </c>
    </row>
    <row r="24" spans="1:5" ht="12.75">
      <c r="A24" s="26" t="s">
        <v>51</v>
      </c>
      <c r="B24" s="13" t="s">
        <v>28</v>
      </c>
      <c r="C24" s="7">
        <f>'№ 3'!E235</f>
        <v>3607</v>
      </c>
      <c r="D24" s="7">
        <f>'№ 3'!F235</f>
        <v>2641.7</v>
      </c>
      <c r="E24" s="7">
        <f>'№ 3'!G235</f>
        <v>2641.7</v>
      </c>
    </row>
    <row r="25" spans="1:5" ht="12.75">
      <c r="A25" s="4" t="s">
        <v>60</v>
      </c>
      <c r="B25" s="20" t="s">
        <v>29</v>
      </c>
      <c r="C25" s="6">
        <f>C26+C28+C27</f>
        <v>34960.9</v>
      </c>
      <c r="D25" s="6">
        <f aca="true" t="shared" si="2" ref="D25:E25">D26+D28+D27</f>
        <v>46862.4</v>
      </c>
      <c r="E25" s="6">
        <f t="shared" si="2"/>
        <v>11488.3</v>
      </c>
    </row>
    <row r="26" spans="1:5" ht="12.75">
      <c r="A26" s="26" t="s">
        <v>5</v>
      </c>
      <c r="B26" s="13" t="s">
        <v>6</v>
      </c>
      <c r="C26" s="7">
        <f>'№ 3'!E248</f>
        <v>1633.7</v>
      </c>
      <c r="D26" s="7">
        <f>'№ 3'!F248</f>
        <v>1000</v>
      </c>
      <c r="E26" s="7">
        <f>'№ 3'!G248</f>
        <v>1000</v>
      </c>
    </row>
    <row r="27" spans="1:5" ht="12.75">
      <c r="A27" s="15" t="s">
        <v>313</v>
      </c>
      <c r="B27" s="118" t="s">
        <v>314</v>
      </c>
      <c r="C27" s="7">
        <f>'№ 3'!E255</f>
        <v>2589</v>
      </c>
      <c r="D27" s="7">
        <f>'№ 3'!F255</f>
        <v>31804</v>
      </c>
      <c r="E27" s="7">
        <f>'№ 3'!G255</f>
        <v>0</v>
      </c>
    </row>
    <row r="28" spans="1:5" ht="12.75">
      <c r="A28" s="26" t="s">
        <v>52</v>
      </c>
      <c r="B28" s="13" t="s">
        <v>30</v>
      </c>
      <c r="C28" s="7">
        <f>'№ 3'!E275</f>
        <v>30738.2</v>
      </c>
      <c r="D28" s="7">
        <f>'№ 3'!F275</f>
        <v>14058.400000000001</v>
      </c>
      <c r="E28" s="7">
        <f>'№ 3'!G275</f>
        <v>10488.3</v>
      </c>
    </row>
    <row r="29" spans="1:5" ht="12.75">
      <c r="A29" s="4" t="s">
        <v>39</v>
      </c>
      <c r="B29" s="5" t="s">
        <v>31</v>
      </c>
      <c r="C29" s="6">
        <f>C30+C31+C32+C34+C35+C33</f>
        <v>615908.6</v>
      </c>
      <c r="D29" s="6">
        <f aca="true" t="shared" si="3" ref="D29:E29">D30+D31+D32+D34+D35+D33</f>
        <v>500575</v>
      </c>
      <c r="E29" s="6">
        <f t="shared" si="3"/>
        <v>501699.10000000003</v>
      </c>
    </row>
    <row r="30" spans="1:5" ht="12.75">
      <c r="A30" s="26" t="s">
        <v>53</v>
      </c>
      <c r="B30" s="13" t="s">
        <v>11</v>
      </c>
      <c r="C30" s="7">
        <f>'№ 3'!E318</f>
        <v>307964.9</v>
      </c>
      <c r="D30" s="7">
        <f>'№ 3'!F318</f>
        <v>197346.1</v>
      </c>
      <c r="E30" s="7">
        <f>'№ 3'!G318</f>
        <v>197346.1</v>
      </c>
    </row>
    <row r="31" spans="1:5" ht="12.75">
      <c r="A31" s="15" t="s">
        <v>54</v>
      </c>
      <c r="B31" s="13" t="s">
        <v>12</v>
      </c>
      <c r="C31" s="7">
        <f>'№ 3'!E356</f>
        <v>263049.60000000003</v>
      </c>
      <c r="D31" s="7">
        <f>'№ 3'!F356</f>
        <v>258436.99999999997</v>
      </c>
      <c r="E31" s="7">
        <f>'№ 3'!G356</f>
        <v>259856.2</v>
      </c>
    </row>
    <row r="32" spans="1:5" ht="12.75">
      <c r="A32" s="15" t="s">
        <v>94</v>
      </c>
      <c r="B32" s="13" t="s">
        <v>95</v>
      </c>
      <c r="C32" s="7">
        <f>'№ 3'!E410</f>
        <v>34194.1</v>
      </c>
      <c r="D32" s="7">
        <f>'№ 3'!F410</f>
        <v>34294.2</v>
      </c>
      <c r="E32" s="7">
        <f>'№ 3'!G410</f>
        <v>33979.1</v>
      </c>
    </row>
    <row r="33" spans="1:5" ht="32.45" customHeight="1">
      <c r="A33" s="15" t="s">
        <v>236</v>
      </c>
      <c r="B33" s="13" t="s">
        <v>272</v>
      </c>
      <c r="C33" s="7">
        <f>'№ 3'!E427</f>
        <v>279</v>
      </c>
      <c r="D33" s="7">
        <f>'№ 3'!F427</f>
        <v>280</v>
      </c>
      <c r="E33" s="7">
        <f>'№ 3'!G427</f>
        <v>300</v>
      </c>
    </row>
    <row r="34" spans="1:5" ht="12.75">
      <c r="A34" s="15" t="s">
        <v>40</v>
      </c>
      <c r="B34" s="13" t="s">
        <v>103</v>
      </c>
      <c r="C34" s="7">
        <f>'№ 3'!E434</f>
        <v>4012.8</v>
      </c>
      <c r="D34" s="7">
        <f>'№ 3'!F434</f>
        <v>4012.8</v>
      </c>
      <c r="E34" s="7">
        <f>'№ 3'!G434</f>
        <v>4012.8</v>
      </c>
    </row>
    <row r="35" spans="1:5" ht="12.75">
      <c r="A35" s="15" t="s">
        <v>55</v>
      </c>
      <c r="B35" s="13" t="s">
        <v>13</v>
      </c>
      <c r="C35" s="7">
        <f>'№ 3'!E470</f>
        <v>6408.2</v>
      </c>
      <c r="D35" s="7">
        <f>'№ 3'!F470</f>
        <v>6204.9</v>
      </c>
      <c r="E35" s="7">
        <f>'№ 3'!G470</f>
        <v>6204.9</v>
      </c>
    </row>
    <row r="36" spans="1:5" ht="12.75">
      <c r="A36" s="4" t="s">
        <v>43</v>
      </c>
      <c r="B36" s="20" t="s">
        <v>85</v>
      </c>
      <c r="C36" s="6">
        <f>C37</f>
        <v>41414</v>
      </c>
      <c r="D36" s="6">
        <f aca="true" t="shared" si="4" ref="D36:E36">D37</f>
        <v>41401.299999999996</v>
      </c>
      <c r="E36" s="6">
        <f t="shared" si="4"/>
        <v>40982</v>
      </c>
    </row>
    <row r="37" spans="1:5" ht="12.75">
      <c r="A37" s="26" t="s">
        <v>44</v>
      </c>
      <c r="B37" s="13" t="s">
        <v>14</v>
      </c>
      <c r="C37" s="7">
        <f>'№ 3'!E490</f>
        <v>41414</v>
      </c>
      <c r="D37" s="7">
        <f>'№ 3'!F490</f>
        <v>41401.299999999996</v>
      </c>
      <c r="E37" s="7">
        <f>'№ 3'!G490</f>
        <v>40982</v>
      </c>
    </row>
    <row r="38" spans="1:5" ht="12.75">
      <c r="A38" s="4" t="s">
        <v>41</v>
      </c>
      <c r="B38" s="20" t="s">
        <v>33</v>
      </c>
      <c r="C38" s="6">
        <f>C39+C40+C41</f>
        <v>30418.7</v>
      </c>
      <c r="D38" s="6">
        <f aca="true" t="shared" si="5" ref="D38:E38">D39+D40+D41</f>
        <v>25423.600000000002</v>
      </c>
      <c r="E38" s="6">
        <f t="shared" si="5"/>
        <v>21671.999999999996</v>
      </c>
    </row>
    <row r="39" spans="1:5" ht="12.75">
      <c r="A39" s="152" t="s">
        <v>56</v>
      </c>
      <c r="B39" s="88" t="s">
        <v>34</v>
      </c>
      <c r="C39" s="7">
        <f>'№ 3'!E533</f>
        <v>1357.2</v>
      </c>
      <c r="D39" s="7">
        <f>'№ 3'!F533</f>
        <v>1357.2</v>
      </c>
      <c r="E39" s="7">
        <f>'№ 3'!G533</f>
        <v>1357.2</v>
      </c>
    </row>
    <row r="40" spans="1:5" ht="12.75">
      <c r="A40" s="153" t="s">
        <v>42</v>
      </c>
      <c r="B40" s="66" t="s">
        <v>36</v>
      </c>
      <c r="C40" s="159">
        <f>'№ 3'!E542</f>
        <v>754.5</v>
      </c>
      <c r="D40" s="7">
        <f>'№ 3'!F542</f>
        <v>266.1</v>
      </c>
      <c r="E40" s="7">
        <f>'№ 3'!G542</f>
        <v>107.1</v>
      </c>
    </row>
    <row r="41" spans="1:5" ht="12.75">
      <c r="A41" s="153" t="s">
        <v>88</v>
      </c>
      <c r="B41" s="161" t="s">
        <v>89</v>
      </c>
      <c r="C41" s="160">
        <f>'№ 3'!E558</f>
        <v>28307</v>
      </c>
      <c r="D41" s="89">
        <f>'№ 3'!F558</f>
        <v>23800.300000000003</v>
      </c>
      <c r="E41" s="89">
        <f>'№ 3'!G558</f>
        <v>20207.699999999997</v>
      </c>
    </row>
    <row r="42" spans="1:5" ht="12.75">
      <c r="A42" s="16" t="s">
        <v>64</v>
      </c>
      <c r="B42" s="20" t="s">
        <v>32</v>
      </c>
      <c r="C42" s="91">
        <f>C43+C44</f>
        <v>31421</v>
      </c>
      <c r="D42" s="91">
        <f aca="true" t="shared" si="6" ref="D42:E42">D43+D44</f>
        <v>28486.3</v>
      </c>
      <c r="E42" s="91">
        <f t="shared" si="6"/>
        <v>28486.3</v>
      </c>
    </row>
    <row r="43" spans="1:5" ht="12.75">
      <c r="A43" s="153" t="s">
        <v>90</v>
      </c>
      <c r="B43" s="66" t="s">
        <v>65</v>
      </c>
      <c r="C43" s="17">
        <f>'№ 3'!E583</f>
        <v>14045.6</v>
      </c>
      <c r="D43" s="17">
        <f>'№ 3'!F583</f>
        <v>12547.9</v>
      </c>
      <c r="E43" s="17">
        <f>'№ 3'!G583</f>
        <v>12547.9</v>
      </c>
    </row>
    <row r="44" spans="1:5" ht="12.75">
      <c r="A44" s="153">
        <v>1103</v>
      </c>
      <c r="B44" s="154" t="s">
        <v>371</v>
      </c>
      <c r="C44" s="17">
        <f>'№ 3'!E616</f>
        <v>17375.399999999998</v>
      </c>
      <c r="D44" s="17">
        <f>'№ 3'!F616</f>
        <v>15938.4</v>
      </c>
      <c r="E44" s="17">
        <f>'№ 3'!G616</f>
        <v>15938.4</v>
      </c>
    </row>
    <row r="45" spans="1:5" ht="19.9" customHeight="1">
      <c r="A45" s="16" t="s">
        <v>96</v>
      </c>
      <c r="B45" s="20" t="s">
        <v>66</v>
      </c>
      <c r="C45" s="91">
        <f>C46</f>
        <v>1841.6000000000001</v>
      </c>
      <c r="D45" s="91">
        <f aca="true" t="shared" si="7" ref="D45:E45">D46</f>
        <v>1923.6000000000001</v>
      </c>
      <c r="E45" s="91">
        <f t="shared" si="7"/>
        <v>1923.6000000000001</v>
      </c>
    </row>
    <row r="46" spans="1:5" ht="14.45" customHeight="1">
      <c r="A46" s="87" t="s">
        <v>67</v>
      </c>
      <c r="B46" s="66" t="s">
        <v>68</v>
      </c>
      <c r="C46" s="17">
        <f>'№ 3'!E644</f>
        <v>1841.6000000000001</v>
      </c>
      <c r="D46" s="17">
        <f>'№ 3'!F644</f>
        <v>1923.6000000000001</v>
      </c>
      <c r="E46" s="17">
        <f>'№ 3'!G644</f>
        <v>1923.6000000000001</v>
      </c>
    </row>
    <row r="47" spans="1:5" ht="12.75">
      <c r="A47" s="16" t="s">
        <v>278</v>
      </c>
      <c r="B47" s="20" t="s">
        <v>279</v>
      </c>
      <c r="C47" s="91">
        <f>C48</f>
        <v>60</v>
      </c>
      <c r="D47" s="91">
        <f aca="true" t="shared" si="8" ref="D47:E47">D48</f>
        <v>60</v>
      </c>
      <c r="E47" s="91">
        <f t="shared" si="8"/>
        <v>30</v>
      </c>
    </row>
    <row r="48" spans="1:5" ht="30" customHeight="1">
      <c r="A48" s="87" t="s">
        <v>280</v>
      </c>
      <c r="B48" s="66" t="s">
        <v>281</v>
      </c>
      <c r="C48" s="17">
        <f>'№ 3'!E663</f>
        <v>60</v>
      </c>
      <c r="D48" s="17">
        <f>'№ 3'!F663</f>
        <v>60</v>
      </c>
      <c r="E48" s="17">
        <f>'№ 3'!G663</f>
        <v>30</v>
      </c>
    </row>
  </sheetData>
  <mergeCells count="7">
    <mergeCell ref="B3:B5"/>
    <mergeCell ref="C4:C5"/>
    <mergeCell ref="A1:E1"/>
    <mergeCell ref="A2:E2"/>
    <mergeCell ref="A3:A5"/>
    <mergeCell ref="C3:E3"/>
    <mergeCell ref="D4:E4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9"/>
  <sheetViews>
    <sheetView zoomScale="92" zoomScaleNormal="92" workbookViewId="0" topLeftCell="A697">
      <selection activeCell="A649" sqref="A649:XFD649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7.75390625" style="64" customWidth="1"/>
    <col min="6" max="6" width="11.625" style="28" customWidth="1"/>
    <col min="7" max="7" width="11.00390625" style="28" customWidth="1"/>
    <col min="8" max="8" width="10.75390625" style="28" customWidth="1"/>
    <col min="9" max="16384" width="8.875" style="3" customWidth="1"/>
  </cols>
  <sheetData>
    <row r="1" spans="1:8" ht="54.6" customHeight="1">
      <c r="A1" s="41" t="s">
        <v>69</v>
      </c>
      <c r="B1" s="238" t="s">
        <v>428</v>
      </c>
      <c r="C1" s="238"/>
      <c r="D1" s="238"/>
      <c r="E1" s="238"/>
      <c r="F1" s="238"/>
      <c r="G1" s="238"/>
      <c r="H1" s="238"/>
    </row>
    <row r="2" spans="1:8" ht="44.45" customHeight="1">
      <c r="A2" s="239" t="s">
        <v>306</v>
      </c>
      <c r="B2" s="239"/>
      <c r="C2" s="239"/>
      <c r="D2" s="239"/>
      <c r="E2" s="239"/>
      <c r="F2" s="239"/>
      <c r="G2" s="239"/>
      <c r="H2" s="239"/>
    </row>
    <row r="3" spans="1:8" ht="12.75">
      <c r="A3" s="240" t="s">
        <v>17</v>
      </c>
      <c r="B3" s="240" t="s">
        <v>38</v>
      </c>
      <c r="C3" s="240" t="s">
        <v>18</v>
      </c>
      <c r="D3" s="240" t="s">
        <v>19</v>
      </c>
      <c r="E3" s="241" t="s">
        <v>20</v>
      </c>
      <c r="F3" s="242" t="s">
        <v>91</v>
      </c>
      <c r="G3" s="242"/>
      <c r="H3" s="242"/>
    </row>
    <row r="4" spans="1:8" ht="12.75">
      <c r="A4" s="240" t="s">
        <v>69</v>
      </c>
      <c r="B4" s="240" t="s">
        <v>69</v>
      </c>
      <c r="C4" s="240" t="s">
        <v>69</v>
      </c>
      <c r="D4" s="240" t="s">
        <v>69</v>
      </c>
      <c r="E4" s="241" t="s">
        <v>69</v>
      </c>
      <c r="F4" s="242" t="s">
        <v>104</v>
      </c>
      <c r="G4" s="242" t="s">
        <v>92</v>
      </c>
      <c r="H4" s="242"/>
    </row>
    <row r="5" spans="1:8" ht="12.75">
      <c r="A5" s="240" t="s">
        <v>69</v>
      </c>
      <c r="B5" s="240" t="s">
        <v>69</v>
      </c>
      <c r="C5" s="240" t="s">
        <v>69</v>
      </c>
      <c r="D5" s="240" t="s">
        <v>69</v>
      </c>
      <c r="E5" s="241" t="s">
        <v>69</v>
      </c>
      <c r="F5" s="242" t="s">
        <v>69</v>
      </c>
      <c r="G5" s="155" t="s">
        <v>270</v>
      </c>
      <c r="H5" s="155" t="s">
        <v>307</v>
      </c>
    </row>
    <row r="6" spans="1:8" ht="12.75">
      <c r="A6" s="42" t="s">
        <v>4</v>
      </c>
      <c r="B6" s="42" t="s">
        <v>80</v>
      </c>
      <c r="C6" s="42" t="s">
        <v>81</v>
      </c>
      <c r="D6" s="42" t="s">
        <v>82</v>
      </c>
      <c r="E6" s="102" t="s">
        <v>83</v>
      </c>
      <c r="F6" s="155" t="s">
        <v>84</v>
      </c>
      <c r="G6" s="155" t="s">
        <v>97</v>
      </c>
      <c r="H6" s="155" t="s">
        <v>98</v>
      </c>
    </row>
    <row r="7" spans="1:8" ht="12.75">
      <c r="A7" s="16" t="s">
        <v>69</v>
      </c>
      <c r="B7" s="16" t="s">
        <v>69</v>
      </c>
      <c r="C7" s="16" t="s">
        <v>69</v>
      </c>
      <c r="D7" s="16" t="s">
        <v>69</v>
      </c>
      <c r="E7" s="61" t="s">
        <v>0</v>
      </c>
      <c r="F7" s="27">
        <f>F8+F484+F508+F553+F569</f>
        <v>937854.9000000001</v>
      </c>
      <c r="G7" s="27">
        <f>G8+G484+G508+G553+G569</f>
        <v>805223.7</v>
      </c>
      <c r="H7" s="27">
        <f>H8+H484+H508+H553+H569</f>
        <v>765871.2</v>
      </c>
    </row>
    <row r="8" spans="1:8" ht="12.75">
      <c r="A8" s="16" t="s">
        <v>21</v>
      </c>
      <c r="B8" s="25" t="s">
        <v>69</v>
      </c>
      <c r="C8" s="25" t="s">
        <v>69</v>
      </c>
      <c r="D8" s="25" t="s">
        <v>69</v>
      </c>
      <c r="E8" s="61" t="s">
        <v>86</v>
      </c>
      <c r="F8" s="27">
        <f>F9+F117+F137+F203+F266+F333+F375+F470+F409</f>
        <v>408733.1</v>
      </c>
      <c r="G8" s="27">
        <f>G9+G117+G137+G203+G266+G333+G375+G470+G409</f>
        <v>287106.39999999997</v>
      </c>
      <c r="H8" s="27">
        <f>H9+H117+H137+H203+H266+H333+H375+H470+H409</f>
        <v>250279.79999999996</v>
      </c>
    </row>
    <row r="9" spans="1:8" ht="12.75">
      <c r="A9" s="42" t="s">
        <v>21</v>
      </c>
      <c r="B9" s="42" t="s">
        <v>57</v>
      </c>
      <c r="C9" s="42" t="s">
        <v>69</v>
      </c>
      <c r="D9" s="42" t="s">
        <v>69</v>
      </c>
      <c r="E9" s="62" t="s">
        <v>22</v>
      </c>
      <c r="F9" s="22">
        <f>F10+F16+F33+F52+F45+F39</f>
        <v>56762.799999999996</v>
      </c>
      <c r="G9" s="22">
        <f aca="true" t="shared" si="0" ref="G9:H9">G10+G16+G33+G52+G45+G39</f>
        <v>55388.799999999996</v>
      </c>
      <c r="H9" s="22">
        <f t="shared" si="0"/>
        <v>55036.49999999999</v>
      </c>
    </row>
    <row r="10" spans="1:8" ht="31.5">
      <c r="A10" s="42" t="s">
        <v>21</v>
      </c>
      <c r="B10" s="42" t="s">
        <v>45</v>
      </c>
      <c r="C10" s="42" t="s">
        <v>69</v>
      </c>
      <c r="D10" s="42" t="s">
        <v>69</v>
      </c>
      <c r="E10" s="53" t="s">
        <v>62</v>
      </c>
      <c r="F10" s="22">
        <f>F11</f>
        <v>1546.6</v>
      </c>
      <c r="G10" s="22">
        <f aca="true" t="shared" si="1" ref="G10:H14">G11</f>
        <v>1546.6</v>
      </c>
      <c r="H10" s="22">
        <f t="shared" si="1"/>
        <v>1546.6</v>
      </c>
    </row>
    <row r="11" spans="1:8" ht="12.75">
      <c r="A11" s="42" t="s">
        <v>21</v>
      </c>
      <c r="B11" s="42" t="s">
        <v>45</v>
      </c>
      <c r="C11" s="42">
        <v>9900000000</v>
      </c>
      <c r="D11" s="42"/>
      <c r="E11" s="60" t="s">
        <v>112</v>
      </c>
      <c r="F11" s="22">
        <f>F12</f>
        <v>1546.6</v>
      </c>
      <c r="G11" s="22">
        <f t="shared" si="1"/>
        <v>1546.6</v>
      </c>
      <c r="H11" s="22">
        <f t="shared" si="1"/>
        <v>1546.6</v>
      </c>
    </row>
    <row r="12" spans="1:8" ht="31.5">
      <c r="A12" s="42" t="s">
        <v>21</v>
      </c>
      <c r="B12" s="42" t="s">
        <v>45</v>
      </c>
      <c r="C12" s="42">
        <v>9990000000</v>
      </c>
      <c r="D12" s="42"/>
      <c r="E12" s="60" t="s">
        <v>168</v>
      </c>
      <c r="F12" s="22">
        <f>F13</f>
        <v>1546.6</v>
      </c>
      <c r="G12" s="22">
        <f t="shared" si="1"/>
        <v>1546.6</v>
      </c>
      <c r="H12" s="22">
        <f t="shared" si="1"/>
        <v>1546.6</v>
      </c>
    </row>
    <row r="13" spans="1:8" ht="12.75">
      <c r="A13" s="42" t="s">
        <v>21</v>
      </c>
      <c r="B13" s="42" t="s">
        <v>45</v>
      </c>
      <c r="C13" s="42">
        <v>9990021000</v>
      </c>
      <c r="D13" s="25"/>
      <c r="E13" s="60" t="s">
        <v>169</v>
      </c>
      <c r="F13" s="22">
        <f>F14</f>
        <v>1546.6</v>
      </c>
      <c r="G13" s="22">
        <f t="shared" si="1"/>
        <v>1546.6</v>
      </c>
      <c r="H13" s="22">
        <f t="shared" si="1"/>
        <v>1546.6</v>
      </c>
    </row>
    <row r="14" spans="1:8" ht="63">
      <c r="A14" s="42" t="s">
        <v>21</v>
      </c>
      <c r="B14" s="42" t="s">
        <v>45</v>
      </c>
      <c r="C14" s="42">
        <v>9990021000</v>
      </c>
      <c r="D14" s="42" t="s">
        <v>71</v>
      </c>
      <c r="E14" s="60" t="s">
        <v>1</v>
      </c>
      <c r="F14" s="22">
        <f>F15</f>
        <v>1546.6</v>
      </c>
      <c r="G14" s="22">
        <f t="shared" si="1"/>
        <v>1546.6</v>
      </c>
      <c r="H14" s="22">
        <f t="shared" si="1"/>
        <v>1546.6</v>
      </c>
    </row>
    <row r="15" spans="1:8" ht="31.5">
      <c r="A15" s="42" t="s">
        <v>21</v>
      </c>
      <c r="B15" s="42" t="s">
        <v>45</v>
      </c>
      <c r="C15" s="42">
        <v>9990021000</v>
      </c>
      <c r="D15" s="42">
        <v>120</v>
      </c>
      <c r="E15" s="60" t="s">
        <v>271</v>
      </c>
      <c r="F15" s="22">
        <v>1546.6</v>
      </c>
      <c r="G15" s="22">
        <v>1546.6</v>
      </c>
      <c r="H15" s="22">
        <v>1546.6</v>
      </c>
    </row>
    <row r="16" spans="1:8" ht="47.25">
      <c r="A16" s="42" t="s">
        <v>21</v>
      </c>
      <c r="B16" s="42" t="s">
        <v>47</v>
      </c>
      <c r="C16" s="42" t="s">
        <v>69</v>
      </c>
      <c r="D16" s="42" t="s">
        <v>69</v>
      </c>
      <c r="E16" s="60" t="s">
        <v>24</v>
      </c>
      <c r="F16" s="22">
        <f>F17</f>
        <v>22110.1</v>
      </c>
      <c r="G16" s="22">
        <f aca="true" t="shared" si="2" ref="G16:H16">G17</f>
        <v>22110.1</v>
      </c>
      <c r="H16" s="22">
        <f t="shared" si="2"/>
        <v>22110.1</v>
      </c>
    </row>
    <row r="17" spans="1:8" ht="12.75">
      <c r="A17" s="42" t="s">
        <v>21</v>
      </c>
      <c r="B17" s="42" t="s">
        <v>47</v>
      </c>
      <c r="C17" s="42">
        <v>9900000000</v>
      </c>
      <c r="D17" s="42"/>
      <c r="E17" s="60" t="s">
        <v>112</v>
      </c>
      <c r="F17" s="22">
        <f>F18</f>
        <v>22110.1</v>
      </c>
      <c r="G17" s="22">
        <f aca="true" t="shared" si="3" ref="G17:H18">G18</f>
        <v>22110.1</v>
      </c>
      <c r="H17" s="22">
        <f t="shared" si="3"/>
        <v>22110.1</v>
      </c>
    </row>
    <row r="18" spans="1:8" ht="31.5">
      <c r="A18" s="42" t="s">
        <v>21</v>
      </c>
      <c r="B18" s="42" t="s">
        <v>47</v>
      </c>
      <c r="C18" s="42">
        <v>9990000000</v>
      </c>
      <c r="D18" s="42"/>
      <c r="E18" s="60" t="s">
        <v>168</v>
      </c>
      <c r="F18" s="22">
        <f>F19</f>
        <v>22110.1</v>
      </c>
      <c r="G18" s="22">
        <f t="shared" si="3"/>
        <v>22110.1</v>
      </c>
      <c r="H18" s="22">
        <f t="shared" si="3"/>
        <v>22110.1</v>
      </c>
    </row>
    <row r="19" spans="1:8" ht="31.5">
      <c r="A19" s="42" t="s">
        <v>21</v>
      </c>
      <c r="B19" s="42" t="s">
        <v>47</v>
      </c>
      <c r="C19" s="42">
        <v>9990200000</v>
      </c>
      <c r="D19" s="25"/>
      <c r="E19" s="60" t="s">
        <v>125</v>
      </c>
      <c r="F19" s="22">
        <f>F25+F30+F20</f>
        <v>22110.1</v>
      </c>
      <c r="G19" s="22">
        <f>G25+G30+G20</f>
        <v>22110.1</v>
      </c>
      <c r="H19" s="22">
        <f>H25+H30+H20</f>
        <v>22110.1</v>
      </c>
    </row>
    <row r="20" spans="1:8" ht="47.25" customHeight="1">
      <c r="A20" s="42" t="s">
        <v>21</v>
      </c>
      <c r="B20" s="42" t="s">
        <v>47</v>
      </c>
      <c r="C20" s="42">
        <v>9990210510</v>
      </c>
      <c r="D20" s="42"/>
      <c r="E20" s="60" t="s">
        <v>171</v>
      </c>
      <c r="F20" s="22">
        <f>F21+F23</f>
        <v>662.1</v>
      </c>
      <c r="G20" s="22">
        <f aca="true" t="shared" si="4" ref="G20:H20">G21+G23</f>
        <v>662.1</v>
      </c>
      <c r="H20" s="22">
        <f t="shared" si="4"/>
        <v>662.1</v>
      </c>
    </row>
    <row r="21" spans="1:8" ht="63">
      <c r="A21" s="42" t="s">
        <v>21</v>
      </c>
      <c r="B21" s="42" t="s">
        <v>47</v>
      </c>
      <c r="C21" s="42">
        <v>9990210510</v>
      </c>
      <c r="D21" s="42" t="s">
        <v>71</v>
      </c>
      <c r="E21" s="60" t="s">
        <v>1</v>
      </c>
      <c r="F21" s="22">
        <f>F22</f>
        <v>575</v>
      </c>
      <c r="G21" s="22">
        <f>G22</f>
        <v>575</v>
      </c>
      <c r="H21" s="22">
        <f>H22</f>
        <v>575</v>
      </c>
    </row>
    <row r="22" spans="1:8" ht="31.5">
      <c r="A22" s="42" t="s">
        <v>21</v>
      </c>
      <c r="B22" s="42" t="s">
        <v>47</v>
      </c>
      <c r="C22" s="42">
        <v>9990210510</v>
      </c>
      <c r="D22" s="42">
        <v>120</v>
      </c>
      <c r="E22" s="60" t="s">
        <v>271</v>
      </c>
      <c r="F22" s="22">
        <f>354+221</f>
        <v>575</v>
      </c>
      <c r="G22" s="22">
        <f>354+221</f>
        <v>575</v>
      </c>
      <c r="H22" s="22">
        <f>354+221</f>
        <v>575</v>
      </c>
    </row>
    <row r="23" spans="1:8" ht="31.5">
      <c r="A23" s="137" t="s">
        <v>21</v>
      </c>
      <c r="B23" s="137" t="s">
        <v>47</v>
      </c>
      <c r="C23" s="137">
        <v>9990210510</v>
      </c>
      <c r="D23" s="139" t="s">
        <v>72</v>
      </c>
      <c r="E23" s="149" t="s">
        <v>99</v>
      </c>
      <c r="F23" s="22">
        <f>F24</f>
        <v>87.1</v>
      </c>
      <c r="G23" s="22">
        <f aca="true" t="shared" si="5" ref="G23:H23">G24</f>
        <v>87.1</v>
      </c>
      <c r="H23" s="22">
        <f t="shared" si="5"/>
        <v>87.1</v>
      </c>
    </row>
    <row r="24" spans="1:8" ht="31.5">
      <c r="A24" s="137" t="s">
        <v>21</v>
      </c>
      <c r="B24" s="137" t="s">
        <v>47</v>
      </c>
      <c r="C24" s="137">
        <v>9990210510</v>
      </c>
      <c r="D24" s="137">
        <v>240</v>
      </c>
      <c r="E24" s="149" t="s">
        <v>269</v>
      </c>
      <c r="F24" s="22">
        <v>87.1</v>
      </c>
      <c r="G24" s="22">
        <v>87.1</v>
      </c>
      <c r="H24" s="22">
        <v>87.1</v>
      </c>
    </row>
    <row r="25" spans="1:8" ht="47.25">
      <c r="A25" s="42" t="s">
        <v>21</v>
      </c>
      <c r="B25" s="42" t="s">
        <v>47</v>
      </c>
      <c r="C25" s="42">
        <v>9990225000</v>
      </c>
      <c r="D25" s="42"/>
      <c r="E25" s="60" t="s">
        <v>126</v>
      </c>
      <c r="F25" s="22">
        <f>F26+F28</f>
        <v>21297.4</v>
      </c>
      <c r="G25" s="22">
        <f aca="true" t="shared" si="6" ref="G25:H25">G26+G28</f>
        <v>21297.4</v>
      </c>
      <c r="H25" s="22">
        <f t="shared" si="6"/>
        <v>21297.4</v>
      </c>
    </row>
    <row r="26" spans="1:8" ht="63">
      <c r="A26" s="42" t="s">
        <v>21</v>
      </c>
      <c r="B26" s="42" t="s">
        <v>47</v>
      </c>
      <c r="C26" s="42">
        <v>9990225000</v>
      </c>
      <c r="D26" s="42" t="s">
        <v>71</v>
      </c>
      <c r="E26" s="60" t="s">
        <v>1</v>
      </c>
      <c r="F26" s="22">
        <f>F27</f>
        <v>21216.5</v>
      </c>
      <c r="G26" s="22">
        <f>G27</f>
        <v>21216.5</v>
      </c>
      <c r="H26" s="22">
        <f>H27</f>
        <v>21216.5</v>
      </c>
    </row>
    <row r="27" spans="1:8" ht="31.5">
      <c r="A27" s="42" t="s">
        <v>21</v>
      </c>
      <c r="B27" s="42" t="s">
        <v>47</v>
      </c>
      <c r="C27" s="42">
        <v>9990225000</v>
      </c>
      <c r="D27" s="42">
        <v>120</v>
      </c>
      <c r="E27" s="60" t="s">
        <v>271</v>
      </c>
      <c r="F27" s="22">
        <v>21216.5</v>
      </c>
      <c r="G27" s="22">
        <v>21216.5</v>
      </c>
      <c r="H27" s="22">
        <v>21216.5</v>
      </c>
    </row>
    <row r="28" spans="1:8" ht="12.75">
      <c r="A28" s="42" t="s">
        <v>21</v>
      </c>
      <c r="B28" s="42" t="s">
        <v>47</v>
      </c>
      <c r="C28" s="42">
        <v>9990225000</v>
      </c>
      <c r="D28" s="42" t="s">
        <v>73</v>
      </c>
      <c r="E28" s="60" t="s">
        <v>74</v>
      </c>
      <c r="F28" s="22">
        <f>F29</f>
        <v>80.9</v>
      </c>
      <c r="G28" s="22">
        <f aca="true" t="shared" si="7" ref="G28:H28">G29</f>
        <v>80.9</v>
      </c>
      <c r="H28" s="22">
        <f t="shared" si="7"/>
        <v>80.9</v>
      </c>
    </row>
    <row r="29" spans="1:8" ht="12.75">
      <c r="A29" s="42" t="s">
        <v>21</v>
      </c>
      <c r="B29" s="42" t="s">
        <v>47</v>
      </c>
      <c r="C29" s="42">
        <v>9990225000</v>
      </c>
      <c r="D29" s="42">
        <v>850</v>
      </c>
      <c r="E29" s="60" t="s">
        <v>107</v>
      </c>
      <c r="F29" s="22">
        <v>80.9</v>
      </c>
      <c r="G29" s="22">
        <v>80.9</v>
      </c>
      <c r="H29" s="22">
        <v>80.9</v>
      </c>
    </row>
    <row r="30" spans="1:8" ht="47.25">
      <c r="A30" s="42" t="s">
        <v>21</v>
      </c>
      <c r="B30" s="42" t="s">
        <v>47</v>
      </c>
      <c r="C30" s="42">
        <v>9990226000</v>
      </c>
      <c r="D30" s="42"/>
      <c r="E30" s="60" t="s">
        <v>170</v>
      </c>
      <c r="F30" s="22">
        <f>F31</f>
        <v>150.6</v>
      </c>
      <c r="G30" s="22">
        <f aca="true" t="shared" si="8" ref="G30:H31">G31</f>
        <v>150.6</v>
      </c>
      <c r="H30" s="22">
        <f t="shared" si="8"/>
        <v>150.6</v>
      </c>
    </row>
    <row r="31" spans="1:8" ht="63">
      <c r="A31" s="42" t="s">
        <v>21</v>
      </c>
      <c r="B31" s="42" t="s">
        <v>47</v>
      </c>
      <c r="C31" s="42">
        <v>9990226000</v>
      </c>
      <c r="D31" s="42" t="s">
        <v>71</v>
      </c>
      <c r="E31" s="60" t="s">
        <v>1</v>
      </c>
      <c r="F31" s="22">
        <f>F32</f>
        <v>150.6</v>
      </c>
      <c r="G31" s="22">
        <f t="shared" si="8"/>
        <v>150.6</v>
      </c>
      <c r="H31" s="22">
        <f t="shared" si="8"/>
        <v>150.6</v>
      </c>
    </row>
    <row r="32" spans="1:8" ht="31.5">
      <c r="A32" s="42" t="s">
        <v>21</v>
      </c>
      <c r="B32" s="42" t="s">
        <v>47</v>
      </c>
      <c r="C32" s="42">
        <v>9990226000</v>
      </c>
      <c r="D32" s="42">
        <v>120</v>
      </c>
      <c r="E32" s="60" t="s">
        <v>271</v>
      </c>
      <c r="F32" s="22">
        <v>150.6</v>
      </c>
      <c r="G32" s="22">
        <v>150.6</v>
      </c>
      <c r="H32" s="22">
        <v>150.6</v>
      </c>
    </row>
    <row r="33" spans="1:8" ht="12.75">
      <c r="A33" s="42" t="s">
        <v>21</v>
      </c>
      <c r="B33" s="9" t="s">
        <v>179</v>
      </c>
      <c r="C33" s="10"/>
      <c r="D33" s="12"/>
      <c r="E33" s="53" t="s">
        <v>180</v>
      </c>
      <c r="F33" s="22">
        <f>F34</f>
        <v>28.9</v>
      </c>
      <c r="G33" s="22">
        <f aca="true" t="shared" si="9" ref="G33:H33">G34</f>
        <v>31.1</v>
      </c>
      <c r="H33" s="22">
        <f t="shared" si="9"/>
        <v>181.8</v>
      </c>
    </row>
    <row r="34" spans="1:8" ht="12.75">
      <c r="A34" s="42" t="s">
        <v>21</v>
      </c>
      <c r="B34" s="9" t="s">
        <v>179</v>
      </c>
      <c r="C34" s="42">
        <v>9900000000</v>
      </c>
      <c r="D34" s="42"/>
      <c r="E34" s="60" t="s">
        <v>112</v>
      </c>
      <c r="F34" s="22">
        <f>F35</f>
        <v>28.9</v>
      </c>
      <c r="G34" s="22">
        <f aca="true" t="shared" si="10" ref="G34:H37">G35</f>
        <v>31.1</v>
      </c>
      <c r="H34" s="22">
        <f t="shared" si="10"/>
        <v>181.8</v>
      </c>
    </row>
    <row r="35" spans="1:8" ht="31.5">
      <c r="A35" s="42" t="s">
        <v>21</v>
      </c>
      <c r="B35" s="9" t="s">
        <v>179</v>
      </c>
      <c r="C35" s="42">
        <v>9930000000</v>
      </c>
      <c r="D35" s="42"/>
      <c r="E35" s="60" t="s">
        <v>181</v>
      </c>
      <c r="F35" s="22">
        <f>F36</f>
        <v>28.9</v>
      </c>
      <c r="G35" s="22">
        <f t="shared" si="10"/>
        <v>31.1</v>
      </c>
      <c r="H35" s="22">
        <f t="shared" si="10"/>
        <v>181.8</v>
      </c>
    </row>
    <row r="36" spans="1:8" ht="47.25">
      <c r="A36" s="42" t="s">
        <v>21</v>
      </c>
      <c r="B36" s="9" t="s">
        <v>179</v>
      </c>
      <c r="C36" s="42">
        <v>9930051200</v>
      </c>
      <c r="D36" s="42"/>
      <c r="E36" s="60" t="s">
        <v>182</v>
      </c>
      <c r="F36" s="22">
        <f>F37</f>
        <v>28.9</v>
      </c>
      <c r="G36" s="22">
        <f t="shared" si="10"/>
        <v>31.1</v>
      </c>
      <c r="H36" s="22">
        <f t="shared" si="10"/>
        <v>181.8</v>
      </c>
    </row>
    <row r="37" spans="1:8" ht="31.5">
      <c r="A37" s="42" t="s">
        <v>21</v>
      </c>
      <c r="B37" s="9" t="s">
        <v>179</v>
      </c>
      <c r="C37" s="42">
        <v>9930051200</v>
      </c>
      <c r="D37" s="42" t="s">
        <v>72</v>
      </c>
      <c r="E37" s="60" t="s">
        <v>99</v>
      </c>
      <c r="F37" s="22">
        <f>F38</f>
        <v>28.9</v>
      </c>
      <c r="G37" s="22">
        <f t="shared" si="10"/>
        <v>31.1</v>
      </c>
      <c r="H37" s="22">
        <f t="shared" si="10"/>
        <v>181.8</v>
      </c>
    </row>
    <row r="38" spans="1:8" ht="31.5">
      <c r="A38" s="42" t="s">
        <v>21</v>
      </c>
      <c r="B38" s="9" t="s">
        <v>179</v>
      </c>
      <c r="C38" s="42">
        <v>9930051200</v>
      </c>
      <c r="D38" s="42">
        <v>240</v>
      </c>
      <c r="E38" s="60" t="s">
        <v>269</v>
      </c>
      <c r="F38" s="22">
        <v>28.9</v>
      </c>
      <c r="G38" s="22">
        <v>31.1</v>
      </c>
      <c r="H38" s="22">
        <v>181.8</v>
      </c>
    </row>
    <row r="39" spans="1:8" ht="12.75">
      <c r="A39" s="156" t="s">
        <v>21</v>
      </c>
      <c r="B39" s="9" t="s">
        <v>367</v>
      </c>
      <c r="C39" s="148"/>
      <c r="D39" s="148"/>
      <c r="E39" s="53" t="s">
        <v>368</v>
      </c>
      <c r="F39" s="22">
        <f>F40</f>
        <v>2175</v>
      </c>
      <c r="G39" s="22">
        <f aca="true" t="shared" si="11" ref="G39:H43">G40</f>
        <v>0</v>
      </c>
      <c r="H39" s="22">
        <f t="shared" si="11"/>
        <v>0</v>
      </c>
    </row>
    <row r="40" spans="1:8" ht="12.75">
      <c r="A40" s="156" t="s">
        <v>21</v>
      </c>
      <c r="B40" s="9" t="s">
        <v>367</v>
      </c>
      <c r="C40" s="150" t="s">
        <v>117</v>
      </c>
      <c r="D40" s="150" t="s">
        <v>69</v>
      </c>
      <c r="E40" s="149" t="s">
        <v>112</v>
      </c>
      <c r="F40" s="22">
        <f>F41</f>
        <v>2175</v>
      </c>
      <c r="G40" s="22">
        <f t="shared" si="11"/>
        <v>0</v>
      </c>
      <c r="H40" s="22">
        <f t="shared" si="11"/>
        <v>0</v>
      </c>
    </row>
    <row r="41" spans="1:8" ht="31.5">
      <c r="A41" s="157" t="s">
        <v>21</v>
      </c>
      <c r="B41" s="9" t="s">
        <v>367</v>
      </c>
      <c r="C41" s="148">
        <v>9930000000</v>
      </c>
      <c r="D41" s="148"/>
      <c r="E41" s="77" t="s">
        <v>181</v>
      </c>
      <c r="F41" s="22">
        <f>F42</f>
        <v>2175</v>
      </c>
      <c r="G41" s="22">
        <f t="shared" si="11"/>
        <v>0</v>
      </c>
      <c r="H41" s="22">
        <f t="shared" si="11"/>
        <v>0</v>
      </c>
    </row>
    <row r="42" spans="1:8" ht="31.5">
      <c r="A42" s="158" t="s">
        <v>21</v>
      </c>
      <c r="B42" s="9" t="s">
        <v>367</v>
      </c>
      <c r="C42" s="150">
        <v>9930020480</v>
      </c>
      <c r="D42" s="150"/>
      <c r="E42" s="149" t="s">
        <v>369</v>
      </c>
      <c r="F42" s="22">
        <f>F43</f>
        <v>2175</v>
      </c>
      <c r="G42" s="22">
        <f t="shared" si="11"/>
        <v>0</v>
      </c>
      <c r="H42" s="22">
        <f t="shared" si="11"/>
        <v>0</v>
      </c>
    </row>
    <row r="43" spans="1:8" ht="12.75">
      <c r="A43" s="158" t="s">
        <v>21</v>
      </c>
      <c r="B43" s="9" t="s">
        <v>367</v>
      </c>
      <c r="C43" s="150">
        <v>9930020480</v>
      </c>
      <c r="D43" s="148" t="s">
        <v>73</v>
      </c>
      <c r="E43" s="149" t="s">
        <v>74</v>
      </c>
      <c r="F43" s="22">
        <f>F44</f>
        <v>2175</v>
      </c>
      <c r="G43" s="22">
        <f t="shared" si="11"/>
        <v>0</v>
      </c>
      <c r="H43" s="22">
        <f t="shared" si="11"/>
        <v>0</v>
      </c>
    </row>
    <row r="44" spans="1:8" ht="12.75">
      <c r="A44" s="158" t="s">
        <v>21</v>
      </c>
      <c r="B44" s="9" t="s">
        <v>367</v>
      </c>
      <c r="C44" s="150">
        <v>9930020480</v>
      </c>
      <c r="D44" s="148">
        <v>880</v>
      </c>
      <c r="E44" s="149" t="s">
        <v>370</v>
      </c>
      <c r="F44" s="22">
        <v>2175</v>
      </c>
      <c r="G44" s="22">
        <v>0</v>
      </c>
      <c r="H44" s="22">
        <v>0</v>
      </c>
    </row>
    <row r="45" spans="1:8" ht="12.75">
      <c r="A45" s="42" t="s">
        <v>21</v>
      </c>
      <c r="B45" s="108" t="s">
        <v>255</v>
      </c>
      <c r="C45" s="107"/>
      <c r="D45" s="107"/>
      <c r="E45" s="109" t="s">
        <v>257</v>
      </c>
      <c r="F45" s="22">
        <f aca="true" t="shared" si="12" ref="F45:F50">F46</f>
        <v>88.6</v>
      </c>
      <c r="G45" s="22">
        <f aca="true" t="shared" si="13" ref="G45:H50">G46</f>
        <v>88.6</v>
      </c>
      <c r="H45" s="22">
        <f t="shared" si="13"/>
        <v>88.6</v>
      </c>
    </row>
    <row r="46" spans="1:8" ht="47.25">
      <c r="A46" s="42" t="s">
        <v>21</v>
      </c>
      <c r="B46" s="9" t="s">
        <v>255</v>
      </c>
      <c r="C46" s="43">
        <v>1200000000</v>
      </c>
      <c r="D46" s="42"/>
      <c r="E46" s="60" t="s">
        <v>206</v>
      </c>
      <c r="F46" s="22">
        <f t="shared" si="12"/>
        <v>88.6</v>
      </c>
      <c r="G46" s="22">
        <f t="shared" si="13"/>
        <v>88.6</v>
      </c>
      <c r="H46" s="22">
        <f t="shared" si="13"/>
        <v>88.6</v>
      </c>
    </row>
    <row r="47" spans="1:8" ht="31.5">
      <c r="A47" s="42" t="s">
        <v>21</v>
      </c>
      <c r="B47" s="9" t="s">
        <v>255</v>
      </c>
      <c r="C47" s="42">
        <v>1240000000</v>
      </c>
      <c r="D47" s="42"/>
      <c r="E47" s="60" t="s">
        <v>145</v>
      </c>
      <c r="F47" s="22">
        <f t="shared" si="12"/>
        <v>88.6</v>
      </c>
      <c r="G47" s="22">
        <f t="shared" si="13"/>
        <v>88.6</v>
      </c>
      <c r="H47" s="22">
        <f t="shared" si="13"/>
        <v>88.6</v>
      </c>
    </row>
    <row r="48" spans="1:8" ht="31.5">
      <c r="A48" s="42" t="s">
        <v>21</v>
      </c>
      <c r="B48" s="23" t="s">
        <v>255</v>
      </c>
      <c r="C48" s="42">
        <v>1240500000</v>
      </c>
      <c r="D48" s="42"/>
      <c r="E48" s="60" t="s">
        <v>146</v>
      </c>
      <c r="F48" s="22">
        <f t="shared" si="12"/>
        <v>88.6</v>
      </c>
      <c r="G48" s="22">
        <f t="shared" si="13"/>
        <v>88.6</v>
      </c>
      <c r="H48" s="22">
        <f t="shared" si="13"/>
        <v>88.6</v>
      </c>
    </row>
    <row r="49" spans="1:8" ht="31.5">
      <c r="A49" s="42" t="s">
        <v>21</v>
      </c>
      <c r="B49" s="9" t="s">
        <v>255</v>
      </c>
      <c r="C49" s="42">
        <v>1240520410</v>
      </c>
      <c r="D49" s="42"/>
      <c r="E49" s="60" t="s">
        <v>243</v>
      </c>
      <c r="F49" s="22">
        <f t="shared" si="12"/>
        <v>88.6</v>
      </c>
      <c r="G49" s="22">
        <f t="shared" si="13"/>
        <v>88.6</v>
      </c>
      <c r="H49" s="22">
        <f t="shared" si="13"/>
        <v>88.6</v>
      </c>
    </row>
    <row r="50" spans="1:8" ht="12.75">
      <c r="A50" s="42" t="s">
        <v>21</v>
      </c>
      <c r="B50" s="9" t="s">
        <v>255</v>
      </c>
      <c r="C50" s="42">
        <v>1240520410</v>
      </c>
      <c r="D50" s="42" t="s">
        <v>73</v>
      </c>
      <c r="E50" s="60" t="s">
        <v>74</v>
      </c>
      <c r="F50" s="22">
        <f t="shared" si="12"/>
        <v>88.6</v>
      </c>
      <c r="G50" s="22">
        <f t="shared" si="13"/>
        <v>88.6</v>
      </c>
      <c r="H50" s="22">
        <f t="shared" si="13"/>
        <v>88.6</v>
      </c>
    </row>
    <row r="51" spans="1:8" ht="31.5">
      <c r="A51" s="42" t="s">
        <v>21</v>
      </c>
      <c r="B51" s="9" t="s">
        <v>255</v>
      </c>
      <c r="C51" s="42">
        <v>1240520410</v>
      </c>
      <c r="D51" s="42">
        <v>860</v>
      </c>
      <c r="E51" s="60" t="s">
        <v>273</v>
      </c>
      <c r="F51" s="22">
        <v>88.6</v>
      </c>
      <c r="G51" s="22">
        <v>88.6</v>
      </c>
      <c r="H51" s="22">
        <v>88.6</v>
      </c>
    </row>
    <row r="52" spans="1:8" ht="12.75">
      <c r="A52" s="42" t="s">
        <v>21</v>
      </c>
      <c r="B52" s="42" t="s">
        <v>63</v>
      </c>
      <c r="C52" s="42" t="s">
        <v>69</v>
      </c>
      <c r="D52" s="42" t="s">
        <v>69</v>
      </c>
      <c r="E52" s="60" t="s">
        <v>25</v>
      </c>
      <c r="F52" s="22">
        <f>F53+F71+F95+F77</f>
        <v>30813.599999999995</v>
      </c>
      <c r="G52" s="22">
        <f>G53+G71+G95+G77</f>
        <v>31612.399999999998</v>
      </c>
      <c r="H52" s="22">
        <f>H53+H71+H95+H77</f>
        <v>31109.399999999998</v>
      </c>
    </row>
    <row r="53" spans="1:8" ht="47.25">
      <c r="A53" s="42" t="s">
        <v>21</v>
      </c>
      <c r="B53" s="42" t="s">
        <v>63</v>
      </c>
      <c r="C53" s="43">
        <v>1200000000</v>
      </c>
      <c r="D53" s="42"/>
      <c r="E53" s="60" t="s">
        <v>206</v>
      </c>
      <c r="F53" s="22">
        <f>F54</f>
        <v>1025.1999999999998</v>
      </c>
      <c r="G53" s="22">
        <f aca="true" t="shared" si="14" ref="G53:H53">G54</f>
        <v>700.3</v>
      </c>
      <c r="H53" s="22">
        <f t="shared" si="14"/>
        <v>604.8</v>
      </c>
    </row>
    <row r="54" spans="1:8" ht="31.5">
      <c r="A54" s="42" t="s">
        <v>21</v>
      </c>
      <c r="B54" s="42" t="s">
        <v>63</v>
      </c>
      <c r="C54" s="42">
        <v>1240000000</v>
      </c>
      <c r="D54" s="42"/>
      <c r="E54" s="60" t="s">
        <v>145</v>
      </c>
      <c r="F54" s="22">
        <f>F55+F64</f>
        <v>1025.1999999999998</v>
      </c>
      <c r="G54" s="22">
        <f aca="true" t="shared" si="15" ref="G54">G55+G64</f>
        <v>700.3</v>
      </c>
      <c r="H54" s="22">
        <f>H55+H64</f>
        <v>604.8</v>
      </c>
    </row>
    <row r="55" spans="1:8" ht="31.5">
      <c r="A55" s="42" t="s">
        <v>21</v>
      </c>
      <c r="B55" s="42" t="s">
        <v>63</v>
      </c>
      <c r="C55" s="42">
        <v>1240200000</v>
      </c>
      <c r="D55" s="42"/>
      <c r="E55" s="60" t="s">
        <v>165</v>
      </c>
      <c r="F55" s="22">
        <f>F56+F61</f>
        <v>121</v>
      </c>
      <c r="G55" s="22">
        <f aca="true" t="shared" si="16" ref="G55">G56+G61</f>
        <v>119.39999999999999</v>
      </c>
      <c r="H55" s="22">
        <f>H56+H61</f>
        <v>119.39999999999999</v>
      </c>
    </row>
    <row r="56" spans="1:8" ht="12.75">
      <c r="A56" s="42" t="s">
        <v>21</v>
      </c>
      <c r="B56" s="42" t="s">
        <v>63</v>
      </c>
      <c r="C56" s="42">
        <v>1240220340</v>
      </c>
      <c r="D56" s="42"/>
      <c r="E56" s="60" t="s">
        <v>172</v>
      </c>
      <c r="F56" s="22">
        <f>F57+F59</f>
        <v>114.4</v>
      </c>
      <c r="G56" s="22">
        <f aca="true" t="shared" si="17" ref="G56:H56">G57+G59</f>
        <v>112.8</v>
      </c>
      <c r="H56" s="22">
        <f t="shared" si="17"/>
        <v>112.8</v>
      </c>
    </row>
    <row r="57" spans="1:8" ht="31.5">
      <c r="A57" s="42" t="s">
        <v>21</v>
      </c>
      <c r="B57" s="42" t="s">
        <v>63</v>
      </c>
      <c r="C57" s="42">
        <v>1240220340</v>
      </c>
      <c r="D57" s="43" t="s">
        <v>72</v>
      </c>
      <c r="E57" s="60" t="s">
        <v>99</v>
      </c>
      <c r="F57" s="22">
        <f>F58</f>
        <v>82.8</v>
      </c>
      <c r="G57" s="22">
        <f aca="true" t="shared" si="18" ref="G57:H57">G58</f>
        <v>82.8</v>
      </c>
      <c r="H57" s="22">
        <f t="shared" si="18"/>
        <v>82.8</v>
      </c>
    </row>
    <row r="58" spans="1:8" ht="31.5">
      <c r="A58" s="42" t="s">
        <v>21</v>
      </c>
      <c r="B58" s="42" t="s">
        <v>63</v>
      </c>
      <c r="C58" s="42">
        <v>1240220340</v>
      </c>
      <c r="D58" s="42">
        <v>240</v>
      </c>
      <c r="E58" s="60" t="s">
        <v>269</v>
      </c>
      <c r="F58" s="22">
        <v>82.8</v>
      </c>
      <c r="G58" s="22">
        <v>82.8</v>
      </c>
      <c r="H58" s="22">
        <v>82.8</v>
      </c>
    </row>
    <row r="59" spans="1:8" ht="12.75">
      <c r="A59" s="42" t="s">
        <v>21</v>
      </c>
      <c r="B59" s="42" t="s">
        <v>63</v>
      </c>
      <c r="C59" s="42">
        <v>1240220340</v>
      </c>
      <c r="D59" s="43" t="s">
        <v>76</v>
      </c>
      <c r="E59" s="60" t="s">
        <v>77</v>
      </c>
      <c r="F59" s="22">
        <f>F60</f>
        <v>31.6</v>
      </c>
      <c r="G59" s="22">
        <f aca="true" t="shared" si="19" ref="G59:H59">G60</f>
        <v>30</v>
      </c>
      <c r="H59" s="22">
        <f t="shared" si="19"/>
        <v>30</v>
      </c>
    </row>
    <row r="60" spans="1:8" ht="12.75">
      <c r="A60" s="42" t="s">
        <v>21</v>
      </c>
      <c r="B60" s="42" t="s">
        <v>63</v>
      </c>
      <c r="C60" s="42">
        <v>1240220340</v>
      </c>
      <c r="D60" s="42">
        <v>350</v>
      </c>
      <c r="E60" s="63" t="s">
        <v>173</v>
      </c>
      <c r="F60" s="22">
        <f>30+1.6</f>
        <v>31.6</v>
      </c>
      <c r="G60" s="22">
        <v>30</v>
      </c>
      <c r="H60" s="22">
        <v>30</v>
      </c>
    </row>
    <row r="61" spans="1:8" ht="31.5">
      <c r="A61" s="72" t="s">
        <v>21</v>
      </c>
      <c r="B61" s="72" t="s">
        <v>63</v>
      </c>
      <c r="C61" s="72">
        <v>1240220360</v>
      </c>
      <c r="D61" s="72"/>
      <c r="E61" s="63" t="s">
        <v>274</v>
      </c>
      <c r="F61" s="22">
        <f>F62</f>
        <v>6.6</v>
      </c>
      <c r="G61" s="22">
        <f aca="true" t="shared" si="20" ref="G61:H62">G62</f>
        <v>6.6</v>
      </c>
      <c r="H61" s="22">
        <f t="shared" si="20"/>
        <v>6.6</v>
      </c>
    </row>
    <row r="62" spans="1:8" ht="12.75">
      <c r="A62" s="72" t="s">
        <v>21</v>
      </c>
      <c r="B62" s="72" t="s">
        <v>63</v>
      </c>
      <c r="C62" s="72">
        <v>1240220360</v>
      </c>
      <c r="D62" s="74" t="s">
        <v>76</v>
      </c>
      <c r="E62" s="73" t="s">
        <v>77</v>
      </c>
      <c r="F62" s="22">
        <f>F63</f>
        <v>6.6</v>
      </c>
      <c r="G62" s="22">
        <f t="shared" si="20"/>
        <v>6.6</v>
      </c>
      <c r="H62" s="22">
        <f t="shared" si="20"/>
        <v>6.6</v>
      </c>
    </row>
    <row r="63" spans="1:8" ht="12.75">
      <c r="A63" s="72" t="s">
        <v>21</v>
      </c>
      <c r="B63" s="72" t="s">
        <v>63</v>
      </c>
      <c r="C63" s="72">
        <v>1240220360</v>
      </c>
      <c r="D63" s="72">
        <v>350</v>
      </c>
      <c r="E63" s="63" t="s">
        <v>173</v>
      </c>
      <c r="F63" s="22">
        <v>6.6</v>
      </c>
      <c r="G63" s="22">
        <v>6.6</v>
      </c>
      <c r="H63" s="22">
        <v>6.6</v>
      </c>
    </row>
    <row r="64" spans="1:8" ht="31.5">
      <c r="A64" s="42" t="s">
        <v>21</v>
      </c>
      <c r="B64" s="42" t="s">
        <v>63</v>
      </c>
      <c r="C64" s="42">
        <v>1240500000</v>
      </c>
      <c r="D64" s="42"/>
      <c r="E64" s="60" t="s">
        <v>146</v>
      </c>
      <c r="F64" s="22">
        <f>F65+F68</f>
        <v>904.1999999999999</v>
      </c>
      <c r="G64" s="22">
        <f aca="true" t="shared" si="21" ref="G64">G65+G68</f>
        <v>580.9</v>
      </c>
      <c r="H64" s="22">
        <f>H65+H68</f>
        <v>485.4</v>
      </c>
    </row>
    <row r="65" spans="1:8" ht="31.5">
      <c r="A65" s="42" t="s">
        <v>21</v>
      </c>
      <c r="B65" s="42" t="s">
        <v>63</v>
      </c>
      <c r="C65" s="42">
        <v>1240520410</v>
      </c>
      <c r="D65" s="42"/>
      <c r="E65" s="60" t="s">
        <v>243</v>
      </c>
      <c r="F65" s="22">
        <f>F66</f>
        <v>119.4</v>
      </c>
      <c r="G65" s="22">
        <f aca="true" t="shared" si="22" ref="G65:H66">G66</f>
        <v>119.4</v>
      </c>
      <c r="H65" s="22">
        <f t="shared" si="22"/>
        <v>40</v>
      </c>
    </row>
    <row r="66" spans="1:8" ht="12.75">
      <c r="A66" s="42" t="s">
        <v>21</v>
      </c>
      <c r="B66" s="42" t="s">
        <v>63</v>
      </c>
      <c r="C66" s="42">
        <v>1240520410</v>
      </c>
      <c r="D66" s="42" t="s">
        <v>73</v>
      </c>
      <c r="E66" s="60" t="s">
        <v>74</v>
      </c>
      <c r="F66" s="22">
        <f>F67</f>
        <v>119.4</v>
      </c>
      <c r="G66" s="22">
        <f t="shared" si="22"/>
        <v>119.4</v>
      </c>
      <c r="H66" s="22">
        <f t="shared" si="22"/>
        <v>40</v>
      </c>
    </row>
    <row r="67" spans="1:8" ht="12.75">
      <c r="A67" s="42" t="s">
        <v>21</v>
      </c>
      <c r="B67" s="42" t="s">
        <v>63</v>
      </c>
      <c r="C67" s="42">
        <v>1240520410</v>
      </c>
      <c r="D67" s="42">
        <v>850</v>
      </c>
      <c r="E67" s="60" t="s">
        <v>107</v>
      </c>
      <c r="F67" s="22">
        <v>119.4</v>
      </c>
      <c r="G67" s="22">
        <v>119.4</v>
      </c>
      <c r="H67" s="22">
        <v>40</v>
      </c>
    </row>
    <row r="68" spans="1:8" ht="31.5">
      <c r="A68" s="42" t="s">
        <v>21</v>
      </c>
      <c r="B68" s="42" t="s">
        <v>63</v>
      </c>
      <c r="C68" s="42">
        <v>1240520460</v>
      </c>
      <c r="D68" s="42"/>
      <c r="E68" s="60" t="s">
        <v>260</v>
      </c>
      <c r="F68" s="22">
        <f>F69</f>
        <v>784.8</v>
      </c>
      <c r="G68" s="22">
        <f aca="true" t="shared" si="23" ref="G68:H69">G69</f>
        <v>461.5</v>
      </c>
      <c r="H68" s="22">
        <f t="shared" si="23"/>
        <v>445.4</v>
      </c>
    </row>
    <row r="69" spans="1:8" ht="31.5">
      <c r="A69" s="42" t="s">
        <v>21</v>
      </c>
      <c r="B69" s="42" t="s">
        <v>63</v>
      </c>
      <c r="C69" s="42">
        <v>1240520460</v>
      </c>
      <c r="D69" s="43" t="s">
        <v>72</v>
      </c>
      <c r="E69" s="60" t="s">
        <v>99</v>
      </c>
      <c r="F69" s="22">
        <f>F70</f>
        <v>784.8</v>
      </c>
      <c r="G69" s="22">
        <f t="shared" si="23"/>
        <v>461.5</v>
      </c>
      <c r="H69" s="22">
        <f t="shared" si="23"/>
        <v>445.4</v>
      </c>
    </row>
    <row r="70" spans="1:8" ht="31.5">
      <c r="A70" s="42" t="s">
        <v>21</v>
      </c>
      <c r="B70" s="42" t="s">
        <v>63</v>
      </c>
      <c r="C70" s="42">
        <v>1240520460</v>
      </c>
      <c r="D70" s="42">
        <v>240</v>
      </c>
      <c r="E70" s="60" t="s">
        <v>269</v>
      </c>
      <c r="F70" s="22">
        <f>516+268.8</f>
        <v>784.8</v>
      </c>
      <c r="G70" s="22">
        <v>461.5</v>
      </c>
      <c r="H70" s="22">
        <v>445.4</v>
      </c>
    </row>
    <row r="71" spans="1:8" ht="31.5">
      <c r="A71" s="42" t="s">
        <v>21</v>
      </c>
      <c r="B71" s="42" t="s">
        <v>63</v>
      </c>
      <c r="C71" s="43">
        <v>1500000000</v>
      </c>
      <c r="D71" s="42"/>
      <c r="E71" s="60" t="s">
        <v>207</v>
      </c>
      <c r="F71" s="22">
        <f>F72</f>
        <v>111.4</v>
      </c>
      <c r="G71" s="22">
        <f aca="true" t="shared" si="24" ref="G71:H75">G72</f>
        <v>111.4</v>
      </c>
      <c r="H71" s="22">
        <f t="shared" si="24"/>
        <v>111.4</v>
      </c>
    </row>
    <row r="72" spans="1:8" ht="12.75">
      <c r="A72" s="42" t="s">
        <v>21</v>
      </c>
      <c r="B72" s="42" t="s">
        <v>63</v>
      </c>
      <c r="C72" s="42">
        <v>1510000000</v>
      </c>
      <c r="D72" s="42"/>
      <c r="E72" s="60" t="s">
        <v>175</v>
      </c>
      <c r="F72" s="22">
        <f>F73</f>
        <v>111.4</v>
      </c>
      <c r="G72" s="22">
        <f t="shared" si="24"/>
        <v>111.4</v>
      </c>
      <c r="H72" s="22">
        <f t="shared" si="24"/>
        <v>111.4</v>
      </c>
    </row>
    <row r="73" spans="1:8" ht="47.25">
      <c r="A73" s="42" t="s">
        <v>21</v>
      </c>
      <c r="B73" s="42" t="s">
        <v>63</v>
      </c>
      <c r="C73" s="42">
        <v>1510200000</v>
      </c>
      <c r="D73" s="42"/>
      <c r="E73" s="60" t="s">
        <v>208</v>
      </c>
      <c r="F73" s="22">
        <f>F74</f>
        <v>111.4</v>
      </c>
      <c r="G73" s="22">
        <f t="shared" si="24"/>
        <v>111.4</v>
      </c>
      <c r="H73" s="22">
        <f t="shared" si="24"/>
        <v>111.4</v>
      </c>
    </row>
    <row r="74" spans="1:8" ht="31.5">
      <c r="A74" s="42" t="s">
        <v>21</v>
      </c>
      <c r="B74" s="42" t="s">
        <v>63</v>
      </c>
      <c r="C74" s="42">
        <v>1510220170</v>
      </c>
      <c r="D74" s="42"/>
      <c r="E74" s="60" t="s">
        <v>209</v>
      </c>
      <c r="F74" s="22">
        <f>F75</f>
        <v>111.4</v>
      </c>
      <c r="G74" s="22">
        <f t="shared" si="24"/>
        <v>111.4</v>
      </c>
      <c r="H74" s="22">
        <f t="shared" si="24"/>
        <v>111.4</v>
      </c>
    </row>
    <row r="75" spans="1:8" ht="12.75">
      <c r="A75" s="42" t="s">
        <v>21</v>
      </c>
      <c r="B75" s="42" t="s">
        <v>63</v>
      </c>
      <c r="C75" s="42">
        <v>1510220170</v>
      </c>
      <c r="D75" s="43" t="s">
        <v>76</v>
      </c>
      <c r="E75" s="60" t="s">
        <v>77</v>
      </c>
      <c r="F75" s="22">
        <f>F76</f>
        <v>111.4</v>
      </c>
      <c r="G75" s="22">
        <f t="shared" si="24"/>
        <v>111.4</v>
      </c>
      <c r="H75" s="22">
        <f t="shared" si="24"/>
        <v>111.4</v>
      </c>
    </row>
    <row r="76" spans="1:8" ht="12.75">
      <c r="A76" s="42" t="s">
        <v>21</v>
      </c>
      <c r="B76" s="42" t="s">
        <v>63</v>
      </c>
      <c r="C76" s="42">
        <v>1510220170</v>
      </c>
      <c r="D76" s="1" t="s">
        <v>177</v>
      </c>
      <c r="E76" s="63" t="s">
        <v>176</v>
      </c>
      <c r="F76" s="22">
        <v>111.4</v>
      </c>
      <c r="G76" s="22">
        <v>111.4</v>
      </c>
      <c r="H76" s="22">
        <v>111.4</v>
      </c>
    </row>
    <row r="77" spans="1:8" ht="47.25">
      <c r="A77" s="42" t="s">
        <v>21</v>
      </c>
      <c r="B77" s="42" t="s">
        <v>63</v>
      </c>
      <c r="C77" s="43">
        <v>1600000000</v>
      </c>
      <c r="D77" s="43"/>
      <c r="E77" s="60" t="s">
        <v>121</v>
      </c>
      <c r="F77" s="22">
        <f>F90+F78</f>
        <v>2179</v>
      </c>
      <c r="G77" s="22">
        <f aca="true" t="shared" si="25" ref="G77:H77">G90+G78</f>
        <v>2179</v>
      </c>
      <c r="H77" s="22">
        <f t="shared" si="25"/>
        <v>1771.5</v>
      </c>
    </row>
    <row r="78" spans="1:8" ht="47.25">
      <c r="A78" s="42" t="s">
        <v>21</v>
      </c>
      <c r="B78" s="42" t="s">
        <v>63</v>
      </c>
      <c r="C78" s="43">
        <v>1630000000</v>
      </c>
      <c r="D78" s="42"/>
      <c r="E78" s="60" t="s">
        <v>245</v>
      </c>
      <c r="F78" s="22">
        <f>F79+F86</f>
        <v>2152.5</v>
      </c>
      <c r="G78" s="22">
        <f aca="true" t="shared" si="26" ref="G78:H78">G79+G86</f>
        <v>2152.5</v>
      </c>
      <c r="H78" s="22">
        <f t="shared" si="26"/>
        <v>1745</v>
      </c>
    </row>
    <row r="79" spans="1:8" ht="47.25">
      <c r="A79" s="42" t="s">
        <v>21</v>
      </c>
      <c r="B79" s="43" t="s">
        <v>63</v>
      </c>
      <c r="C79" s="42">
        <v>1630100000</v>
      </c>
      <c r="D79" s="42"/>
      <c r="E79" s="60" t="s">
        <v>246</v>
      </c>
      <c r="F79" s="22">
        <f>F80+F83</f>
        <v>1870.4</v>
      </c>
      <c r="G79" s="22">
        <f aca="true" t="shared" si="27" ref="G79:H79">G80+G83</f>
        <v>1870.4</v>
      </c>
      <c r="H79" s="22">
        <f t="shared" si="27"/>
        <v>1592.5</v>
      </c>
    </row>
    <row r="80" spans="1:8" ht="47.25">
      <c r="A80" s="42" t="s">
        <v>21</v>
      </c>
      <c r="B80" s="42" t="s">
        <v>63</v>
      </c>
      <c r="C80" s="42">
        <v>1630120180</v>
      </c>
      <c r="D80" s="42"/>
      <c r="E80" s="60" t="s">
        <v>247</v>
      </c>
      <c r="F80" s="22">
        <f>F81</f>
        <v>1186.5</v>
      </c>
      <c r="G80" s="22">
        <f aca="true" t="shared" si="28" ref="G80:H80">G81</f>
        <v>1186.5</v>
      </c>
      <c r="H80" s="22">
        <f t="shared" si="28"/>
        <v>1250</v>
      </c>
    </row>
    <row r="81" spans="1:8" ht="31.5">
      <c r="A81" s="42" t="s">
        <v>21</v>
      </c>
      <c r="B81" s="43" t="s">
        <v>63</v>
      </c>
      <c r="C81" s="42">
        <v>1630120180</v>
      </c>
      <c r="D81" s="42" t="s">
        <v>72</v>
      </c>
      <c r="E81" s="60" t="s">
        <v>99</v>
      </c>
      <c r="F81" s="22">
        <f>F82</f>
        <v>1186.5</v>
      </c>
      <c r="G81" s="22">
        <f aca="true" t="shared" si="29" ref="G81:H81">G82</f>
        <v>1186.5</v>
      </c>
      <c r="H81" s="22">
        <f t="shared" si="29"/>
        <v>1250</v>
      </c>
    </row>
    <row r="82" spans="1:8" ht="31.5">
      <c r="A82" s="42" t="s">
        <v>21</v>
      </c>
      <c r="B82" s="43" t="s">
        <v>63</v>
      </c>
      <c r="C82" s="42">
        <v>1630120180</v>
      </c>
      <c r="D82" s="42">
        <v>240</v>
      </c>
      <c r="E82" s="60" t="s">
        <v>269</v>
      </c>
      <c r="F82" s="22">
        <v>1186.5</v>
      </c>
      <c r="G82" s="22">
        <v>1186.5</v>
      </c>
      <c r="H82" s="22">
        <v>1250</v>
      </c>
    </row>
    <row r="83" spans="1:8" ht="47.25">
      <c r="A83" s="42" t="s">
        <v>21</v>
      </c>
      <c r="B83" s="42" t="s">
        <v>63</v>
      </c>
      <c r="C83" s="42">
        <v>1630120520</v>
      </c>
      <c r="D83" s="42"/>
      <c r="E83" s="60" t="s">
        <v>252</v>
      </c>
      <c r="F83" s="22">
        <f>F84</f>
        <v>683.9</v>
      </c>
      <c r="G83" s="22">
        <f aca="true" t="shared" si="30" ref="G83:H83">G84</f>
        <v>683.9</v>
      </c>
      <c r="H83" s="22">
        <f t="shared" si="30"/>
        <v>342.5</v>
      </c>
    </row>
    <row r="84" spans="1:8" ht="31.5">
      <c r="A84" s="42" t="s">
        <v>21</v>
      </c>
      <c r="B84" s="43" t="s">
        <v>63</v>
      </c>
      <c r="C84" s="42">
        <v>1630120520</v>
      </c>
      <c r="D84" s="42" t="s">
        <v>72</v>
      </c>
      <c r="E84" s="60" t="s">
        <v>99</v>
      </c>
      <c r="F84" s="22">
        <f>F85</f>
        <v>683.9</v>
      </c>
      <c r="G84" s="22">
        <f aca="true" t="shared" si="31" ref="G84:H84">G85</f>
        <v>683.9</v>
      </c>
      <c r="H84" s="22">
        <f t="shared" si="31"/>
        <v>342.5</v>
      </c>
    </row>
    <row r="85" spans="1:8" ht="31.5">
      <c r="A85" s="42" t="s">
        <v>21</v>
      </c>
      <c r="B85" s="43" t="s">
        <v>63</v>
      </c>
      <c r="C85" s="42">
        <v>1630120520</v>
      </c>
      <c r="D85" s="42">
        <v>240</v>
      </c>
      <c r="E85" s="60" t="s">
        <v>269</v>
      </c>
      <c r="F85" s="22">
        <v>683.9</v>
      </c>
      <c r="G85" s="22">
        <v>683.9</v>
      </c>
      <c r="H85" s="22">
        <v>342.5</v>
      </c>
    </row>
    <row r="86" spans="1:8" ht="47.25">
      <c r="A86" s="42" t="s">
        <v>21</v>
      </c>
      <c r="B86" s="42" t="s">
        <v>63</v>
      </c>
      <c r="C86" s="42">
        <v>1630200000</v>
      </c>
      <c r="D86" s="42"/>
      <c r="E86" s="60" t="s">
        <v>248</v>
      </c>
      <c r="F86" s="22">
        <f>F87</f>
        <v>282.1</v>
      </c>
      <c r="G86" s="22">
        <f aca="true" t="shared" si="32" ref="G86:H86">G87</f>
        <v>282.1</v>
      </c>
      <c r="H86" s="22">
        <f t="shared" si="32"/>
        <v>152.5</v>
      </c>
    </row>
    <row r="87" spans="1:8" ht="17.25" customHeight="1">
      <c r="A87" s="42" t="s">
        <v>21</v>
      </c>
      <c r="B87" s="43" t="s">
        <v>63</v>
      </c>
      <c r="C87" s="42">
        <v>1630220530</v>
      </c>
      <c r="D87" s="42"/>
      <c r="E87" s="60" t="s">
        <v>249</v>
      </c>
      <c r="F87" s="22">
        <f>F88</f>
        <v>282.1</v>
      </c>
      <c r="G87" s="22">
        <f aca="true" t="shared" si="33" ref="G87:H88">G88</f>
        <v>282.1</v>
      </c>
      <c r="H87" s="22">
        <f t="shared" si="33"/>
        <v>152.5</v>
      </c>
    </row>
    <row r="88" spans="1:8" ht="31.5">
      <c r="A88" s="42" t="s">
        <v>21</v>
      </c>
      <c r="B88" s="43" t="s">
        <v>63</v>
      </c>
      <c r="C88" s="42">
        <v>1630220530</v>
      </c>
      <c r="D88" s="42" t="s">
        <v>72</v>
      </c>
      <c r="E88" s="60" t="s">
        <v>99</v>
      </c>
      <c r="F88" s="22">
        <f>F89</f>
        <v>282.1</v>
      </c>
      <c r="G88" s="22">
        <f t="shared" si="33"/>
        <v>282.1</v>
      </c>
      <c r="H88" s="22">
        <f t="shared" si="33"/>
        <v>152.5</v>
      </c>
    </row>
    <row r="89" spans="1:8" ht="31.5">
      <c r="A89" s="42" t="s">
        <v>21</v>
      </c>
      <c r="B89" s="42" t="s">
        <v>63</v>
      </c>
      <c r="C89" s="42">
        <v>1630220530</v>
      </c>
      <c r="D89" s="42">
        <v>240</v>
      </c>
      <c r="E89" s="60" t="s">
        <v>269</v>
      </c>
      <c r="F89" s="22">
        <v>282.1</v>
      </c>
      <c r="G89" s="22">
        <v>282.1</v>
      </c>
      <c r="H89" s="22">
        <v>152.5</v>
      </c>
    </row>
    <row r="90" spans="1:8" ht="47.25">
      <c r="A90" s="42" t="s">
        <v>21</v>
      </c>
      <c r="B90" s="42" t="s">
        <v>63</v>
      </c>
      <c r="C90" s="43">
        <v>1640000000</v>
      </c>
      <c r="D90" s="1"/>
      <c r="E90" s="63" t="s">
        <v>238</v>
      </c>
      <c r="F90" s="22">
        <f>F91</f>
        <v>26.5</v>
      </c>
      <c r="G90" s="22">
        <f aca="true" t="shared" si="34" ref="G90:H90">G91</f>
        <v>26.5</v>
      </c>
      <c r="H90" s="22">
        <f t="shared" si="34"/>
        <v>26.5</v>
      </c>
    </row>
    <row r="91" spans="1:8" ht="31.5">
      <c r="A91" s="42" t="s">
        <v>21</v>
      </c>
      <c r="B91" s="42" t="s">
        <v>63</v>
      </c>
      <c r="C91" s="42">
        <v>1640200000</v>
      </c>
      <c r="D91" s="1"/>
      <c r="E91" s="63" t="s">
        <v>241</v>
      </c>
      <c r="F91" s="22">
        <f>F92</f>
        <v>26.5</v>
      </c>
      <c r="G91" s="22">
        <f aca="true" t="shared" si="35" ref="G91:H93">G92</f>
        <v>26.5</v>
      </c>
      <c r="H91" s="22">
        <f t="shared" si="35"/>
        <v>26.5</v>
      </c>
    </row>
    <row r="92" spans="1:8" ht="12.75">
      <c r="A92" s="42" t="s">
        <v>21</v>
      </c>
      <c r="B92" s="42" t="s">
        <v>63</v>
      </c>
      <c r="C92" s="42">
        <v>1640220250</v>
      </c>
      <c r="D92" s="1"/>
      <c r="E92" s="63" t="s">
        <v>239</v>
      </c>
      <c r="F92" s="22">
        <f>F93</f>
        <v>26.5</v>
      </c>
      <c r="G92" s="22">
        <f t="shared" si="35"/>
        <v>26.5</v>
      </c>
      <c r="H92" s="22">
        <f t="shared" si="35"/>
        <v>26.5</v>
      </c>
    </row>
    <row r="93" spans="1:8" ht="31.5">
      <c r="A93" s="42" t="s">
        <v>21</v>
      </c>
      <c r="B93" s="42" t="s">
        <v>63</v>
      </c>
      <c r="C93" s="42">
        <v>1640220250</v>
      </c>
      <c r="D93" s="43" t="s">
        <v>72</v>
      </c>
      <c r="E93" s="60" t="s">
        <v>99</v>
      </c>
      <c r="F93" s="22">
        <f>F94</f>
        <v>26.5</v>
      </c>
      <c r="G93" s="22">
        <f t="shared" si="35"/>
        <v>26.5</v>
      </c>
      <c r="H93" s="22">
        <f t="shared" si="35"/>
        <v>26.5</v>
      </c>
    </row>
    <row r="94" spans="1:8" ht="31.5">
      <c r="A94" s="42" t="s">
        <v>21</v>
      </c>
      <c r="B94" s="42" t="s">
        <v>63</v>
      </c>
      <c r="C94" s="42">
        <v>1640220250</v>
      </c>
      <c r="D94" s="42">
        <v>240</v>
      </c>
      <c r="E94" s="60" t="s">
        <v>269</v>
      </c>
      <c r="F94" s="22">
        <v>26.5</v>
      </c>
      <c r="G94" s="22">
        <v>26.5</v>
      </c>
      <c r="H94" s="22">
        <v>26.5</v>
      </c>
    </row>
    <row r="95" spans="1:8" ht="12.75">
      <c r="A95" s="42" t="s">
        <v>21</v>
      </c>
      <c r="B95" s="42" t="s">
        <v>63</v>
      </c>
      <c r="C95" s="42">
        <v>9900000000</v>
      </c>
      <c r="D95" s="42"/>
      <c r="E95" s="60" t="s">
        <v>112</v>
      </c>
      <c r="F95" s="22">
        <f>F100+F96</f>
        <v>27497.999999999996</v>
      </c>
      <c r="G95" s="22">
        <f aca="true" t="shared" si="36" ref="G95:H95">G100+G96</f>
        <v>28621.699999999997</v>
      </c>
      <c r="H95" s="22">
        <f t="shared" si="36"/>
        <v>28621.699999999997</v>
      </c>
    </row>
    <row r="96" spans="1:8" ht="31.5">
      <c r="A96" s="119" t="s">
        <v>21</v>
      </c>
      <c r="B96" s="119" t="s">
        <v>63</v>
      </c>
      <c r="C96" s="119">
        <v>9930000000</v>
      </c>
      <c r="D96" s="119"/>
      <c r="E96" s="77" t="s">
        <v>181</v>
      </c>
      <c r="F96" s="22">
        <f>F97</f>
        <v>783.7</v>
      </c>
      <c r="G96" s="22">
        <f aca="true" t="shared" si="37" ref="G96:H98">G97</f>
        <v>0</v>
      </c>
      <c r="H96" s="22">
        <f t="shared" si="37"/>
        <v>0</v>
      </c>
    </row>
    <row r="97" spans="1:8" ht="31.5">
      <c r="A97" s="119" t="s">
        <v>21</v>
      </c>
      <c r="B97" s="119" t="s">
        <v>63</v>
      </c>
      <c r="C97" s="119">
        <v>9930054690</v>
      </c>
      <c r="D97" s="119"/>
      <c r="E97" s="77" t="s">
        <v>327</v>
      </c>
      <c r="F97" s="22">
        <f>F98</f>
        <v>783.7</v>
      </c>
      <c r="G97" s="22">
        <f t="shared" si="37"/>
        <v>0</v>
      </c>
      <c r="H97" s="22">
        <f t="shared" si="37"/>
        <v>0</v>
      </c>
    </row>
    <row r="98" spans="1:8" ht="31.5">
      <c r="A98" s="119" t="s">
        <v>21</v>
      </c>
      <c r="B98" s="119" t="s">
        <v>63</v>
      </c>
      <c r="C98" s="119">
        <v>9930054690</v>
      </c>
      <c r="D98" s="119" t="s">
        <v>72</v>
      </c>
      <c r="E98" s="120" t="s">
        <v>99</v>
      </c>
      <c r="F98" s="22">
        <f>F99</f>
        <v>783.7</v>
      </c>
      <c r="G98" s="22">
        <f t="shared" si="37"/>
        <v>0</v>
      </c>
      <c r="H98" s="22">
        <f t="shared" si="37"/>
        <v>0</v>
      </c>
    </row>
    <row r="99" spans="1:8" ht="31.5">
      <c r="A99" s="119" t="s">
        <v>21</v>
      </c>
      <c r="B99" s="119" t="s">
        <v>63</v>
      </c>
      <c r="C99" s="119">
        <v>9930054690</v>
      </c>
      <c r="D99" s="119">
        <v>240</v>
      </c>
      <c r="E99" s="120" t="s">
        <v>269</v>
      </c>
      <c r="F99" s="22">
        <v>783.7</v>
      </c>
      <c r="G99" s="22">
        <v>0</v>
      </c>
      <c r="H99" s="22">
        <v>0</v>
      </c>
    </row>
    <row r="100" spans="1:8" ht="31.5">
      <c r="A100" s="42" t="s">
        <v>21</v>
      </c>
      <c r="B100" s="42" t="s">
        <v>63</v>
      </c>
      <c r="C100" s="42">
        <v>9990000000</v>
      </c>
      <c r="D100" s="42"/>
      <c r="E100" s="120" t="s">
        <v>168</v>
      </c>
      <c r="F100" s="22">
        <f>F101+F110</f>
        <v>26714.299999999996</v>
      </c>
      <c r="G100" s="22">
        <f aca="true" t="shared" si="38" ref="G100:H100">G101+G110</f>
        <v>28621.699999999997</v>
      </c>
      <c r="H100" s="22">
        <f t="shared" si="38"/>
        <v>28621.699999999997</v>
      </c>
    </row>
    <row r="101" spans="1:8" ht="31.5">
      <c r="A101" s="42" t="s">
        <v>21</v>
      </c>
      <c r="B101" s="42" t="s">
        <v>63</v>
      </c>
      <c r="C101" s="42">
        <v>9990200000</v>
      </c>
      <c r="D101" s="25"/>
      <c r="E101" s="60" t="s">
        <v>125</v>
      </c>
      <c r="F101" s="22">
        <f>F107+F102</f>
        <v>775.3</v>
      </c>
      <c r="G101" s="22">
        <f aca="true" t="shared" si="39" ref="G101:H101">G107+G102</f>
        <v>775.3</v>
      </c>
      <c r="H101" s="22">
        <f t="shared" si="39"/>
        <v>775.3</v>
      </c>
    </row>
    <row r="102" spans="1:8" ht="66" customHeight="1">
      <c r="A102" s="42" t="s">
        <v>21</v>
      </c>
      <c r="B102" s="42" t="s">
        <v>63</v>
      </c>
      <c r="C102" s="42">
        <v>9990210540</v>
      </c>
      <c r="D102" s="42"/>
      <c r="E102" s="60" t="s">
        <v>178</v>
      </c>
      <c r="F102" s="22">
        <f>F103+F105</f>
        <v>264</v>
      </c>
      <c r="G102" s="22">
        <f aca="true" t="shared" si="40" ref="G102:H102">G103+G105</f>
        <v>264</v>
      </c>
      <c r="H102" s="22">
        <f t="shared" si="40"/>
        <v>264</v>
      </c>
    </row>
    <row r="103" spans="1:8" ht="63">
      <c r="A103" s="42" t="s">
        <v>21</v>
      </c>
      <c r="B103" s="42" t="s">
        <v>63</v>
      </c>
      <c r="C103" s="42">
        <v>9990210540</v>
      </c>
      <c r="D103" s="42" t="s">
        <v>71</v>
      </c>
      <c r="E103" s="60" t="s">
        <v>1</v>
      </c>
      <c r="F103" s="22">
        <f>F104</f>
        <v>256.3</v>
      </c>
      <c r="G103" s="22">
        <f>G104</f>
        <v>256.3</v>
      </c>
      <c r="H103" s="22">
        <f>H104</f>
        <v>256.3</v>
      </c>
    </row>
    <row r="104" spans="1:8" ht="31.5">
      <c r="A104" s="42" t="s">
        <v>21</v>
      </c>
      <c r="B104" s="42" t="s">
        <v>63</v>
      </c>
      <c r="C104" s="42">
        <v>9990210540</v>
      </c>
      <c r="D104" s="42">
        <v>120</v>
      </c>
      <c r="E104" s="60" t="s">
        <v>271</v>
      </c>
      <c r="F104" s="22">
        <v>256.3</v>
      </c>
      <c r="G104" s="22">
        <v>256.3</v>
      </c>
      <c r="H104" s="22">
        <v>256.3</v>
      </c>
    </row>
    <row r="105" spans="1:8" ht="31.5">
      <c r="A105" s="42" t="s">
        <v>21</v>
      </c>
      <c r="B105" s="42" t="s">
        <v>63</v>
      </c>
      <c r="C105" s="42">
        <v>9990210540</v>
      </c>
      <c r="D105" s="42" t="s">
        <v>72</v>
      </c>
      <c r="E105" s="60" t="s">
        <v>99</v>
      </c>
      <c r="F105" s="22">
        <f>F106</f>
        <v>7.7</v>
      </c>
      <c r="G105" s="22">
        <f aca="true" t="shared" si="41" ref="G105:H105">G106</f>
        <v>7.7</v>
      </c>
      <c r="H105" s="22">
        <f t="shared" si="41"/>
        <v>7.7</v>
      </c>
    </row>
    <row r="106" spans="1:8" ht="31.5">
      <c r="A106" s="42" t="s">
        <v>21</v>
      </c>
      <c r="B106" s="42" t="s">
        <v>63</v>
      </c>
      <c r="C106" s="42">
        <v>9990210540</v>
      </c>
      <c r="D106" s="42">
        <v>240</v>
      </c>
      <c r="E106" s="60" t="s">
        <v>269</v>
      </c>
      <c r="F106" s="22">
        <v>7.7</v>
      </c>
      <c r="G106" s="22">
        <v>7.7</v>
      </c>
      <c r="H106" s="22">
        <v>7.7</v>
      </c>
    </row>
    <row r="107" spans="1:8" ht="47.25">
      <c r="A107" s="42" t="s">
        <v>21</v>
      </c>
      <c r="B107" s="42" t="s">
        <v>63</v>
      </c>
      <c r="C107" s="42">
        <v>9990226000</v>
      </c>
      <c r="D107" s="42"/>
      <c r="E107" s="60" t="s">
        <v>170</v>
      </c>
      <c r="F107" s="22">
        <f>F108</f>
        <v>511.3</v>
      </c>
      <c r="G107" s="22">
        <f aca="true" t="shared" si="42" ref="G107:H108">G108</f>
        <v>511.3</v>
      </c>
      <c r="H107" s="22">
        <f t="shared" si="42"/>
        <v>511.3</v>
      </c>
    </row>
    <row r="108" spans="1:8" ht="63">
      <c r="A108" s="42" t="s">
        <v>21</v>
      </c>
      <c r="B108" s="42" t="s">
        <v>63</v>
      </c>
      <c r="C108" s="42">
        <v>9990226000</v>
      </c>
      <c r="D108" s="42" t="s">
        <v>71</v>
      </c>
      <c r="E108" s="60" t="s">
        <v>1</v>
      </c>
      <c r="F108" s="22">
        <f>F109</f>
        <v>511.3</v>
      </c>
      <c r="G108" s="22">
        <f t="shared" si="42"/>
        <v>511.3</v>
      </c>
      <c r="H108" s="22">
        <f t="shared" si="42"/>
        <v>511.3</v>
      </c>
    </row>
    <row r="109" spans="1:8" ht="31.5">
      <c r="A109" s="42" t="s">
        <v>21</v>
      </c>
      <c r="B109" s="42" t="s">
        <v>63</v>
      </c>
      <c r="C109" s="42">
        <v>9990226000</v>
      </c>
      <c r="D109" s="42">
        <v>120</v>
      </c>
      <c r="E109" s="60" t="s">
        <v>271</v>
      </c>
      <c r="F109" s="22">
        <v>511.3</v>
      </c>
      <c r="G109" s="22">
        <v>511.3</v>
      </c>
      <c r="H109" s="22">
        <v>511.3</v>
      </c>
    </row>
    <row r="110" spans="1:8" ht="31.5">
      <c r="A110" s="42" t="s">
        <v>21</v>
      </c>
      <c r="B110" s="42" t="s">
        <v>63</v>
      </c>
      <c r="C110" s="42">
        <v>9990300000</v>
      </c>
      <c r="D110" s="42"/>
      <c r="E110" s="60" t="s">
        <v>183</v>
      </c>
      <c r="F110" s="22">
        <f>F111+F113+F115</f>
        <v>25938.999999999996</v>
      </c>
      <c r="G110" s="22">
        <f aca="true" t="shared" si="43" ref="G110:H110">G111+G113+G115</f>
        <v>27846.399999999998</v>
      </c>
      <c r="H110" s="22">
        <f t="shared" si="43"/>
        <v>27846.399999999998</v>
      </c>
    </row>
    <row r="111" spans="1:8" ht="63">
      <c r="A111" s="42" t="s">
        <v>21</v>
      </c>
      <c r="B111" s="42" t="s">
        <v>63</v>
      </c>
      <c r="C111" s="42">
        <v>9990300000</v>
      </c>
      <c r="D111" s="42" t="s">
        <v>71</v>
      </c>
      <c r="E111" s="60" t="s">
        <v>1</v>
      </c>
      <c r="F111" s="22">
        <f>F112</f>
        <v>18148.399999999998</v>
      </c>
      <c r="G111" s="22">
        <f aca="true" t="shared" si="44" ref="G111:H111">G112</f>
        <v>20055.8</v>
      </c>
      <c r="H111" s="22">
        <f t="shared" si="44"/>
        <v>20055.8</v>
      </c>
    </row>
    <row r="112" spans="1:8" ht="12.75">
      <c r="A112" s="42" t="s">
        <v>21</v>
      </c>
      <c r="B112" s="42" t="s">
        <v>63</v>
      </c>
      <c r="C112" s="42">
        <v>9990300000</v>
      </c>
      <c r="D112" s="42">
        <v>110</v>
      </c>
      <c r="E112" s="63" t="s">
        <v>184</v>
      </c>
      <c r="F112" s="22">
        <f>20055.8-1907.4</f>
        <v>18148.399999999998</v>
      </c>
      <c r="G112" s="22">
        <v>20055.8</v>
      </c>
      <c r="H112" s="22">
        <v>20055.8</v>
      </c>
    </row>
    <row r="113" spans="1:8" ht="31.5">
      <c r="A113" s="42" t="s">
        <v>21</v>
      </c>
      <c r="B113" s="42" t="s">
        <v>63</v>
      </c>
      <c r="C113" s="42">
        <v>9990300000</v>
      </c>
      <c r="D113" s="42" t="s">
        <v>72</v>
      </c>
      <c r="E113" s="60" t="s">
        <v>99</v>
      </c>
      <c r="F113" s="22">
        <f>F114</f>
        <v>7763</v>
      </c>
      <c r="G113" s="22">
        <f aca="true" t="shared" si="45" ref="G113:H113">G114</f>
        <v>7763</v>
      </c>
      <c r="H113" s="22">
        <f t="shared" si="45"/>
        <v>7763</v>
      </c>
    </row>
    <row r="114" spans="1:8" ht="31.5">
      <c r="A114" s="42" t="s">
        <v>21</v>
      </c>
      <c r="B114" s="42" t="s">
        <v>63</v>
      </c>
      <c r="C114" s="42">
        <v>9990300000</v>
      </c>
      <c r="D114" s="42">
        <v>240</v>
      </c>
      <c r="E114" s="60" t="s">
        <v>269</v>
      </c>
      <c r="F114" s="22">
        <v>7763</v>
      </c>
      <c r="G114" s="22">
        <v>7763</v>
      </c>
      <c r="H114" s="22">
        <v>7763</v>
      </c>
    </row>
    <row r="115" spans="1:8" ht="12.75">
      <c r="A115" s="42" t="s">
        <v>21</v>
      </c>
      <c r="B115" s="42" t="s">
        <v>63</v>
      </c>
      <c r="C115" s="42">
        <v>9990300000</v>
      </c>
      <c r="D115" s="42" t="s">
        <v>73</v>
      </c>
      <c r="E115" s="60" t="s">
        <v>74</v>
      </c>
      <c r="F115" s="22">
        <f>F116</f>
        <v>27.6</v>
      </c>
      <c r="G115" s="22">
        <f aca="true" t="shared" si="46" ref="G115:H115">G116</f>
        <v>27.6</v>
      </c>
      <c r="H115" s="22">
        <f t="shared" si="46"/>
        <v>27.6</v>
      </c>
    </row>
    <row r="116" spans="1:8" ht="12.75">
      <c r="A116" s="42" t="s">
        <v>21</v>
      </c>
      <c r="B116" s="42" t="s">
        <v>63</v>
      </c>
      <c r="C116" s="42">
        <v>9990300000</v>
      </c>
      <c r="D116" s="42">
        <v>850</v>
      </c>
      <c r="E116" s="60" t="s">
        <v>107</v>
      </c>
      <c r="F116" s="22">
        <v>27.6</v>
      </c>
      <c r="G116" s="22">
        <v>27.6</v>
      </c>
      <c r="H116" s="22">
        <v>27.6</v>
      </c>
    </row>
    <row r="117" spans="1:8" ht="12.75">
      <c r="A117" s="42" t="s">
        <v>21</v>
      </c>
      <c r="B117" s="42" t="s">
        <v>58</v>
      </c>
      <c r="C117" s="42" t="s">
        <v>69</v>
      </c>
      <c r="D117" s="42" t="s">
        <v>69</v>
      </c>
      <c r="E117" s="53" t="s">
        <v>26</v>
      </c>
      <c r="F117" s="22">
        <f>F118+F130</f>
        <v>9833.3</v>
      </c>
      <c r="G117" s="22">
        <f aca="true" t="shared" si="47" ref="G117:H117">G118+G130</f>
        <v>9301.3</v>
      </c>
      <c r="H117" s="22">
        <f t="shared" si="47"/>
        <v>9301.3</v>
      </c>
    </row>
    <row r="118" spans="1:8" ht="12.75">
      <c r="A118" s="42" t="s">
        <v>21</v>
      </c>
      <c r="B118" s="42" t="s">
        <v>78</v>
      </c>
      <c r="C118" s="42" t="s">
        <v>69</v>
      </c>
      <c r="D118" s="42" t="s">
        <v>69</v>
      </c>
      <c r="E118" s="60" t="s">
        <v>79</v>
      </c>
      <c r="F118" s="22">
        <f>F119</f>
        <v>2097.1</v>
      </c>
      <c r="G118" s="22">
        <f aca="true" t="shared" si="48" ref="G118:H120">G119</f>
        <v>1565.1</v>
      </c>
      <c r="H118" s="22">
        <f t="shared" si="48"/>
        <v>1565.1</v>
      </c>
    </row>
    <row r="119" spans="1:8" ht="12.75">
      <c r="A119" s="42" t="s">
        <v>21</v>
      </c>
      <c r="B119" s="42" t="s">
        <v>78</v>
      </c>
      <c r="C119" s="42">
        <v>9900000000</v>
      </c>
      <c r="D119" s="42"/>
      <c r="E119" s="60" t="s">
        <v>112</v>
      </c>
      <c r="F119" s="22">
        <f>F120</f>
        <v>2097.1</v>
      </c>
      <c r="G119" s="22">
        <f t="shared" si="48"/>
        <v>1565.1</v>
      </c>
      <c r="H119" s="22">
        <f t="shared" si="48"/>
        <v>1565.1</v>
      </c>
    </row>
    <row r="120" spans="1:8" ht="31.5">
      <c r="A120" s="42" t="s">
        <v>21</v>
      </c>
      <c r="B120" s="42" t="s">
        <v>78</v>
      </c>
      <c r="C120" s="42">
        <v>9990000000</v>
      </c>
      <c r="D120" s="42"/>
      <c r="E120" s="60" t="s">
        <v>168</v>
      </c>
      <c r="F120" s="22">
        <f>F121</f>
        <v>2097.1</v>
      </c>
      <c r="G120" s="22">
        <f t="shared" si="48"/>
        <v>1565.1</v>
      </c>
      <c r="H120" s="22">
        <f t="shared" si="48"/>
        <v>1565.1</v>
      </c>
    </row>
    <row r="121" spans="1:8" ht="31.5">
      <c r="A121" s="42" t="s">
        <v>21</v>
      </c>
      <c r="B121" s="42" t="s">
        <v>78</v>
      </c>
      <c r="C121" s="42">
        <v>9990200000</v>
      </c>
      <c r="D121" s="25"/>
      <c r="E121" s="60" t="s">
        <v>125</v>
      </c>
      <c r="F121" s="22">
        <f>F122+F125</f>
        <v>2097.1</v>
      </c>
      <c r="G121" s="22">
        <f aca="true" t="shared" si="49" ref="G121:H121">G122+G125</f>
        <v>1565.1</v>
      </c>
      <c r="H121" s="22">
        <f t="shared" si="49"/>
        <v>1565.1</v>
      </c>
    </row>
    <row r="122" spans="1:8" ht="47.25">
      <c r="A122" s="42" t="s">
        <v>21</v>
      </c>
      <c r="B122" s="42" t="s">
        <v>78</v>
      </c>
      <c r="C122" s="42">
        <v>9990226000</v>
      </c>
      <c r="D122" s="42"/>
      <c r="E122" s="60" t="s">
        <v>170</v>
      </c>
      <c r="F122" s="22">
        <f>F123</f>
        <v>131.7</v>
      </c>
      <c r="G122" s="22">
        <f aca="true" t="shared" si="50" ref="G122:H123">G123</f>
        <v>131.7</v>
      </c>
      <c r="H122" s="22">
        <f t="shared" si="50"/>
        <v>131.7</v>
      </c>
    </row>
    <row r="123" spans="1:8" ht="63">
      <c r="A123" s="42" t="s">
        <v>21</v>
      </c>
      <c r="B123" s="42" t="s">
        <v>78</v>
      </c>
      <c r="C123" s="42">
        <v>9990226000</v>
      </c>
      <c r="D123" s="42" t="s">
        <v>71</v>
      </c>
      <c r="E123" s="60" t="s">
        <v>1</v>
      </c>
      <c r="F123" s="22">
        <f>F124</f>
        <v>131.7</v>
      </c>
      <c r="G123" s="22">
        <f t="shared" si="50"/>
        <v>131.7</v>
      </c>
      <c r="H123" s="22">
        <f t="shared" si="50"/>
        <v>131.7</v>
      </c>
    </row>
    <row r="124" spans="1:8" ht="31.5">
      <c r="A124" s="42" t="s">
        <v>21</v>
      </c>
      <c r="B124" s="42" t="s">
        <v>78</v>
      </c>
      <c r="C124" s="42">
        <v>9990226000</v>
      </c>
      <c r="D124" s="42">
        <v>120</v>
      </c>
      <c r="E124" s="60" t="s">
        <v>271</v>
      </c>
      <c r="F124" s="22">
        <v>131.7</v>
      </c>
      <c r="G124" s="22">
        <v>131.7</v>
      </c>
      <c r="H124" s="22">
        <v>131.7</v>
      </c>
    </row>
    <row r="125" spans="1:8" ht="31.5">
      <c r="A125" s="42" t="s">
        <v>21</v>
      </c>
      <c r="B125" s="42" t="s">
        <v>78</v>
      </c>
      <c r="C125" s="42">
        <v>9990259302</v>
      </c>
      <c r="D125" s="42"/>
      <c r="E125" s="60" t="s">
        <v>185</v>
      </c>
      <c r="F125" s="22">
        <f>F126+F128</f>
        <v>1965.3999999999999</v>
      </c>
      <c r="G125" s="22">
        <f aca="true" t="shared" si="51" ref="G125:H125">G126+G128</f>
        <v>1433.3999999999999</v>
      </c>
      <c r="H125" s="22">
        <f t="shared" si="51"/>
        <v>1433.3999999999999</v>
      </c>
    </row>
    <row r="126" spans="1:8" ht="63">
      <c r="A126" s="42" t="s">
        <v>21</v>
      </c>
      <c r="B126" s="42" t="s">
        <v>78</v>
      </c>
      <c r="C126" s="148">
        <v>9990259302</v>
      </c>
      <c r="D126" s="42" t="s">
        <v>71</v>
      </c>
      <c r="E126" s="60" t="s">
        <v>1</v>
      </c>
      <c r="F126" s="22">
        <f>F127</f>
        <v>1353.6</v>
      </c>
      <c r="G126" s="22">
        <f aca="true" t="shared" si="52" ref="G126:H126">G127</f>
        <v>1353.6</v>
      </c>
      <c r="H126" s="22">
        <f t="shared" si="52"/>
        <v>1353.6</v>
      </c>
    </row>
    <row r="127" spans="1:8" ht="31.5">
      <c r="A127" s="42" t="s">
        <v>21</v>
      </c>
      <c r="B127" s="42" t="s">
        <v>78</v>
      </c>
      <c r="C127" s="148">
        <v>9990259302</v>
      </c>
      <c r="D127" s="42">
        <v>120</v>
      </c>
      <c r="E127" s="60" t="s">
        <v>271</v>
      </c>
      <c r="F127" s="22">
        <v>1353.6</v>
      </c>
      <c r="G127" s="22">
        <v>1353.6</v>
      </c>
      <c r="H127" s="22">
        <v>1353.6</v>
      </c>
    </row>
    <row r="128" spans="1:8" ht="31.5">
      <c r="A128" s="42" t="s">
        <v>21</v>
      </c>
      <c r="B128" s="42" t="s">
        <v>78</v>
      </c>
      <c r="C128" s="148">
        <v>9990259302</v>
      </c>
      <c r="D128" s="42" t="s">
        <v>72</v>
      </c>
      <c r="E128" s="60" t="s">
        <v>99</v>
      </c>
      <c r="F128" s="22">
        <f>F129</f>
        <v>611.8</v>
      </c>
      <c r="G128" s="22">
        <f aca="true" t="shared" si="53" ref="G128:H128">G129</f>
        <v>79.8</v>
      </c>
      <c r="H128" s="22">
        <f t="shared" si="53"/>
        <v>79.8</v>
      </c>
    </row>
    <row r="129" spans="1:8" ht="31.5">
      <c r="A129" s="42" t="s">
        <v>21</v>
      </c>
      <c r="B129" s="42" t="s">
        <v>78</v>
      </c>
      <c r="C129" s="148">
        <v>9990259302</v>
      </c>
      <c r="D129" s="42">
        <v>240</v>
      </c>
      <c r="E129" s="60" t="s">
        <v>269</v>
      </c>
      <c r="F129" s="22">
        <v>611.8</v>
      </c>
      <c r="G129" s="22">
        <v>79.8</v>
      </c>
      <c r="H129" s="22">
        <v>79.8</v>
      </c>
    </row>
    <row r="130" spans="1:8" ht="31.5">
      <c r="A130" s="42" t="s">
        <v>21</v>
      </c>
      <c r="B130" s="42" t="s">
        <v>50</v>
      </c>
      <c r="C130" s="42"/>
      <c r="D130" s="42"/>
      <c r="E130" s="60" t="s">
        <v>16</v>
      </c>
      <c r="F130" s="22">
        <f aca="true" t="shared" si="54" ref="F130:H135">F131</f>
        <v>7736.2</v>
      </c>
      <c r="G130" s="22">
        <f t="shared" si="54"/>
        <v>7736.2</v>
      </c>
      <c r="H130" s="22">
        <f t="shared" si="54"/>
        <v>7736.2</v>
      </c>
    </row>
    <row r="131" spans="1:8" ht="31.5">
      <c r="A131" s="42" t="s">
        <v>21</v>
      </c>
      <c r="B131" s="42" t="s">
        <v>50</v>
      </c>
      <c r="C131" s="43">
        <v>1500000000</v>
      </c>
      <c r="D131" s="42"/>
      <c r="E131" s="60" t="s">
        <v>207</v>
      </c>
      <c r="F131" s="22">
        <f t="shared" si="54"/>
        <v>7736.2</v>
      </c>
      <c r="G131" s="22">
        <f t="shared" si="54"/>
        <v>7736.2</v>
      </c>
      <c r="H131" s="22">
        <f t="shared" si="54"/>
        <v>7736.2</v>
      </c>
    </row>
    <row r="132" spans="1:8" ht="12.75">
      <c r="A132" s="42" t="s">
        <v>21</v>
      </c>
      <c r="B132" s="42" t="s">
        <v>50</v>
      </c>
      <c r="C132" s="42">
        <v>1510000000</v>
      </c>
      <c r="D132" s="42"/>
      <c r="E132" s="60" t="s">
        <v>175</v>
      </c>
      <c r="F132" s="22">
        <f t="shared" si="54"/>
        <v>7736.2</v>
      </c>
      <c r="G132" s="22">
        <f t="shared" si="54"/>
        <v>7736.2</v>
      </c>
      <c r="H132" s="22">
        <f t="shared" si="54"/>
        <v>7736.2</v>
      </c>
    </row>
    <row r="133" spans="1:8" ht="47.25">
      <c r="A133" s="42" t="s">
        <v>21</v>
      </c>
      <c r="B133" s="42" t="s">
        <v>50</v>
      </c>
      <c r="C133" s="42">
        <v>1510100000</v>
      </c>
      <c r="D133" s="42"/>
      <c r="E133" s="60" t="s">
        <v>210</v>
      </c>
      <c r="F133" s="22">
        <f>F134</f>
        <v>7736.2</v>
      </c>
      <c r="G133" s="22">
        <f t="shared" si="54"/>
        <v>7736.2</v>
      </c>
      <c r="H133" s="22">
        <f t="shared" si="54"/>
        <v>7736.2</v>
      </c>
    </row>
    <row r="134" spans="1:8" ht="31.5">
      <c r="A134" s="42" t="s">
        <v>21</v>
      </c>
      <c r="B134" s="42" t="s">
        <v>50</v>
      </c>
      <c r="C134" s="42">
        <v>1510120010</v>
      </c>
      <c r="D134" s="42"/>
      <c r="E134" s="60" t="s">
        <v>131</v>
      </c>
      <c r="F134" s="22">
        <f t="shared" si="54"/>
        <v>7736.2</v>
      </c>
      <c r="G134" s="22">
        <f t="shared" si="54"/>
        <v>7736.2</v>
      </c>
      <c r="H134" s="22">
        <f t="shared" si="54"/>
        <v>7736.2</v>
      </c>
    </row>
    <row r="135" spans="1:8" ht="31.5">
      <c r="A135" s="42" t="s">
        <v>21</v>
      </c>
      <c r="B135" s="42" t="s">
        <v>50</v>
      </c>
      <c r="C135" s="42">
        <v>1510120010</v>
      </c>
      <c r="D135" s="42">
        <v>600</v>
      </c>
      <c r="E135" s="60" t="s">
        <v>87</v>
      </c>
      <c r="F135" s="22">
        <f t="shared" si="54"/>
        <v>7736.2</v>
      </c>
      <c r="G135" s="22">
        <f t="shared" si="54"/>
        <v>7736.2</v>
      </c>
      <c r="H135" s="22">
        <f t="shared" si="54"/>
        <v>7736.2</v>
      </c>
    </row>
    <row r="136" spans="1:8" ht="12.75">
      <c r="A136" s="42" t="s">
        <v>21</v>
      </c>
      <c r="B136" s="42" t="s">
        <v>50</v>
      </c>
      <c r="C136" s="42">
        <v>1510120010</v>
      </c>
      <c r="D136" s="42">
        <v>610</v>
      </c>
      <c r="E136" s="60" t="s">
        <v>111</v>
      </c>
      <c r="F136" s="22">
        <v>7736.2</v>
      </c>
      <c r="G136" s="22">
        <v>7736.2</v>
      </c>
      <c r="H136" s="22">
        <v>7736.2</v>
      </c>
    </row>
    <row r="137" spans="1:8" ht="12.75">
      <c r="A137" s="42" t="s">
        <v>21</v>
      </c>
      <c r="B137" s="42" t="s">
        <v>59</v>
      </c>
      <c r="C137" s="42" t="s">
        <v>69</v>
      </c>
      <c r="D137" s="42" t="s">
        <v>69</v>
      </c>
      <c r="E137" s="53" t="s">
        <v>27</v>
      </c>
      <c r="F137" s="22">
        <f>F138+F145+F196</f>
        <v>94766.09999999999</v>
      </c>
      <c r="G137" s="22">
        <f>G138+G145+G196</f>
        <v>75376.2</v>
      </c>
      <c r="H137" s="22">
        <f>H138+H145+H196</f>
        <v>74826.9</v>
      </c>
    </row>
    <row r="138" spans="1:8" ht="12.75">
      <c r="A138" s="42" t="s">
        <v>21</v>
      </c>
      <c r="B138" s="18" t="s">
        <v>105</v>
      </c>
      <c r="C138" s="25"/>
      <c r="D138" s="25"/>
      <c r="E138" s="60" t="s">
        <v>106</v>
      </c>
      <c r="F138" s="22">
        <f aca="true" t="shared" si="55" ref="F138:H143">F139</f>
        <v>300.5</v>
      </c>
      <c r="G138" s="22">
        <f t="shared" si="55"/>
        <v>0</v>
      </c>
      <c r="H138" s="22">
        <f t="shared" si="55"/>
        <v>0</v>
      </c>
    </row>
    <row r="139" spans="1:8" ht="35.25" customHeight="1">
      <c r="A139" s="42" t="s">
        <v>21</v>
      </c>
      <c r="B139" s="18" t="s">
        <v>105</v>
      </c>
      <c r="C139" s="43">
        <v>1100000000</v>
      </c>
      <c r="D139" s="25"/>
      <c r="E139" s="60" t="s">
        <v>211</v>
      </c>
      <c r="F139" s="22">
        <f t="shared" si="55"/>
        <v>300.5</v>
      </c>
      <c r="G139" s="22">
        <f t="shared" si="55"/>
        <v>0</v>
      </c>
      <c r="H139" s="22">
        <f t="shared" si="55"/>
        <v>0</v>
      </c>
    </row>
    <row r="140" spans="1:8" ht="31.5">
      <c r="A140" s="42" t="s">
        <v>21</v>
      </c>
      <c r="B140" s="18" t="s">
        <v>105</v>
      </c>
      <c r="C140" s="43">
        <v>1130000000</v>
      </c>
      <c r="D140" s="25"/>
      <c r="E140" s="60" t="s">
        <v>122</v>
      </c>
      <c r="F140" s="22">
        <f t="shared" si="55"/>
        <v>300.5</v>
      </c>
      <c r="G140" s="22">
        <f t="shared" si="55"/>
        <v>0</v>
      </c>
      <c r="H140" s="22">
        <f t="shared" si="55"/>
        <v>0</v>
      </c>
    </row>
    <row r="141" spans="1:8" ht="47.25">
      <c r="A141" s="42" t="s">
        <v>21</v>
      </c>
      <c r="B141" s="18" t="s">
        <v>105</v>
      </c>
      <c r="C141" s="43">
        <v>1130300000</v>
      </c>
      <c r="D141" s="25"/>
      <c r="E141" s="60" t="s">
        <v>123</v>
      </c>
      <c r="F141" s="22">
        <f t="shared" si="55"/>
        <v>300.5</v>
      </c>
      <c r="G141" s="22">
        <f t="shared" si="55"/>
        <v>0</v>
      </c>
      <c r="H141" s="22">
        <f t="shared" si="55"/>
        <v>0</v>
      </c>
    </row>
    <row r="142" spans="1:8" ht="31.5">
      <c r="A142" s="42" t="s">
        <v>21</v>
      </c>
      <c r="B142" s="18" t="s">
        <v>105</v>
      </c>
      <c r="C142" s="43">
        <v>1130320280</v>
      </c>
      <c r="D142" s="25"/>
      <c r="E142" s="60" t="s">
        <v>124</v>
      </c>
      <c r="F142" s="22">
        <f t="shared" si="55"/>
        <v>300.5</v>
      </c>
      <c r="G142" s="22">
        <f t="shared" si="55"/>
        <v>0</v>
      </c>
      <c r="H142" s="22">
        <f t="shared" si="55"/>
        <v>0</v>
      </c>
    </row>
    <row r="143" spans="1:8" ht="31.5">
      <c r="A143" s="42" t="s">
        <v>21</v>
      </c>
      <c r="B143" s="18" t="s">
        <v>105</v>
      </c>
      <c r="C143" s="43">
        <v>1130320280</v>
      </c>
      <c r="D143" s="43" t="s">
        <v>101</v>
      </c>
      <c r="E143" s="60" t="s">
        <v>102</v>
      </c>
      <c r="F143" s="22">
        <f t="shared" si="55"/>
        <v>300.5</v>
      </c>
      <c r="G143" s="22">
        <f t="shared" si="55"/>
        <v>0</v>
      </c>
      <c r="H143" s="22">
        <f t="shared" si="55"/>
        <v>0</v>
      </c>
    </row>
    <row r="144" spans="1:8" ht="12.75">
      <c r="A144" s="42" t="s">
        <v>21</v>
      </c>
      <c r="B144" s="18" t="s">
        <v>105</v>
      </c>
      <c r="C144" s="43">
        <v>1130320280</v>
      </c>
      <c r="D144" s="42">
        <v>610</v>
      </c>
      <c r="E144" s="60" t="s">
        <v>111</v>
      </c>
      <c r="F144" s="22">
        <f>275.7+24.8</f>
        <v>300.5</v>
      </c>
      <c r="G144" s="22">
        <v>0</v>
      </c>
      <c r="H144" s="22">
        <v>0</v>
      </c>
    </row>
    <row r="145" spans="1:8" ht="12.75">
      <c r="A145" s="42" t="s">
        <v>21</v>
      </c>
      <c r="B145" s="42" t="s">
        <v>7</v>
      </c>
      <c r="C145" s="42" t="s">
        <v>69</v>
      </c>
      <c r="D145" s="42" t="s">
        <v>69</v>
      </c>
      <c r="E145" s="60" t="s">
        <v>93</v>
      </c>
      <c r="F145" s="22">
        <f>F146+F191</f>
        <v>92123.9</v>
      </c>
      <c r="G145" s="22">
        <f aca="true" t="shared" si="56" ref="G145:H145">G146+G191</f>
        <v>73034.5</v>
      </c>
      <c r="H145" s="22">
        <f t="shared" si="56"/>
        <v>72485.2</v>
      </c>
    </row>
    <row r="146" spans="1:8" ht="47.25">
      <c r="A146" s="42" t="s">
        <v>21</v>
      </c>
      <c r="B146" s="42" t="s">
        <v>7</v>
      </c>
      <c r="C146" s="43">
        <v>1400000000</v>
      </c>
      <c r="D146" s="42"/>
      <c r="E146" s="60" t="s">
        <v>213</v>
      </c>
      <c r="F146" s="22">
        <f>F147+F176</f>
        <v>89447.4</v>
      </c>
      <c r="G146" s="22">
        <f>G147+G176</f>
        <v>73034.5</v>
      </c>
      <c r="H146" s="22">
        <f>H147+H176</f>
        <v>72485.2</v>
      </c>
    </row>
    <row r="147" spans="1:8" ht="12.75">
      <c r="A147" s="42" t="s">
        <v>21</v>
      </c>
      <c r="B147" s="42" t="s">
        <v>7</v>
      </c>
      <c r="C147" s="43">
        <v>1410000000</v>
      </c>
      <c r="D147" s="42"/>
      <c r="E147" s="60" t="s">
        <v>133</v>
      </c>
      <c r="F147" s="22">
        <f>F148+F152+F172+F162</f>
        <v>85063.29999999999</v>
      </c>
      <c r="G147" s="22">
        <f>G148+G152+G172+G162</f>
        <v>67184.2</v>
      </c>
      <c r="H147" s="22">
        <f>H148+H152+H172+H162</f>
        <v>66316.9</v>
      </c>
    </row>
    <row r="148" spans="1:8" ht="12.75">
      <c r="A148" s="42" t="s">
        <v>21</v>
      </c>
      <c r="B148" s="42" t="s">
        <v>7</v>
      </c>
      <c r="C148" s="43">
        <v>1410100000</v>
      </c>
      <c r="D148" s="25"/>
      <c r="E148" s="60" t="s">
        <v>214</v>
      </c>
      <c r="F148" s="22">
        <f>F149</f>
        <v>25486.6</v>
      </c>
      <c r="G148" s="22">
        <f aca="true" t="shared" si="57" ref="G148:H150">G149</f>
        <v>16184.3</v>
      </c>
      <c r="H148" s="22">
        <f t="shared" si="57"/>
        <v>15080.4</v>
      </c>
    </row>
    <row r="149" spans="1:8" ht="31.5">
      <c r="A149" s="42" t="s">
        <v>21</v>
      </c>
      <c r="B149" s="42" t="s">
        <v>7</v>
      </c>
      <c r="C149" s="42">
        <v>1410120100</v>
      </c>
      <c r="D149" s="42"/>
      <c r="E149" s="60" t="s">
        <v>134</v>
      </c>
      <c r="F149" s="22">
        <f>F150</f>
        <v>25486.6</v>
      </c>
      <c r="G149" s="22">
        <f t="shared" si="57"/>
        <v>16184.3</v>
      </c>
      <c r="H149" s="22">
        <f t="shared" si="57"/>
        <v>15080.4</v>
      </c>
    </row>
    <row r="150" spans="1:8" ht="31.5">
      <c r="A150" s="42" t="s">
        <v>21</v>
      </c>
      <c r="B150" s="42" t="s">
        <v>7</v>
      </c>
      <c r="C150" s="42">
        <v>1410120100</v>
      </c>
      <c r="D150" s="43" t="s">
        <v>72</v>
      </c>
      <c r="E150" s="60" t="s">
        <v>99</v>
      </c>
      <c r="F150" s="22">
        <f>F151</f>
        <v>25486.6</v>
      </c>
      <c r="G150" s="22">
        <f t="shared" si="57"/>
        <v>16184.3</v>
      </c>
      <c r="H150" s="22">
        <f t="shared" si="57"/>
        <v>15080.4</v>
      </c>
    </row>
    <row r="151" spans="1:8" ht="31.5">
      <c r="A151" s="42" t="s">
        <v>21</v>
      </c>
      <c r="B151" s="42" t="s">
        <v>7</v>
      </c>
      <c r="C151" s="42">
        <v>1410120100</v>
      </c>
      <c r="D151" s="42">
        <v>240</v>
      </c>
      <c r="E151" s="60" t="s">
        <v>269</v>
      </c>
      <c r="F151" s="22">
        <f>21877.2+5300-69.2-161-10.4-1450</f>
        <v>25486.6</v>
      </c>
      <c r="G151" s="22">
        <v>16184.3</v>
      </c>
      <c r="H151" s="22">
        <v>15080.4</v>
      </c>
    </row>
    <row r="152" spans="1:8" ht="47.25">
      <c r="A152" s="42" t="s">
        <v>21</v>
      </c>
      <c r="B152" s="42" t="s">
        <v>7</v>
      </c>
      <c r="C152" s="43">
        <v>1410200000</v>
      </c>
      <c r="D152" s="42"/>
      <c r="E152" s="60" t="s">
        <v>215</v>
      </c>
      <c r="F152" s="22">
        <f>F156+F153+F159</f>
        <v>49115.8</v>
      </c>
      <c r="G152" s="22">
        <f aca="true" t="shared" si="58" ref="G152:H152">G156+G153+G159</f>
        <v>45623.7</v>
      </c>
      <c r="H152" s="22">
        <f t="shared" si="58"/>
        <v>45623.7</v>
      </c>
    </row>
    <row r="153" spans="1:8" ht="31.5">
      <c r="A153" s="115" t="s">
        <v>21</v>
      </c>
      <c r="B153" s="115" t="s">
        <v>7</v>
      </c>
      <c r="C153" s="115">
        <v>1410211050</v>
      </c>
      <c r="D153" s="115"/>
      <c r="E153" s="116" t="s">
        <v>320</v>
      </c>
      <c r="F153" s="22">
        <f>F154</f>
        <v>36506.8</v>
      </c>
      <c r="G153" s="22">
        <f aca="true" t="shared" si="59" ref="G153:H154">G154</f>
        <v>45623.7</v>
      </c>
      <c r="H153" s="22">
        <f t="shared" si="59"/>
        <v>45623.7</v>
      </c>
    </row>
    <row r="154" spans="1:8" ht="31.5">
      <c r="A154" s="115" t="s">
        <v>21</v>
      </c>
      <c r="B154" s="115" t="s">
        <v>7</v>
      </c>
      <c r="C154" s="115">
        <v>1410211050</v>
      </c>
      <c r="D154" s="117" t="s">
        <v>72</v>
      </c>
      <c r="E154" s="116" t="s">
        <v>99</v>
      </c>
      <c r="F154" s="22">
        <f>F155</f>
        <v>36506.8</v>
      </c>
      <c r="G154" s="22">
        <f t="shared" si="59"/>
        <v>45623.7</v>
      </c>
      <c r="H154" s="22">
        <f t="shared" si="59"/>
        <v>45623.7</v>
      </c>
    </row>
    <row r="155" spans="1:8" ht="31.5">
      <c r="A155" s="115" t="s">
        <v>21</v>
      </c>
      <c r="B155" s="115" t="s">
        <v>7</v>
      </c>
      <c r="C155" s="115">
        <v>1410211050</v>
      </c>
      <c r="D155" s="115">
        <v>240</v>
      </c>
      <c r="E155" s="116" t="s">
        <v>269</v>
      </c>
      <c r="F155" s="22">
        <f>35892+614.8</f>
        <v>36506.8</v>
      </c>
      <c r="G155" s="22">
        <v>45623.7</v>
      </c>
      <c r="H155" s="22">
        <v>45623.7</v>
      </c>
    </row>
    <row r="156" spans="1:8" ht="12.75">
      <c r="A156" s="99" t="s">
        <v>21</v>
      </c>
      <c r="B156" s="99" t="s">
        <v>7</v>
      </c>
      <c r="C156" s="99">
        <v>1410220110</v>
      </c>
      <c r="D156" s="99"/>
      <c r="E156" s="77" t="s">
        <v>298</v>
      </c>
      <c r="F156" s="22">
        <f>F157</f>
        <v>524</v>
      </c>
      <c r="G156" s="22">
        <f aca="true" t="shared" si="60" ref="G156:H157">G157</f>
        <v>0</v>
      </c>
      <c r="H156" s="22">
        <f t="shared" si="60"/>
        <v>0</v>
      </c>
    </row>
    <row r="157" spans="1:8" ht="31.5">
      <c r="A157" s="99" t="s">
        <v>21</v>
      </c>
      <c r="B157" s="99" t="s">
        <v>7</v>
      </c>
      <c r="C157" s="99">
        <v>1410220110</v>
      </c>
      <c r="D157" s="101" t="s">
        <v>72</v>
      </c>
      <c r="E157" s="77" t="s">
        <v>99</v>
      </c>
      <c r="F157" s="22">
        <f>F158</f>
        <v>524</v>
      </c>
      <c r="G157" s="22">
        <f t="shared" si="60"/>
        <v>0</v>
      </c>
      <c r="H157" s="22">
        <f t="shared" si="60"/>
        <v>0</v>
      </c>
    </row>
    <row r="158" spans="1:8" ht="31.5">
      <c r="A158" s="99" t="s">
        <v>21</v>
      </c>
      <c r="B158" s="99" t="s">
        <v>7</v>
      </c>
      <c r="C158" s="99">
        <v>1410220110</v>
      </c>
      <c r="D158" s="99">
        <v>240</v>
      </c>
      <c r="E158" s="77" t="s">
        <v>269</v>
      </c>
      <c r="F158" s="22">
        <f>227.8+227+69.2</f>
        <v>524</v>
      </c>
      <c r="G158" s="22">
        <v>0</v>
      </c>
      <c r="H158" s="22">
        <v>0</v>
      </c>
    </row>
    <row r="159" spans="1:8" ht="31.5">
      <c r="A159" s="148" t="s">
        <v>21</v>
      </c>
      <c r="B159" s="148" t="s">
        <v>7</v>
      </c>
      <c r="C159" s="148" t="s">
        <v>359</v>
      </c>
      <c r="D159" s="148"/>
      <c r="E159" s="149" t="s">
        <v>360</v>
      </c>
      <c r="F159" s="22">
        <f>F160</f>
        <v>12085</v>
      </c>
      <c r="G159" s="22">
        <f aca="true" t="shared" si="61" ref="G159:H160">G160</f>
        <v>0</v>
      </c>
      <c r="H159" s="22">
        <f t="shared" si="61"/>
        <v>0</v>
      </c>
    </row>
    <row r="160" spans="1:8" ht="31.5">
      <c r="A160" s="148" t="s">
        <v>21</v>
      </c>
      <c r="B160" s="148" t="s">
        <v>7</v>
      </c>
      <c r="C160" s="148" t="s">
        <v>359</v>
      </c>
      <c r="D160" s="150" t="s">
        <v>72</v>
      </c>
      <c r="E160" s="149" t="s">
        <v>99</v>
      </c>
      <c r="F160" s="22">
        <f>F161</f>
        <v>12085</v>
      </c>
      <c r="G160" s="22">
        <f t="shared" si="61"/>
        <v>0</v>
      </c>
      <c r="H160" s="22">
        <f t="shared" si="61"/>
        <v>0</v>
      </c>
    </row>
    <row r="161" spans="1:8" ht="31.5">
      <c r="A161" s="148" t="s">
        <v>21</v>
      </c>
      <c r="B161" s="148" t="s">
        <v>7</v>
      </c>
      <c r="C161" s="148" t="s">
        <v>359</v>
      </c>
      <c r="D161" s="148">
        <v>240</v>
      </c>
      <c r="E161" s="149" t="s">
        <v>269</v>
      </c>
      <c r="F161" s="22">
        <f>14654.7-5527+2957.3</f>
        <v>12085</v>
      </c>
      <c r="G161" s="22">
        <v>0</v>
      </c>
      <c r="H161" s="22">
        <v>0</v>
      </c>
    </row>
    <row r="162" spans="1:8" ht="47.25">
      <c r="A162" s="115" t="s">
        <v>21</v>
      </c>
      <c r="B162" s="115" t="s">
        <v>7</v>
      </c>
      <c r="C162" s="115">
        <v>1410300000</v>
      </c>
      <c r="D162" s="115"/>
      <c r="E162" s="116" t="s">
        <v>300</v>
      </c>
      <c r="F162" s="22">
        <f>F163+F169+F166</f>
        <v>8181.200000000001</v>
      </c>
      <c r="G162" s="22">
        <f aca="true" t="shared" si="62" ref="G162:H162">G163+G169+G166</f>
        <v>5376.2</v>
      </c>
      <c r="H162" s="22">
        <f t="shared" si="62"/>
        <v>5612.8</v>
      </c>
    </row>
    <row r="163" spans="1:8" ht="47.25">
      <c r="A163" s="115" t="s">
        <v>21</v>
      </c>
      <c r="B163" s="115" t="s">
        <v>7</v>
      </c>
      <c r="C163" s="115">
        <v>1410311020</v>
      </c>
      <c r="D163" s="115"/>
      <c r="E163" s="116" t="s">
        <v>321</v>
      </c>
      <c r="F163" s="22">
        <f>F164</f>
        <v>5149.6</v>
      </c>
      <c r="G163" s="22">
        <f aca="true" t="shared" si="63" ref="G163:H164">G164</f>
        <v>5376.2</v>
      </c>
      <c r="H163" s="22">
        <f t="shared" si="63"/>
        <v>5612.8</v>
      </c>
    </row>
    <row r="164" spans="1:8" ht="31.5">
      <c r="A164" s="115" t="s">
        <v>21</v>
      </c>
      <c r="B164" s="115" t="s">
        <v>7</v>
      </c>
      <c r="C164" s="115">
        <v>1410311020</v>
      </c>
      <c r="D164" s="117" t="s">
        <v>72</v>
      </c>
      <c r="E164" s="116" t="s">
        <v>99</v>
      </c>
      <c r="F164" s="22">
        <f>F165</f>
        <v>5149.6</v>
      </c>
      <c r="G164" s="22">
        <f t="shared" si="63"/>
        <v>5376.2</v>
      </c>
      <c r="H164" s="22">
        <f t="shared" si="63"/>
        <v>5612.8</v>
      </c>
    </row>
    <row r="165" spans="1:8" ht="31.5">
      <c r="A165" s="115" t="s">
        <v>21</v>
      </c>
      <c r="B165" s="115" t="s">
        <v>7</v>
      </c>
      <c r="C165" s="115">
        <v>1410311020</v>
      </c>
      <c r="D165" s="115">
        <v>240</v>
      </c>
      <c r="E165" s="116" t="s">
        <v>269</v>
      </c>
      <c r="F165" s="22">
        <v>5149.6</v>
      </c>
      <c r="G165" s="22">
        <v>5376.2</v>
      </c>
      <c r="H165" s="22">
        <v>5612.8</v>
      </c>
    </row>
    <row r="166" spans="1:8" ht="12.75">
      <c r="A166" s="212" t="s">
        <v>21</v>
      </c>
      <c r="B166" s="212" t="s">
        <v>7</v>
      </c>
      <c r="C166" s="212">
        <v>1410320110</v>
      </c>
      <c r="D166" s="212"/>
      <c r="E166" s="77" t="s">
        <v>298</v>
      </c>
      <c r="F166" s="22">
        <f>F167</f>
        <v>63.6</v>
      </c>
      <c r="G166" s="22">
        <f aca="true" t="shared" si="64" ref="G166:H167">G167</f>
        <v>0</v>
      </c>
      <c r="H166" s="22">
        <f t="shared" si="64"/>
        <v>0</v>
      </c>
    </row>
    <row r="167" spans="1:8" ht="31.5">
      <c r="A167" s="212" t="s">
        <v>21</v>
      </c>
      <c r="B167" s="212" t="s">
        <v>7</v>
      </c>
      <c r="C167" s="212">
        <v>1410320110</v>
      </c>
      <c r="D167" s="213" t="s">
        <v>72</v>
      </c>
      <c r="E167" s="77" t="s">
        <v>99</v>
      </c>
      <c r="F167" s="22">
        <f>F168</f>
        <v>63.6</v>
      </c>
      <c r="G167" s="22">
        <f t="shared" si="64"/>
        <v>0</v>
      </c>
      <c r="H167" s="22">
        <f t="shared" si="64"/>
        <v>0</v>
      </c>
    </row>
    <row r="168" spans="1:8" ht="31.5">
      <c r="A168" s="212" t="s">
        <v>21</v>
      </c>
      <c r="B168" s="212" t="s">
        <v>7</v>
      </c>
      <c r="C168" s="212">
        <v>1410320110</v>
      </c>
      <c r="D168" s="212">
        <v>240</v>
      </c>
      <c r="E168" s="77" t="s">
        <v>269</v>
      </c>
      <c r="F168" s="22">
        <f>13.6+50</f>
        <v>63.6</v>
      </c>
      <c r="G168" s="22">
        <v>0</v>
      </c>
      <c r="H168" s="22">
        <v>0</v>
      </c>
    </row>
    <row r="169" spans="1:8" ht="47.25">
      <c r="A169" s="148" t="s">
        <v>21</v>
      </c>
      <c r="B169" s="148" t="s">
        <v>7</v>
      </c>
      <c r="C169" s="148" t="s">
        <v>361</v>
      </c>
      <c r="D169" s="148"/>
      <c r="E169" s="149" t="s">
        <v>362</v>
      </c>
      <c r="F169" s="22">
        <f>F170</f>
        <v>2968</v>
      </c>
      <c r="G169" s="22">
        <f aca="true" t="shared" si="65" ref="G169:H170">G170</f>
        <v>0</v>
      </c>
      <c r="H169" s="22">
        <f t="shared" si="65"/>
        <v>0</v>
      </c>
    </row>
    <row r="170" spans="1:8" ht="31.5">
      <c r="A170" s="148" t="s">
        <v>21</v>
      </c>
      <c r="B170" s="148" t="s">
        <v>7</v>
      </c>
      <c r="C170" s="148" t="s">
        <v>361</v>
      </c>
      <c r="D170" s="150" t="s">
        <v>72</v>
      </c>
      <c r="E170" s="149" t="s">
        <v>99</v>
      </c>
      <c r="F170" s="22">
        <f>F171</f>
        <v>2968</v>
      </c>
      <c r="G170" s="22">
        <f t="shared" si="65"/>
        <v>0</v>
      </c>
      <c r="H170" s="22">
        <f t="shared" si="65"/>
        <v>0</v>
      </c>
    </row>
    <row r="171" spans="1:8" ht="31.5">
      <c r="A171" s="148" t="s">
        <v>21</v>
      </c>
      <c r="B171" s="148" t="s">
        <v>7</v>
      </c>
      <c r="C171" s="148" t="s">
        <v>361</v>
      </c>
      <c r="D171" s="148">
        <v>240</v>
      </c>
      <c r="E171" s="149" t="s">
        <v>269</v>
      </c>
      <c r="F171" s="22">
        <f>2807+161</f>
        <v>2968</v>
      </c>
      <c r="G171" s="22">
        <v>0</v>
      </c>
      <c r="H171" s="22">
        <v>0</v>
      </c>
    </row>
    <row r="172" spans="1:8" ht="31.5">
      <c r="A172" s="99" t="s">
        <v>21</v>
      </c>
      <c r="B172" s="99" t="s">
        <v>7</v>
      </c>
      <c r="C172" s="99">
        <v>1410400000</v>
      </c>
      <c r="D172" s="99"/>
      <c r="E172" s="100" t="s">
        <v>312</v>
      </c>
      <c r="F172" s="22">
        <f>F173</f>
        <v>2279.7</v>
      </c>
      <c r="G172" s="22">
        <f aca="true" t="shared" si="66" ref="G172:H172">G173</f>
        <v>0</v>
      </c>
      <c r="H172" s="22">
        <f t="shared" si="66"/>
        <v>0</v>
      </c>
    </row>
    <row r="173" spans="1:8" ht="31.5">
      <c r="A173" s="113" t="s">
        <v>21</v>
      </c>
      <c r="B173" s="113" t="s">
        <v>7</v>
      </c>
      <c r="C173" s="113">
        <v>1410420010</v>
      </c>
      <c r="D173" s="113"/>
      <c r="E173" s="77" t="s">
        <v>311</v>
      </c>
      <c r="F173" s="22">
        <f>F174</f>
        <v>2279.7</v>
      </c>
      <c r="G173" s="22">
        <f aca="true" t="shared" si="67" ref="G173:H174">G174</f>
        <v>0</v>
      </c>
      <c r="H173" s="22">
        <f t="shared" si="67"/>
        <v>0</v>
      </c>
    </row>
    <row r="174" spans="1:8" ht="31.5">
      <c r="A174" s="113" t="s">
        <v>21</v>
      </c>
      <c r="B174" s="113" t="s">
        <v>7</v>
      </c>
      <c r="C174" s="115">
        <v>1410420010</v>
      </c>
      <c r="D174" s="133" t="s">
        <v>75</v>
      </c>
      <c r="E174" s="77" t="s">
        <v>100</v>
      </c>
      <c r="F174" s="22">
        <f>F175</f>
        <v>2279.7</v>
      </c>
      <c r="G174" s="22">
        <f t="shared" si="67"/>
        <v>0</v>
      </c>
      <c r="H174" s="22">
        <f t="shared" si="67"/>
        <v>0</v>
      </c>
    </row>
    <row r="175" spans="1:8" ht="12.75">
      <c r="A175" s="113" t="s">
        <v>21</v>
      </c>
      <c r="B175" s="113" t="s">
        <v>7</v>
      </c>
      <c r="C175" s="115">
        <v>1410420010</v>
      </c>
      <c r="D175" s="133" t="s">
        <v>127</v>
      </c>
      <c r="E175" s="77" t="s">
        <v>128</v>
      </c>
      <c r="F175" s="22">
        <v>2279.7</v>
      </c>
      <c r="G175" s="22">
        <v>0</v>
      </c>
      <c r="H175" s="22">
        <v>0</v>
      </c>
    </row>
    <row r="176" spans="1:8" ht="12.75">
      <c r="A176" s="42" t="s">
        <v>21</v>
      </c>
      <c r="B176" s="42" t="s">
        <v>7</v>
      </c>
      <c r="C176" s="43">
        <v>1420000000</v>
      </c>
      <c r="D176" s="42"/>
      <c r="E176" s="60" t="s">
        <v>135</v>
      </c>
      <c r="F176" s="22">
        <f>F177+F181</f>
        <v>4384.1</v>
      </c>
      <c r="G176" s="22">
        <f aca="true" t="shared" si="68" ref="G176:H176">G177+G181</f>
        <v>5850.3</v>
      </c>
      <c r="H176" s="22">
        <f t="shared" si="68"/>
        <v>6168.3</v>
      </c>
    </row>
    <row r="177" spans="1:8" ht="31.5">
      <c r="A177" s="42" t="s">
        <v>21</v>
      </c>
      <c r="B177" s="42" t="s">
        <v>7</v>
      </c>
      <c r="C177" s="43">
        <v>1420100000</v>
      </c>
      <c r="D177" s="42"/>
      <c r="E177" s="60" t="s">
        <v>216</v>
      </c>
      <c r="F177" s="22">
        <f>F178</f>
        <v>1038.3000000000002</v>
      </c>
      <c r="G177" s="22">
        <f aca="true" t="shared" si="69" ref="G177:H177">G178</f>
        <v>3182</v>
      </c>
      <c r="H177" s="22">
        <f t="shared" si="69"/>
        <v>3500</v>
      </c>
    </row>
    <row r="178" spans="1:8" ht="12.75">
      <c r="A178" s="42" t="s">
        <v>21</v>
      </c>
      <c r="B178" s="42" t="s">
        <v>7</v>
      </c>
      <c r="C178" s="42">
        <v>1420120120</v>
      </c>
      <c r="D178" s="42"/>
      <c r="E178" s="60" t="s">
        <v>136</v>
      </c>
      <c r="F178" s="22">
        <f>F179</f>
        <v>1038.3000000000002</v>
      </c>
      <c r="G178" s="22">
        <f aca="true" t="shared" si="70" ref="G178:H179">G179</f>
        <v>3182</v>
      </c>
      <c r="H178" s="22">
        <f t="shared" si="70"/>
        <v>3500</v>
      </c>
    </row>
    <row r="179" spans="1:8" ht="31.5">
      <c r="A179" s="42" t="s">
        <v>21</v>
      </c>
      <c r="B179" s="42" t="s">
        <v>7</v>
      </c>
      <c r="C179" s="42">
        <v>1420120120</v>
      </c>
      <c r="D179" s="43" t="s">
        <v>72</v>
      </c>
      <c r="E179" s="60" t="s">
        <v>99</v>
      </c>
      <c r="F179" s="22">
        <f>F180</f>
        <v>1038.3000000000002</v>
      </c>
      <c r="G179" s="22">
        <f t="shared" si="70"/>
        <v>3182</v>
      </c>
      <c r="H179" s="22">
        <f t="shared" si="70"/>
        <v>3500</v>
      </c>
    </row>
    <row r="180" spans="1:8" ht="31.5">
      <c r="A180" s="42" t="s">
        <v>21</v>
      </c>
      <c r="B180" s="42" t="s">
        <v>7</v>
      </c>
      <c r="C180" s="42">
        <v>1420120120</v>
      </c>
      <c r="D180" s="42">
        <v>240</v>
      </c>
      <c r="E180" s="60" t="s">
        <v>269</v>
      </c>
      <c r="F180" s="22">
        <f>1051.9-13.6</f>
        <v>1038.3000000000002</v>
      </c>
      <c r="G180" s="22">
        <f>3500-318</f>
        <v>3182</v>
      </c>
      <c r="H180" s="22">
        <v>3500</v>
      </c>
    </row>
    <row r="181" spans="1:8" ht="47.25">
      <c r="A181" s="115" t="s">
        <v>21</v>
      </c>
      <c r="B181" s="115" t="s">
        <v>7</v>
      </c>
      <c r="C181" s="115" t="s">
        <v>322</v>
      </c>
      <c r="D181" s="115"/>
      <c r="E181" s="116" t="s">
        <v>323</v>
      </c>
      <c r="F181" s="22">
        <f>F182+F188+F185</f>
        <v>3345.8</v>
      </c>
      <c r="G181" s="22">
        <f aca="true" t="shared" si="71" ref="G181:H181">G182+G188+G185</f>
        <v>2668.3</v>
      </c>
      <c r="H181" s="22">
        <f t="shared" si="71"/>
        <v>2668.3</v>
      </c>
    </row>
    <row r="182" spans="1:8" ht="63">
      <c r="A182" s="115" t="s">
        <v>21</v>
      </c>
      <c r="B182" s="115" t="s">
        <v>7</v>
      </c>
      <c r="C182" s="115" t="s">
        <v>324</v>
      </c>
      <c r="D182" s="115"/>
      <c r="E182" s="116" t="s">
        <v>325</v>
      </c>
      <c r="F182" s="22">
        <f>F183</f>
        <v>2668.3</v>
      </c>
      <c r="G182" s="22">
        <f aca="true" t="shared" si="72" ref="G182:H183">G183</f>
        <v>2668.3</v>
      </c>
      <c r="H182" s="22">
        <f t="shared" si="72"/>
        <v>2668.3</v>
      </c>
    </row>
    <row r="183" spans="1:8" ht="31.5">
      <c r="A183" s="115" t="s">
        <v>21</v>
      </c>
      <c r="B183" s="115" t="s">
        <v>7</v>
      </c>
      <c r="C183" s="115" t="s">
        <v>324</v>
      </c>
      <c r="D183" s="117" t="s">
        <v>72</v>
      </c>
      <c r="E183" s="116" t="s">
        <v>99</v>
      </c>
      <c r="F183" s="22">
        <f>F184</f>
        <v>2668.3</v>
      </c>
      <c r="G183" s="22">
        <f t="shared" si="72"/>
        <v>2668.3</v>
      </c>
      <c r="H183" s="22">
        <f t="shared" si="72"/>
        <v>2668.3</v>
      </c>
    </row>
    <row r="184" spans="1:8" ht="31.5">
      <c r="A184" s="115" t="s">
        <v>21</v>
      </c>
      <c r="B184" s="115" t="s">
        <v>7</v>
      </c>
      <c r="C184" s="115" t="s">
        <v>324</v>
      </c>
      <c r="D184" s="115">
        <v>240</v>
      </c>
      <c r="E184" s="116" t="s">
        <v>269</v>
      </c>
      <c r="F184" s="22">
        <v>2668.3</v>
      </c>
      <c r="G184" s="22">
        <v>2668.3</v>
      </c>
      <c r="H184" s="22">
        <v>2668.3</v>
      </c>
    </row>
    <row r="185" spans="1:8" ht="12.75">
      <c r="A185" s="222" t="s">
        <v>21</v>
      </c>
      <c r="B185" s="222" t="s">
        <v>7</v>
      </c>
      <c r="C185" s="222" t="s">
        <v>420</v>
      </c>
      <c r="D185" s="222"/>
      <c r="E185" s="77" t="s">
        <v>298</v>
      </c>
      <c r="F185" s="22">
        <f>F186</f>
        <v>10.4</v>
      </c>
      <c r="G185" s="22">
        <f aca="true" t="shared" si="73" ref="G185:H186">G186</f>
        <v>0</v>
      </c>
      <c r="H185" s="22">
        <f t="shared" si="73"/>
        <v>0</v>
      </c>
    </row>
    <row r="186" spans="1:8" ht="31.5">
      <c r="A186" s="222" t="s">
        <v>21</v>
      </c>
      <c r="B186" s="222" t="s">
        <v>7</v>
      </c>
      <c r="C186" s="222" t="s">
        <v>420</v>
      </c>
      <c r="D186" s="224" t="s">
        <v>72</v>
      </c>
      <c r="E186" s="223" t="s">
        <v>99</v>
      </c>
      <c r="F186" s="22">
        <f>F187</f>
        <v>10.4</v>
      </c>
      <c r="G186" s="22">
        <f t="shared" si="73"/>
        <v>0</v>
      </c>
      <c r="H186" s="22">
        <f t="shared" si="73"/>
        <v>0</v>
      </c>
    </row>
    <row r="187" spans="1:8" ht="31.5">
      <c r="A187" s="222" t="s">
        <v>21</v>
      </c>
      <c r="B187" s="222" t="s">
        <v>7</v>
      </c>
      <c r="C187" s="222" t="s">
        <v>420</v>
      </c>
      <c r="D187" s="222">
        <v>240</v>
      </c>
      <c r="E187" s="223" t="s">
        <v>269</v>
      </c>
      <c r="F187" s="22">
        <v>10.4</v>
      </c>
      <c r="G187" s="22">
        <v>0</v>
      </c>
      <c r="H187" s="22">
        <v>0</v>
      </c>
    </row>
    <row r="188" spans="1:8" ht="47.25">
      <c r="A188" s="99" t="s">
        <v>21</v>
      </c>
      <c r="B188" s="99" t="s">
        <v>7</v>
      </c>
      <c r="C188" s="99" t="s">
        <v>305</v>
      </c>
      <c r="D188" s="99"/>
      <c r="E188" s="100" t="s">
        <v>299</v>
      </c>
      <c r="F188" s="22">
        <f>F189</f>
        <v>667.1</v>
      </c>
      <c r="G188" s="22">
        <f aca="true" t="shared" si="74" ref="G188:H189">G189</f>
        <v>0</v>
      </c>
      <c r="H188" s="22">
        <f t="shared" si="74"/>
        <v>0</v>
      </c>
    </row>
    <row r="189" spans="1:8" ht="31.5">
      <c r="A189" s="99" t="s">
        <v>21</v>
      </c>
      <c r="B189" s="99" t="s">
        <v>7</v>
      </c>
      <c r="C189" s="114" t="s">
        <v>305</v>
      </c>
      <c r="D189" s="101" t="s">
        <v>72</v>
      </c>
      <c r="E189" s="100" t="s">
        <v>99</v>
      </c>
      <c r="F189" s="22">
        <f>F190</f>
        <v>667.1</v>
      </c>
      <c r="G189" s="22">
        <f t="shared" si="74"/>
        <v>0</v>
      </c>
      <c r="H189" s="22">
        <f t="shared" si="74"/>
        <v>0</v>
      </c>
    </row>
    <row r="190" spans="1:8" ht="31.5">
      <c r="A190" s="99" t="s">
        <v>21</v>
      </c>
      <c r="B190" s="99" t="s">
        <v>7</v>
      </c>
      <c r="C190" s="114" t="s">
        <v>305</v>
      </c>
      <c r="D190" s="99">
        <v>240</v>
      </c>
      <c r="E190" s="100" t="s">
        <v>269</v>
      </c>
      <c r="F190" s="22">
        <v>667.1</v>
      </c>
      <c r="G190" s="22">
        <v>0</v>
      </c>
      <c r="H190" s="22">
        <v>0</v>
      </c>
    </row>
    <row r="191" spans="1:8" ht="12.75">
      <c r="A191" s="148" t="s">
        <v>21</v>
      </c>
      <c r="B191" s="148" t="s">
        <v>7</v>
      </c>
      <c r="C191" s="150" t="s">
        <v>117</v>
      </c>
      <c r="D191" s="150" t="s">
        <v>69</v>
      </c>
      <c r="E191" s="77" t="s">
        <v>112</v>
      </c>
      <c r="F191" s="22">
        <f>F192</f>
        <v>2676.5</v>
      </c>
      <c r="G191" s="22">
        <f aca="true" t="shared" si="75" ref="G191:H194">G192</f>
        <v>0</v>
      </c>
      <c r="H191" s="22">
        <f t="shared" si="75"/>
        <v>0</v>
      </c>
    </row>
    <row r="192" spans="1:8" ht="31.5">
      <c r="A192" s="148" t="s">
        <v>21</v>
      </c>
      <c r="B192" s="148" t="s">
        <v>7</v>
      </c>
      <c r="C192" s="148">
        <v>9930000000</v>
      </c>
      <c r="D192" s="148"/>
      <c r="E192" s="77" t="s">
        <v>181</v>
      </c>
      <c r="F192" s="22">
        <f>F193</f>
        <v>2676.5</v>
      </c>
      <c r="G192" s="22">
        <f t="shared" si="75"/>
        <v>0</v>
      </c>
      <c r="H192" s="22">
        <f t="shared" si="75"/>
        <v>0</v>
      </c>
    </row>
    <row r="193" spans="1:8" ht="31.5">
      <c r="A193" s="148" t="s">
        <v>21</v>
      </c>
      <c r="B193" s="148" t="s">
        <v>7</v>
      </c>
      <c r="C193" s="148">
        <v>9930020490</v>
      </c>
      <c r="D193" s="148"/>
      <c r="E193" s="77" t="s">
        <v>364</v>
      </c>
      <c r="F193" s="22">
        <f>F194</f>
        <v>2676.5</v>
      </c>
      <c r="G193" s="22">
        <f t="shared" si="75"/>
        <v>0</v>
      </c>
      <c r="H193" s="22">
        <f t="shared" si="75"/>
        <v>0</v>
      </c>
    </row>
    <row r="194" spans="1:8" ht="12.75">
      <c r="A194" s="148" t="s">
        <v>21</v>
      </c>
      <c r="B194" s="148" t="s">
        <v>7</v>
      </c>
      <c r="C194" s="148">
        <v>9930020490</v>
      </c>
      <c r="D194" s="11" t="s">
        <v>73</v>
      </c>
      <c r="E194" s="53" t="s">
        <v>74</v>
      </c>
      <c r="F194" s="22">
        <f>F195</f>
        <v>2676.5</v>
      </c>
      <c r="G194" s="22">
        <f t="shared" si="75"/>
        <v>0</v>
      </c>
      <c r="H194" s="22">
        <f t="shared" si="75"/>
        <v>0</v>
      </c>
    </row>
    <row r="195" spans="1:8" ht="12.75">
      <c r="A195" s="148" t="s">
        <v>21</v>
      </c>
      <c r="B195" s="148" t="s">
        <v>7</v>
      </c>
      <c r="C195" s="148">
        <v>9930020490</v>
      </c>
      <c r="D195" s="1" t="s">
        <v>365</v>
      </c>
      <c r="E195" s="90" t="s">
        <v>366</v>
      </c>
      <c r="F195" s="22">
        <f>2100+576.5</f>
        <v>2676.5</v>
      </c>
      <c r="G195" s="22">
        <v>0</v>
      </c>
      <c r="H195" s="22">
        <v>0</v>
      </c>
    </row>
    <row r="196" spans="1:8" ht="12.75">
      <c r="A196" s="42" t="s">
        <v>21</v>
      </c>
      <c r="B196" s="42" t="s">
        <v>51</v>
      </c>
      <c r="C196" s="42" t="s">
        <v>69</v>
      </c>
      <c r="D196" s="42" t="s">
        <v>69</v>
      </c>
      <c r="E196" s="60" t="s">
        <v>28</v>
      </c>
      <c r="F196" s="22">
        <f aca="true" t="shared" si="76" ref="F196:H201">F197</f>
        <v>2341.7</v>
      </c>
      <c r="G196" s="22">
        <f t="shared" si="76"/>
        <v>2341.7</v>
      </c>
      <c r="H196" s="22">
        <f t="shared" si="76"/>
        <v>2341.7</v>
      </c>
    </row>
    <row r="197" spans="1:8" ht="47.25">
      <c r="A197" s="42" t="s">
        <v>21</v>
      </c>
      <c r="B197" s="42" t="s">
        <v>51</v>
      </c>
      <c r="C197" s="43">
        <v>1600000000</v>
      </c>
      <c r="D197" s="25"/>
      <c r="E197" s="60" t="s">
        <v>121</v>
      </c>
      <c r="F197" s="22">
        <f>F198</f>
        <v>2341.7</v>
      </c>
      <c r="G197" s="22">
        <f t="shared" si="76"/>
        <v>2341.7</v>
      </c>
      <c r="H197" s="22">
        <f t="shared" si="76"/>
        <v>2341.7</v>
      </c>
    </row>
    <row r="198" spans="1:8" ht="31.5">
      <c r="A198" s="42" t="s">
        <v>21</v>
      </c>
      <c r="B198" s="42" t="s">
        <v>51</v>
      </c>
      <c r="C198" s="43">
        <v>1610000000</v>
      </c>
      <c r="D198" s="42"/>
      <c r="E198" s="60" t="s">
        <v>244</v>
      </c>
      <c r="F198" s="22">
        <f>F199</f>
        <v>2341.7</v>
      </c>
      <c r="G198" s="22">
        <f t="shared" si="76"/>
        <v>2341.7</v>
      </c>
      <c r="H198" s="22">
        <f t="shared" si="76"/>
        <v>2341.7</v>
      </c>
    </row>
    <row r="199" spans="1:8" ht="47.25">
      <c r="A199" s="42" t="s">
        <v>21</v>
      </c>
      <c r="B199" s="42" t="s">
        <v>51</v>
      </c>
      <c r="C199" s="43">
        <v>1610100000</v>
      </c>
      <c r="D199" s="42"/>
      <c r="E199" s="60" t="s">
        <v>217</v>
      </c>
      <c r="F199" s="22">
        <f t="shared" si="76"/>
        <v>2341.7</v>
      </c>
      <c r="G199" s="22">
        <f t="shared" si="76"/>
        <v>2341.7</v>
      </c>
      <c r="H199" s="22">
        <f t="shared" si="76"/>
        <v>2341.7</v>
      </c>
    </row>
    <row r="200" spans="1:8" ht="31.5">
      <c r="A200" s="42" t="s">
        <v>21</v>
      </c>
      <c r="B200" s="42" t="s">
        <v>51</v>
      </c>
      <c r="C200" s="43">
        <v>1610120010</v>
      </c>
      <c r="D200" s="42"/>
      <c r="E200" s="60" t="s">
        <v>131</v>
      </c>
      <c r="F200" s="22">
        <f t="shared" si="76"/>
        <v>2341.7</v>
      </c>
      <c r="G200" s="22">
        <f t="shared" si="76"/>
        <v>2341.7</v>
      </c>
      <c r="H200" s="22">
        <f t="shared" si="76"/>
        <v>2341.7</v>
      </c>
    </row>
    <row r="201" spans="1:8" ht="31.5">
      <c r="A201" s="42" t="s">
        <v>21</v>
      </c>
      <c r="B201" s="42" t="s">
        <v>51</v>
      </c>
      <c r="C201" s="43">
        <v>1610120010</v>
      </c>
      <c r="D201" s="43" t="s">
        <v>101</v>
      </c>
      <c r="E201" s="60" t="s">
        <v>102</v>
      </c>
      <c r="F201" s="22">
        <f t="shared" si="76"/>
        <v>2341.7</v>
      </c>
      <c r="G201" s="22">
        <f t="shared" si="76"/>
        <v>2341.7</v>
      </c>
      <c r="H201" s="22">
        <f t="shared" si="76"/>
        <v>2341.7</v>
      </c>
    </row>
    <row r="202" spans="1:8" ht="12.75">
      <c r="A202" s="42" t="s">
        <v>21</v>
      </c>
      <c r="B202" s="42" t="s">
        <v>51</v>
      </c>
      <c r="C202" s="43">
        <v>1610120010</v>
      </c>
      <c r="D202" s="42">
        <v>610</v>
      </c>
      <c r="E202" s="60" t="s">
        <v>111</v>
      </c>
      <c r="F202" s="22">
        <v>2341.7</v>
      </c>
      <c r="G202" s="22">
        <v>2341.7</v>
      </c>
      <c r="H202" s="22">
        <v>2341.7</v>
      </c>
    </row>
    <row r="203" spans="1:8" ht="12.75">
      <c r="A203" s="42" t="s">
        <v>21</v>
      </c>
      <c r="B203" s="42" t="s">
        <v>60</v>
      </c>
      <c r="C203" s="42" t="s">
        <v>69</v>
      </c>
      <c r="D203" s="42" t="s">
        <v>69</v>
      </c>
      <c r="E203" s="53" t="s">
        <v>29</v>
      </c>
      <c r="F203" s="22">
        <f>F224+F204</f>
        <v>33327.2</v>
      </c>
      <c r="G203" s="22">
        <f>G224+G204</f>
        <v>45862.4</v>
      </c>
      <c r="H203" s="22">
        <f>H224+H204</f>
        <v>10488.3</v>
      </c>
    </row>
    <row r="204" spans="1:8" ht="12.75">
      <c r="A204" s="115" t="s">
        <v>21</v>
      </c>
      <c r="B204" s="23" t="s">
        <v>313</v>
      </c>
      <c r="C204" s="115"/>
      <c r="D204" s="115"/>
      <c r="E204" s="118" t="s">
        <v>314</v>
      </c>
      <c r="F204" s="22">
        <f>F205+F215</f>
        <v>2589</v>
      </c>
      <c r="G204" s="22">
        <f>G205+G215</f>
        <v>31804</v>
      </c>
      <c r="H204" s="22">
        <f>H205+H215</f>
        <v>0</v>
      </c>
    </row>
    <row r="205" spans="1:8" ht="47.25">
      <c r="A205" s="115" t="s">
        <v>21</v>
      </c>
      <c r="B205" s="23" t="s">
        <v>313</v>
      </c>
      <c r="C205" s="117">
        <v>1400000000</v>
      </c>
      <c r="D205" s="115"/>
      <c r="E205" s="77" t="s">
        <v>213</v>
      </c>
      <c r="F205" s="22">
        <f>F206</f>
        <v>2589</v>
      </c>
      <c r="G205" s="22">
        <f aca="true" t="shared" si="77" ref="G205:H205">G206</f>
        <v>0</v>
      </c>
      <c r="H205" s="22">
        <f t="shared" si="77"/>
        <v>0</v>
      </c>
    </row>
    <row r="206" spans="1:8" ht="12.75">
      <c r="A206" s="115" t="s">
        <v>21</v>
      </c>
      <c r="B206" s="23" t="s">
        <v>313</v>
      </c>
      <c r="C206" s="117">
        <v>1430000000</v>
      </c>
      <c r="D206" s="115"/>
      <c r="E206" s="8" t="s">
        <v>315</v>
      </c>
      <c r="F206" s="22">
        <f>F207+F211</f>
        <v>2589</v>
      </c>
      <c r="G206" s="22">
        <f>G207+G211</f>
        <v>0</v>
      </c>
      <c r="H206" s="22">
        <f>H207+H211</f>
        <v>0</v>
      </c>
    </row>
    <row r="207" spans="1:8" ht="31.5">
      <c r="A207" s="115" t="s">
        <v>21</v>
      </c>
      <c r="B207" s="23" t="s">
        <v>313</v>
      </c>
      <c r="C207" s="115">
        <v>1430100000</v>
      </c>
      <c r="D207" s="115"/>
      <c r="E207" s="8" t="s">
        <v>316</v>
      </c>
      <c r="F207" s="22">
        <f>F208</f>
        <v>789</v>
      </c>
      <c r="G207" s="22">
        <f aca="true" t="shared" si="78" ref="G207:H207">G208</f>
        <v>0</v>
      </c>
      <c r="H207" s="22">
        <f t="shared" si="78"/>
        <v>0</v>
      </c>
    </row>
    <row r="208" spans="1:8" ht="12.75">
      <c r="A208" s="115" t="s">
        <v>21</v>
      </c>
      <c r="B208" s="23" t="s">
        <v>313</v>
      </c>
      <c r="C208" s="115">
        <v>1430120100</v>
      </c>
      <c r="D208" s="115"/>
      <c r="E208" s="53" t="s">
        <v>317</v>
      </c>
      <c r="F208" s="22">
        <f>F209</f>
        <v>789</v>
      </c>
      <c r="G208" s="22">
        <f aca="true" t="shared" si="79" ref="G208:H209">G209</f>
        <v>0</v>
      </c>
      <c r="H208" s="22">
        <f t="shared" si="79"/>
        <v>0</v>
      </c>
    </row>
    <row r="209" spans="1:8" ht="31.5">
      <c r="A209" s="115" t="s">
        <v>21</v>
      </c>
      <c r="B209" s="23" t="s">
        <v>313</v>
      </c>
      <c r="C209" s="115">
        <v>1430120100</v>
      </c>
      <c r="D209" s="117" t="s">
        <v>75</v>
      </c>
      <c r="E209" s="77" t="s">
        <v>100</v>
      </c>
      <c r="F209" s="22">
        <f>F210</f>
        <v>789</v>
      </c>
      <c r="G209" s="22">
        <f t="shared" si="79"/>
        <v>0</v>
      </c>
      <c r="H209" s="22">
        <f t="shared" si="79"/>
        <v>0</v>
      </c>
    </row>
    <row r="210" spans="1:8" ht="12.75">
      <c r="A210" s="115" t="s">
        <v>21</v>
      </c>
      <c r="B210" s="23" t="s">
        <v>313</v>
      </c>
      <c r="C210" s="115">
        <v>1430120100</v>
      </c>
      <c r="D210" s="117" t="s">
        <v>127</v>
      </c>
      <c r="E210" s="77" t="s">
        <v>128</v>
      </c>
      <c r="F210" s="22">
        <f>1023.6-234.6</f>
        <v>789</v>
      </c>
      <c r="G210" s="22">
        <v>0</v>
      </c>
      <c r="H210" s="22">
        <v>0</v>
      </c>
    </row>
    <row r="211" spans="1:8" ht="31.5">
      <c r="A211" s="225" t="s">
        <v>21</v>
      </c>
      <c r="B211" s="23" t="s">
        <v>313</v>
      </c>
      <c r="C211" s="225">
        <v>1430400000</v>
      </c>
      <c r="D211" s="227"/>
      <c r="E211" s="77" t="s">
        <v>423</v>
      </c>
      <c r="F211" s="22">
        <f>F212</f>
        <v>1800</v>
      </c>
      <c r="G211" s="22">
        <f aca="true" t="shared" si="80" ref="G211:H213">G212</f>
        <v>0</v>
      </c>
      <c r="H211" s="22">
        <f t="shared" si="80"/>
        <v>0</v>
      </c>
    </row>
    <row r="212" spans="1:8" ht="12.75">
      <c r="A212" s="225" t="s">
        <v>21</v>
      </c>
      <c r="B212" s="23" t="s">
        <v>313</v>
      </c>
      <c r="C212" s="225">
        <v>1430420100</v>
      </c>
      <c r="D212" s="227"/>
      <c r="E212" s="77" t="s">
        <v>317</v>
      </c>
      <c r="F212" s="22">
        <f>F213</f>
        <v>1800</v>
      </c>
      <c r="G212" s="22">
        <f t="shared" si="80"/>
        <v>0</v>
      </c>
      <c r="H212" s="22">
        <f t="shared" si="80"/>
        <v>0</v>
      </c>
    </row>
    <row r="213" spans="1:8" ht="31.5">
      <c r="A213" s="225" t="s">
        <v>21</v>
      </c>
      <c r="B213" s="23" t="s">
        <v>313</v>
      </c>
      <c r="C213" s="225">
        <v>1430420100</v>
      </c>
      <c r="D213" s="227" t="s">
        <v>75</v>
      </c>
      <c r="E213" s="77" t="s">
        <v>100</v>
      </c>
      <c r="F213" s="22">
        <f>F214</f>
        <v>1800</v>
      </c>
      <c r="G213" s="22">
        <f t="shared" si="80"/>
        <v>0</v>
      </c>
      <c r="H213" s="22">
        <f t="shared" si="80"/>
        <v>0</v>
      </c>
    </row>
    <row r="214" spans="1:8" ht="12.75">
      <c r="A214" s="225" t="s">
        <v>21</v>
      </c>
      <c r="B214" s="23" t="s">
        <v>313</v>
      </c>
      <c r="C214" s="225">
        <v>1430420100</v>
      </c>
      <c r="D214" s="227" t="s">
        <v>127</v>
      </c>
      <c r="E214" s="77" t="s">
        <v>128</v>
      </c>
      <c r="F214" s="22">
        <v>1800</v>
      </c>
      <c r="G214" s="22">
        <v>0</v>
      </c>
      <c r="H214" s="22">
        <v>0</v>
      </c>
    </row>
    <row r="215" spans="1:8" ht="52.9" customHeight="1">
      <c r="A215" s="134" t="s">
        <v>21</v>
      </c>
      <c r="B215" s="23" t="s">
        <v>313</v>
      </c>
      <c r="C215" s="136">
        <v>1600000000</v>
      </c>
      <c r="D215" s="136"/>
      <c r="E215" s="135" t="s">
        <v>121</v>
      </c>
      <c r="F215" s="22">
        <f>F216</f>
        <v>0</v>
      </c>
      <c r="G215" s="22">
        <f aca="true" t="shared" si="81" ref="G215:H222">G216</f>
        <v>31804</v>
      </c>
      <c r="H215" s="22">
        <f t="shared" si="81"/>
        <v>0</v>
      </c>
    </row>
    <row r="216" spans="1:8" ht="31.5">
      <c r="A216" s="134" t="s">
        <v>21</v>
      </c>
      <c r="B216" s="23" t="s">
        <v>313</v>
      </c>
      <c r="C216" s="134">
        <v>1610000000</v>
      </c>
      <c r="D216" s="136"/>
      <c r="E216" s="135" t="s">
        <v>244</v>
      </c>
      <c r="F216" s="22">
        <f>F217</f>
        <v>0</v>
      </c>
      <c r="G216" s="22">
        <f t="shared" si="81"/>
        <v>31804</v>
      </c>
      <c r="H216" s="22">
        <f t="shared" si="81"/>
        <v>0</v>
      </c>
    </row>
    <row r="217" spans="1:8" ht="31.5">
      <c r="A217" s="134" t="s">
        <v>21</v>
      </c>
      <c r="B217" s="23" t="s">
        <v>313</v>
      </c>
      <c r="C217" s="134">
        <v>1610400000</v>
      </c>
      <c r="D217" s="136"/>
      <c r="E217" s="77" t="s">
        <v>340</v>
      </c>
      <c r="F217" s="22">
        <f>F221+F218</f>
        <v>0</v>
      </c>
      <c r="G217" s="22">
        <f aca="true" t="shared" si="82" ref="G217:H217">G221+G218</f>
        <v>31804</v>
      </c>
      <c r="H217" s="22">
        <f t="shared" si="82"/>
        <v>0</v>
      </c>
    </row>
    <row r="218" spans="1:8" ht="31.5">
      <c r="A218" s="140" t="s">
        <v>21</v>
      </c>
      <c r="B218" s="23" t="s">
        <v>313</v>
      </c>
      <c r="C218" s="140">
        <v>1610411210</v>
      </c>
      <c r="D218" s="141"/>
      <c r="E218" s="77" t="s">
        <v>344</v>
      </c>
      <c r="F218" s="22">
        <f>F219</f>
        <v>0</v>
      </c>
      <c r="G218" s="22">
        <f aca="true" t="shared" si="83" ref="G218:H219">G219</f>
        <v>31486</v>
      </c>
      <c r="H218" s="22">
        <f t="shared" si="83"/>
        <v>0</v>
      </c>
    </row>
    <row r="219" spans="1:8" ht="31.5">
      <c r="A219" s="140" t="s">
        <v>21</v>
      </c>
      <c r="B219" s="23" t="s">
        <v>313</v>
      </c>
      <c r="C219" s="140">
        <v>1610411210</v>
      </c>
      <c r="D219" s="141" t="s">
        <v>72</v>
      </c>
      <c r="E219" s="77" t="s">
        <v>99</v>
      </c>
      <c r="F219" s="22">
        <f>F220</f>
        <v>0</v>
      </c>
      <c r="G219" s="22">
        <f t="shared" si="83"/>
        <v>31486</v>
      </c>
      <c r="H219" s="22">
        <f t="shared" si="83"/>
        <v>0</v>
      </c>
    </row>
    <row r="220" spans="1:8" ht="31.5">
      <c r="A220" s="140" t="s">
        <v>21</v>
      </c>
      <c r="B220" s="23" t="s">
        <v>313</v>
      </c>
      <c r="C220" s="140">
        <v>1610411210</v>
      </c>
      <c r="D220" s="140">
        <v>240</v>
      </c>
      <c r="E220" s="77" t="s">
        <v>269</v>
      </c>
      <c r="F220" s="22">
        <v>0</v>
      </c>
      <c r="G220" s="22">
        <v>31486</v>
      </c>
      <c r="H220" s="22">
        <v>0</v>
      </c>
    </row>
    <row r="221" spans="1:8" ht="31.5">
      <c r="A221" s="134" t="s">
        <v>21</v>
      </c>
      <c r="B221" s="23" t="s">
        <v>313</v>
      </c>
      <c r="C221" s="134" t="s">
        <v>341</v>
      </c>
      <c r="D221" s="136"/>
      <c r="E221" s="77" t="s">
        <v>342</v>
      </c>
      <c r="F221" s="22">
        <f>F222</f>
        <v>0</v>
      </c>
      <c r="G221" s="22">
        <f t="shared" si="81"/>
        <v>318</v>
      </c>
      <c r="H221" s="22">
        <f t="shared" si="81"/>
        <v>0</v>
      </c>
    </row>
    <row r="222" spans="1:8" ht="31.5">
      <c r="A222" s="134" t="s">
        <v>21</v>
      </c>
      <c r="B222" s="23" t="s">
        <v>313</v>
      </c>
      <c r="C222" s="134" t="s">
        <v>341</v>
      </c>
      <c r="D222" s="136" t="s">
        <v>72</v>
      </c>
      <c r="E222" s="77" t="s">
        <v>99</v>
      </c>
      <c r="F222" s="22">
        <f>F223</f>
        <v>0</v>
      </c>
      <c r="G222" s="22">
        <f t="shared" si="81"/>
        <v>318</v>
      </c>
      <c r="H222" s="22">
        <f t="shared" si="81"/>
        <v>0</v>
      </c>
    </row>
    <row r="223" spans="1:8" ht="31.5">
      <c r="A223" s="134" t="s">
        <v>21</v>
      </c>
      <c r="B223" s="23" t="s">
        <v>313</v>
      </c>
      <c r="C223" s="134" t="s">
        <v>341</v>
      </c>
      <c r="D223" s="134">
        <v>240</v>
      </c>
      <c r="E223" s="77" t="s">
        <v>269</v>
      </c>
      <c r="F223" s="22">
        <v>0</v>
      </c>
      <c r="G223" s="22">
        <v>318</v>
      </c>
      <c r="H223" s="22">
        <v>0</v>
      </c>
    </row>
    <row r="224" spans="1:8" ht="12.75">
      <c r="A224" s="42" t="s">
        <v>21</v>
      </c>
      <c r="B224" s="42" t="s">
        <v>52</v>
      </c>
      <c r="C224" s="42" t="s">
        <v>69</v>
      </c>
      <c r="D224" s="42" t="s">
        <v>69</v>
      </c>
      <c r="E224" s="60" t="s">
        <v>30</v>
      </c>
      <c r="F224" s="22">
        <f>F225</f>
        <v>30738.2</v>
      </c>
      <c r="G224" s="22">
        <f aca="true" t="shared" si="84" ref="G224:H224">G225</f>
        <v>14058.400000000001</v>
      </c>
      <c r="H224" s="22">
        <f t="shared" si="84"/>
        <v>10488.3</v>
      </c>
    </row>
    <row r="225" spans="1:8" ht="47.25">
      <c r="A225" s="42" t="s">
        <v>21</v>
      </c>
      <c r="B225" s="42" t="s">
        <v>52</v>
      </c>
      <c r="C225" s="43">
        <v>1300000000</v>
      </c>
      <c r="D225" s="42"/>
      <c r="E225" s="60" t="s">
        <v>212</v>
      </c>
      <c r="F225" s="22">
        <f>F226+F241+F258</f>
        <v>30738.2</v>
      </c>
      <c r="G225" s="22">
        <f>G226+G241+G258</f>
        <v>14058.400000000001</v>
      </c>
      <c r="H225" s="22">
        <f>H226+H241+H258</f>
        <v>10488.3</v>
      </c>
    </row>
    <row r="226" spans="1:8" ht="47.25">
      <c r="A226" s="42" t="s">
        <v>21</v>
      </c>
      <c r="B226" s="42" t="s">
        <v>52</v>
      </c>
      <c r="C226" s="43">
        <v>1310000000</v>
      </c>
      <c r="D226" s="42"/>
      <c r="E226" s="60" t="s">
        <v>253</v>
      </c>
      <c r="F226" s="22">
        <f>F227+F234</f>
        <v>17062.5</v>
      </c>
      <c r="G226" s="22">
        <f aca="true" t="shared" si="85" ref="G226:H226">G227+G234</f>
        <v>692.6</v>
      </c>
      <c r="H226" s="22">
        <f t="shared" si="85"/>
        <v>0</v>
      </c>
    </row>
    <row r="227" spans="1:8" ht="46.9" customHeight="1">
      <c r="A227" s="42" t="s">
        <v>21</v>
      </c>
      <c r="B227" s="42" t="s">
        <v>52</v>
      </c>
      <c r="C227" s="43" t="s">
        <v>291</v>
      </c>
      <c r="D227" s="25"/>
      <c r="E227" s="60" t="s">
        <v>287</v>
      </c>
      <c r="F227" s="22">
        <f>F231+F228</f>
        <v>15983.6</v>
      </c>
      <c r="G227" s="22">
        <f aca="true" t="shared" si="86" ref="G227:H227">G231+G228</f>
        <v>692.6</v>
      </c>
      <c r="H227" s="22">
        <f t="shared" si="86"/>
        <v>0</v>
      </c>
    </row>
    <row r="228" spans="1:8" ht="12.75">
      <c r="A228" s="99" t="s">
        <v>21</v>
      </c>
      <c r="B228" s="99" t="s">
        <v>52</v>
      </c>
      <c r="C228" s="99" t="s">
        <v>304</v>
      </c>
      <c r="D228" s="99"/>
      <c r="E228" s="104" t="s">
        <v>297</v>
      </c>
      <c r="F228" s="22">
        <f>F229</f>
        <v>887.6</v>
      </c>
      <c r="G228" s="22">
        <f aca="true" t="shared" si="87" ref="G228:H229">G229</f>
        <v>541.6</v>
      </c>
      <c r="H228" s="22">
        <f t="shared" si="87"/>
        <v>0</v>
      </c>
    </row>
    <row r="229" spans="1:8" ht="31.5">
      <c r="A229" s="99" t="s">
        <v>21</v>
      </c>
      <c r="B229" s="99" t="s">
        <v>52</v>
      </c>
      <c r="C229" s="99" t="s">
        <v>304</v>
      </c>
      <c r="D229" s="101" t="s">
        <v>72</v>
      </c>
      <c r="E229" s="77" t="s">
        <v>99</v>
      </c>
      <c r="F229" s="22">
        <f>F230</f>
        <v>887.6</v>
      </c>
      <c r="G229" s="22">
        <f t="shared" si="87"/>
        <v>541.6</v>
      </c>
      <c r="H229" s="22">
        <f t="shared" si="87"/>
        <v>0</v>
      </c>
    </row>
    <row r="230" spans="1:8" ht="31.5">
      <c r="A230" s="99" t="s">
        <v>21</v>
      </c>
      <c r="B230" s="99" t="s">
        <v>52</v>
      </c>
      <c r="C230" s="99" t="s">
        <v>304</v>
      </c>
      <c r="D230" s="99">
        <v>240</v>
      </c>
      <c r="E230" s="77" t="s">
        <v>269</v>
      </c>
      <c r="F230" s="22">
        <f>612.1+275.5</f>
        <v>887.6</v>
      </c>
      <c r="G230" s="22">
        <f>612.1-70.5</f>
        <v>541.6</v>
      </c>
      <c r="H230" s="22">
        <v>0</v>
      </c>
    </row>
    <row r="231" spans="1:8" ht="25.9" customHeight="1">
      <c r="A231" s="42" t="s">
        <v>21</v>
      </c>
      <c r="B231" s="42" t="s">
        <v>52</v>
      </c>
      <c r="C231" s="94" t="s">
        <v>292</v>
      </c>
      <c r="D231" s="42"/>
      <c r="E231" s="65" t="s">
        <v>265</v>
      </c>
      <c r="F231" s="22">
        <f>F232</f>
        <v>15096</v>
      </c>
      <c r="G231" s="22">
        <f aca="true" t="shared" si="88" ref="G231:H232">G232</f>
        <v>151</v>
      </c>
      <c r="H231" s="22">
        <f t="shared" si="88"/>
        <v>0</v>
      </c>
    </row>
    <row r="232" spans="1:8" ht="31.5">
      <c r="A232" s="42" t="s">
        <v>21</v>
      </c>
      <c r="B232" s="42" t="s">
        <v>52</v>
      </c>
      <c r="C232" s="94" t="s">
        <v>292</v>
      </c>
      <c r="D232" s="43" t="s">
        <v>72</v>
      </c>
      <c r="E232" s="60" t="s">
        <v>99</v>
      </c>
      <c r="F232" s="22">
        <f>F233</f>
        <v>15096</v>
      </c>
      <c r="G232" s="22">
        <f t="shared" si="88"/>
        <v>151</v>
      </c>
      <c r="H232" s="22">
        <f t="shared" si="88"/>
        <v>0</v>
      </c>
    </row>
    <row r="233" spans="1:8" ht="31.5">
      <c r="A233" s="42" t="s">
        <v>21</v>
      </c>
      <c r="B233" s="42" t="s">
        <v>52</v>
      </c>
      <c r="C233" s="94" t="s">
        <v>292</v>
      </c>
      <c r="D233" s="42">
        <v>240</v>
      </c>
      <c r="E233" s="60" t="s">
        <v>269</v>
      </c>
      <c r="F233" s="22">
        <f>80.5+70.5+14945</f>
        <v>15096</v>
      </c>
      <c r="G233" s="22">
        <f>80.5+70.5</f>
        <v>151</v>
      </c>
      <c r="H233" s="22">
        <v>0</v>
      </c>
    </row>
    <row r="234" spans="1:8" ht="31.5">
      <c r="A234" s="122" t="s">
        <v>21</v>
      </c>
      <c r="B234" s="122" t="s">
        <v>52</v>
      </c>
      <c r="C234" s="124">
        <v>1310300000</v>
      </c>
      <c r="D234" s="122"/>
      <c r="E234" s="132" t="s">
        <v>338</v>
      </c>
      <c r="F234" s="22">
        <f>F235+F238</f>
        <v>1078.9</v>
      </c>
      <c r="G234" s="22">
        <f aca="true" t="shared" si="89" ref="G234:H234">G235+G238</f>
        <v>0</v>
      </c>
      <c r="H234" s="22">
        <f t="shared" si="89"/>
        <v>0</v>
      </c>
    </row>
    <row r="235" spans="1:8" ht="12.75">
      <c r="A235" s="122" t="s">
        <v>21</v>
      </c>
      <c r="B235" s="122" t="s">
        <v>52</v>
      </c>
      <c r="C235" s="124">
        <v>1310311180</v>
      </c>
      <c r="D235" s="122"/>
      <c r="E235" s="3" t="s">
        <v>336</v>
      </c>
      <c r="F235" s="22">
        <f>F236</f>
        <v>1000</v>
      </c>
      <c r="G235" s="22">
        <f aca="true" t="shared" si="90" ref="G235:H236">G236</f>
        <v>0</v>
      </c>
      <c r="H235" s="22">
        <f t="shared" si="90"/>
        <v>0</v>
      </c>
    </row>
    <row r="236" spans="1:8" ht="31.5">
      <c r="A236" s="122" t="s">
        <v>21</v>
      </c>
      <c r="B236" s="122" t="s">
        <v>52</v>
      </c>
      <c r="C236" s="124">
        <v>1310311180</v>
      </c>
      <c r="D236" s="124" t="s">
        <v>72</v>
      </c>
      <c r="E236" s="123" t="s">
        <v>99</v>
      </c>
      <c r="F236" s="22">
        <f>F237</f>
        <v>1000</v>
      </c>
      <c r="G236" s="22">
        <f t="shared" si="90"/>
        <v>0</v>
      </c>
      <c r="H236" s="22">
        <f t="shared" si="90"/>
        <v>0</v>
      </c>
    </row>
    <row r="237" spans="1:8" ht="31.5">
      <c r="A237" s="122" t="s">
        <v>21</v>
      </c>
      <c r="B237" s="122" t="s">
        <v>52</v>
      </c>
      <c r="C237" s="124">
        <v>1310311180</v>
      </c>
      <c r="D237" s="122">
        <v>240</v>
      </c>
      <c r="E237" s="123" t="s">
        <v>269</v>
      </c>
      <c r="F237" s="22">
        <v>1000</v>
      </c>
      <c r="G237" s="22">
        <v>0</v>
      </c>
      <c r="H237" s="22">
        <v>0</v>
      </c>
    </row>
    <row r="238" spans="1:8" ht="12.75">
      <c r="A238" s="148" t="s">
        <v>21</v>
      </c>
      <c r="B238" s="148" t="s">
        <v>52</v>
      </c>
      <c r="C238" s="150">
        <v>1310320100</v>
      </c>
      <c r="D238" s="148"/>
      <c r="E238" s="104" t="s">
        <v>297</v>
      </c>
      <c r="F238" s="22">
        <f>F239</f>
        <v>78.9</v>
      </c>
      <c r="G238" s="22">
        <f aca="true" t="shared" si="91" ref="G238:H239">G239</f>
        <v>0</v>
      </c>
      <c r="H238" s="22">
        <f t="shared" si="91"/>
        <v>0</v>
      </c>
    </row>
    <row r="239" spans="1:8" ht="31.5">
      <c r="A239" s="148" t="s">
        <v>21</v>
      </c>
      <c r="B239" s="148" t="s">
        <v>52</v>
      </c>
      <c r="C239" s="150">
        <v>1310320100</v>
      </c>
      <c r="D239" s="150" t="s">
        <v>72</v>
      </c>
      <c r="E239" s="149" t="s">
        <v>99</v>
      </c>
      <c r="F239" s="22">
        <f>F240</f>
        <v>78.9</v>
      </c>
      <c r="G239" s="22">
        <f t="shared" si="91"/>
        <v>0</v>
      </c>
      <c r="H239" s="22">
        <f t="shared" si="91"/>
        <v>0</v>
      </c>
    </row>
    <row r="240" spans="1:8" ht="31.5">
      <c r="A240" s="148" t="s">
        <v>21</v>
      </c>
      <c r="B240" s="148" t="s">
        <v>52</v>
      </c>
      <c r="C240" s="150">
        <v>1310320100</v>
      </c>
      <c r="D240" s="148">
        <v>240</v>
      </c>
      <c r="E240" s="149" t="s">
        <v>269</v>
      </c>
      <c r="F240" s="22">
        <f>30+48.9</f>
        <v>78.9</v>
      </c>
      <c r="G240" s="22">
        <v>0</v>
      </c>
      <c r="H240" s="22">
        <v>0</v>
      </c>
    </row>
    <row r="241" spans="1:8" ht="12.75">
      <c r="A241" s="42" t="s">
        <v>21</v>
      </c>
      <c r="B241" s="42" t="s">
        <v>52</v>
      </c>
      <c r="C241" s="43">
        <v>1320000000</v>
      </c>
      <c r="D241" s="42"/>
      <c r="E241" s="60" t="s">
        <v>218</v>
      </c>
      <c r="F241" s="22">
        <f>F242</f>
        <v>13371.7</v>
      </c>
      <c r="G241" s="22">
        <f aca="true" t="shared" si="92" ref="G241:H241">G242</f>
        <v>13061.800000000001</v>
      </c>
      <c r="H241" s="22">
        <f t="shared" si="92"/>
        <v>10184.3</v>
      </c>
    </row>
    <row r="242" spans="1:8" ht="12.75">
      <c r="A242" s="42" t="s">
        <v>21</v>
      </c>
      <c r="B242" s="42" t="s">
        <v>52</v>
      </c>
      <c r="C242" s="43">
        <v>1320200000</v>
      </c>
      <c r="D242" s="42"/>
      <c r="E242" s="60" t="s">
        <v>137</v>
      </c>
      <c r="F242" s="22">
        <f>F243+F246+F249+F252+F255</f>
        <v>13371.7</v>
      </c>
      <c r="G242" s="22">
        <f aca="true" t="shared" si="93" ref="G242:H242">G243+G246+G249+G252+G255</f>
        <v>13061.800000000001</v>
      </c>
      <c r="H242" s="22">
        <f t="shared" si="93"/>
        <v>10184.3</v>
      </c>
    </row>
    <row r="243" spans="1:8" ht="12.75">
      <c r="A243" s="42" t="s">
        <v>21</v>
      </c>
      <c r="B243" s="42" t="s">
        <v>52</v>
      </c>
      <c r="C243" s="42">
        <v>1320220050</v>
      </c>
      <c r="D243" s="42"/>
      <c r="E243" s="60" t="s">
        <v>138</v>
      </c>
      <c r="F243" s="22">
        <f>F244</f>
        <v>9829.3</v>
      </c>
      <c r="G243" s="22">
        <f aca="true" t="shared" si="94" ref="G243:H244">G244</f>
        <v>10040.7</v>
      </c>
      <c r="H243" s="22">
        <f t="shared" si="94"/>
        <v>8818.9</v>
      </c>
    </row>
    <row r="244" spans="1:8" ht="31.5">
      <c r="A244" s="42" t="s">
        <v>21</v>
      </c>
      <c r="B244" s="42" t="s">
        <v>52</v>
      </c>
      <c r="C244" s="42">
        <v>1320220050</v>
      </c>
      <c r="D244" s="43" t="s">
        <v>72</v>
      </c>
      <c r="E244" s="60" t="s">
        <v>99</v>
      </c>
      <c r="F244" s="22">
        <f>F245</f>
        <v>9829.3</v>
      </c>
      <c r="G244" s="22">
        <f t="shared" si="94"/>
        <v>10040.7</v>
      </c>
      <c r="H244" s="22">
        <f t="shared" si="94"/>
        <v>8818.9</v>
      </c>
    </row>
    <row r="245" spans="1:8" ht="31.5">
      <c r="A245" s="42" t="s">
        <v>21</v>
      </c>
      <c r="B245" s="42" t="s">
        <v>52</v>
      </c>
      <c r="C245" s="42">
        <v>1320220050</v>
      </c>
      <c r="D245" s="42">
        <v>240</v>
      </c>
      <c r="E245" s="60" t="s">
        <v>269</v>
      </c>
      <c r="F245" s="22">
        <v>9829.3</v>
      </c>
      <c r="G245" s="22">
        <v>10040.7</v>
      </c>
      <c r="H245" s="22">
        <v>8818.9</v>
      </c>
    </row>
    <row r="246" spans="1:8" ht="12.75">
      <c r="A246" s="42" t="s">
        <v>21</v>
      </c>
      <c r="B246" s="42" t="s">
        <v>52</v>
      </c>
      <c r="C246" s="42">
        <v>1320220060</v>
      </c>
      <c r="D246" s="42"/>
      <c r="E246" s="60" t="s">
        <v>139</v>
      </c>
      <c r="F246" s="22">
        <f>F247</f>
        <v>900</v>
      </c>
      <c r="G246" s="22">
        <f aca="true" t="shared" si="95" ref="G246:H247">G247</f>
        <v>900</v>
      </c>
      <c r="H246" s="22">
        <f t="shared" si="95"/>
        <v>0</v>
      </c>
    </row>
    <row r="247" spans="1:8" ht="31.5">
      <c r="A247" s="42" t="s">
        <v>21</v>
      </c>
      <c r="B247" s="42" t="s">
        <v>52</v>
      </c>
      <c r="C247" s="42">
        <v>1320220060</v>
      </c>
      <c r="D247" s="43" t="s">
        <v>72</v>
      </c>
      <c r="E247" s="60" t="s">
        <v>99</v>
      </c>
      <c r="F247" s="22">
        <f>F248</f>
        <v>900</v>
      </c>
      <c r="G247" s="22">
        <f t="shared" si="95"/>
        <v>900</v>
      </c>
      <c r="H247" s="22">
        <f t="shared" si="95"/>
        <v>0</v>
      </c>
    </row>
    <row r="248" spans="1:8" ht="31.5">
      <c r="A248" s="42" t="s">
        <v>21</v>
      </c>
      <c r="B248" s="42" t="s">
        <v>52</v>
      </c>
      <c r="C248" s="42">
        <v>1320220060</v>
      </c>
      <c r="D248" s="42">
        <v>240</v>
      </c>
      <c r="E248" s="60" t="s">
        <v>269</v>
      </c>
      <c r="F248" s="22">
        <v>900</v>
      </c>
      <c r="G248" s="22">
        <v>900</v>
      </c>
      <c r="H248" s="22">
        <v>0</v>
      </c>
    </row>
    <row r="249" spans="1:8" ht="12.75">
      <c r="A249" s="42" t="s">
        <v>21</v>
      </c>
      <c r="B249" s="42" t="s">
        <v>52</v>
      </c>
      <c r="C249" s="42">
        <v>1320220070</v>
      </c>
      <c r="D249" s="42"/>
      <c r="E249" s="60" t="s">
        <v>140</v>
      </c>
      <c r="F249" s="22">
        <f>F250</f>
        <v>2176.7</v>
      </c>
      <c r="G249" s="22">
        <f aca="true" t="shared" si="96" ref="G249:H250">G250</f>
        <v>1975.2</v>
      </c>
      <c r="H249" s="22">
        <f t="shared" si="96"/>
        <v>1219.5</v>
      </c>
    </row>
    <row r="250" spans="1:8" ht="31.5">
      <c r="A250" s="42" t="s">
        <v>21</v>
      </c>
      <c r="B250" s="42" t="s">
        <v>52</v>
      </c>
      <c r="C250" s="42">
        <v>1320220070</v>
      </c>
      <c r="D250" s="43" t="s">
        <v>72</v>
      </c>
      <c r="E250" s="60" t="s">
        <v>99</v>
      </c>
      <c r="F250" s="22">
        <f>F251</f>
        <v>2176.7</v>
      </c>
      <c r="G250" s="22">
        <f t="shared" si="96"/>
        <v>1975.2</v>
      </c>
      <c r="H250" s="22">
        <f t="shared" si="96"/>
        <v>1219.5</v>
      </c>
    </row>
    <row r="251" spans="1:8" ht="31.5">
      <c r="A251" s="42" t="s">
        <v>21</v>
      </c>
      <c r="B251" s="42" t="s">
        <v>52</v>
      </c>
      <c r="C251" s="42">
        <v>1320220070</v>
      </c>
      <c r="D251" s="42">
        <v>240</v>
      </c>
      <c r="E251" s="60" t="s">
        <v>269</v>
      </c>
      <c r="F251" s="22">
        <f>1975.2+201.5</f>
        <v>2176.7</v>
      </c>
      <c r="G251" s="22">
        <v>1975.2</v>
      </c>
      <c r="H251" s="22">
        <v>1219.5</v>
      </c>
    </row>
    <row r="252" spans="1:8" ht="12.75">
      <c r="A252" s="42" t="s">
        <v>21</v>
      </c>
      <c r="B252" s="42" t="s">
        <v>52</v>
      </c>
      <c r="C252" s="42">
        <v>1320220080</v>
      </c>
      <c r="D252" s="42"/>
      <c r="E252" s="60" t="s">
        <v>141</v>
      </c>
      <c r="F252" s="22">
        <f>F253</f>
        <v>97</v>
      </c>
      <c r="G252" s="22">
        <f aca="true" t="shared" si="97" ref="G252:H253">G253</f>
        <v>145.9</v>
      </c>
      <c r="H252" s="22">
        <f t="shared" si="97"/>
        <v>145.9</v>
      </c>
    </row>
    <row r="253" spans="1:8" ht="31.5">
      <c r="A253" s="42" t="s">
        <v>21</v>
      </c>
      <c r="B253" s="42" t="s">
        <v>52</v>
      </c>
      <c r="C253" s="42">
        <v>1320220080</v>
      </c>
      <c r="D253" s="43" t="s">
        <v>72</v>
      </c>
      <c r="E253" s="60" t="s">
        <v>99</v>
      </c>
      <c r="F253" s="22">
        <f>F254</f>
        <v>97</v>
      </c>
      <c r="G253" s="22">
        <f t="shared" si="97"/>
        <v>145.9</v>
      </c>
      <c r="H253" s="22">
        <f t="shared" si="97"/>
        <v>145.9</v>
      </c>
    </row>
    <row r="254" spans="1:8" ht="31.5">
      <c r="A254" s="42" t="s">
        <v>21</v>
      </c>
      <c r="B254" s="42" t="s">
        <v>52</v>
      </c>
      <c r="C254" s="42">
        <v>1320220080</v>
      </c>
      <c r="D254" s="42">
        <v>240</v>
      </c>
      <c r="E254" s="60" t="s">
        <v>269</v>
      </c>
      <c r="F254" s="22">
        <f>145.9-48.9</f>
        <v>97</v>
      </c>
      <c r="G254" s="22">
        <v>145.9</v>
      </c>
      <c r="H254" s="22">
        <v>145.9</v>
      </c>
    </row>
    <row r="255" spans="1:8" ht="31.5">
      <c r="A255" s="42" t="s">
        <v>21</v>
      </c>
      <c r="B255" s="42" t="s">
        <v>52</v>
      </c>
      <c r="C255" s="72" t="s">
        <v>143</v>
      </c>
      <c r="D255" s="42"/>
      <c r="E255" s="60" t="s">
        <v>142</v>
      </c>
      <c r="F255" s="22">
        <f>F256</f>
        <v>368.7</v>
      </c>
      <c r="G255" s="22">
        <f aca="true" t="shared" si="98" ref="G255:H256">G256</f>
        <v>0</v>
      </c>
      <c r="H255" s="22">
        <f t="shared" si="98"/>
        <v>0</v>
      </c>
    </row>
    <row r="256" spans="1:8" ht="31.5">
      <c r="A256" s="42" t="s">
        <v>21</v>
      </c>
      <c r="B256" s="42" t="s">
        <v>52</v>
      </c>
      <c r="C256" s="42" t="s">
        <v>143</v>
      </c>
      <c r="D256" s="43" t="s">
        <v>72</v>
      </c>
      <c r="E256" s="60" t="s">
        <v>99</v>
      </c>
      <c r="F256" s="22">
        <f>F257</f>
        <v>368.7</v>
      </c>
      <c r="G256" s="22">
        <f t="shared" si="98"/>
        <v>0</v>
      </c>
      <c r="H256" s="22">
        <f t="shared" si="98"/>
        <v>0</v>
      </c>
    </row>
    <row r="257" spans="1:8" ht="31.5">
      <c r="A257" s="42" t="s">
        <v>21</v>
      </c>
      <c r="B257" s="42" t="s">
        <v>52</v>
      </c>
      <c r="C257" s="42" t="s">
        <v>143</v>
      </c>
      <c r="D257" s="42">
        <v>240</v>
      </c>
      <c r="E257" s="60" t="s">
        <v>269</v>
      </c>
      <c r="F257" s="22">
        <v>368.7</v>
      </c>
      <c r="G257" s="22">
        <v>0</v>
      </c>
      <c r="H257" s="22">
        <v>0</v>
      </c>
    </row>
    <row r="258" spans="1:8" ht="31.5">
      <c r="A258" s="42" t="s">
        <v>21</v>
      </c>
      <c r="B258" s="42" t="s">
        <v>52</v>
      </c>
      <c r="C258" s="43">
        <v>1330000000</v>
      </c>
      <c r="D258" s="42"/>
      <c r="E258" s="60" t="s">
        <v>132</v>
      </c>
      <c r="F258" s="22">
        <f>F259</f>
        <v>304</v>
      </c>
      <c r="G258" s="22">
        <f aca="true" t="shared" si="99" ref="G258:H261">G259</f>
        <v>304</v>
      </c>
      <c r="H258" s="22">
        <f t="shared" si="99"/>
        <v>304</v>
      </c>
    </row>
    <row r="259" spans="1:8" ht="47.25">
      <c r="A259" s="42" t="s">
        <v>21</v>
      </c>
      <c r="B259" s="42" t="s">
        <v>52</v>
      </c>
      <c r="C259" s="43">
        <v>1330200000</v>
      </c>
      <c r="D259" s="42"/>
      <c r="E259" s="60" t="s">
        <v>254</v>
      </c>
      <c r="F259" s="22">
        <f>F260+F263</f>
        <v>304</v>
      </c>
      <c r="G259" s="22">
        <f aca="true" t="shared" si="100" ref="G259:H259">G260+G263</f>
        <v>304</v>
      </c>
      <c r="H259" s="22">
        <f t="shared" si="100"/>
        <v>304</v>
      </c>
    </row>
    <row r="260" spans="1:8" ht="12.75">
      <c r="A260" s="42" t="s">
        <v>21</v>
      </c>
      <c r="B260" s="42" t="s">
        <v>52</v>
      </c>
      <c r="C260" s="43">
        <v>1330220090</v>
      </c>
      <c r="D260" s="42"/>
      <c r="E260" s="60" t="s">
        <v>144</v>
      </c>
      <c r="F260" s="22">
        <f>F261</f>
        <v>16</v>
      </c>
      <c r="G260" s="22">
        <f t="shared" si="99"/>
        <v>304</v>
      </c>
      <c r="H260" s="22">
        <f t="shared" si="99"/>
        <v>304</v>
      </c>
    </row>
    <row r="261" spans="1:8" ht="31.5">
      <c r="A261" s="42" t="s">
        <v>21</v>
      </c>
      <c r="B261" s="42" t="s">
        <v>52</v>
      </c>
      <c r="C261" s="43">
        <v>1330220090</v>
      </c>
      <c r="D261" s="43" t="s">
        <v>72</v>
      </c>
      <c r="E261" s="60" t="s">
        <v>99</v>
      </c>
      <c r="F261" s="22">
        <f>F262</f>
        <v>16</v>
      </c>
      <c r="G261" s="22">
        <f t="shared" si="99"/>
        <v>304</v>
      </c>
      <c r="H261" s="22">
        <f t="shared" si="99"/>
        <v>304</v>
      </c>
    </row>
    <row r="262" spans="1:8" ht="31.5">
      <c r="A262" s="42" t="s">
        <v>21</v>
      </c>
      <c r="B262" s="42" t="s">
        <v>52</v>
      </c>
      <c r="C262" s="43">
        <v>1330220090</v>
      </c>
      <c r="D262" s="42">
        <v>240</v>
      </c>
      <c r="E262" s="60" t="s">
        <v>269</v>
      </c>
      <c r="F262" s="22">
        <f>304-288</f>
        <v>16</v>
      </c>
      <c r="G262" s="22">
        <v>304</v>
      </c>
      <c r="H262" s="22">
        <v>304</v>
      </c>
    </row>
    <row r="263" spans="1:8" ht="12.75">
      <c r="A263" s="207" t="s">
        <v>21</v>
      </c>
      <c r="B263" s="207" t="s">
        <v>52</v>
      </c>
      <c r="C263" s="209">
        <v>1330220100</v>
      </c>
      <c r="D263" s="207"/>
      <c r="E263" s="53" t="s">
        <v>417</v>
      </c>
      <c r="F263" s="22">
        <f>F264</f>
        <v>288</v>
      </c>
      <c r="G263" s="22">
        <f aca="true" t="shared" si="101" ref="G263:H264">G264</f>
        <v>0</v>
      </c>
      <c r="H263" s="22">
        <f t="shared" si="101"/>
        <v>0</v>
      </c>
    </row>
    <row r="264" spans="1:8" ht="31.5">
      <c r="A264" s="207" t="s">
        <v>21</v>
      </c>
      <c r="B264" s="207" t="s">
        <v>52</v>
      </c>
      <c r="C264" s="209">
        <v>1330220100</v>
      </c>
      <c r="D264" s="209" t="s">
        <v>72</v>
      </c>
      <c r="E264" s="208" t="s">
        <v>99</v>
      </c>
      <c r="F264" s="22">
        <f>F265</f>
        <v>288</v>
      </c>
      <c r="G264" s="22">
        <f t="shared" si="101"/>
        <v>0</v>
      </c>
      <c r="H264" s="22">
        <f t="shared" si="101"/>
        <v>0</v>
      </c>
    </row>
    <row r="265" spans="1:8" ht="31.5">
      <c r="A265" s="207" t="s">
        <v>21</v>
      </c>
      <c r="B265" s="207" t="s">
        <v>52</v>
      </c>
      <c r="C265" s="209">
        <v>1330220100</v>
      </c>
      <c r="D265" s="207">
        <v>240</v>
      </c>
      <c r="E265" s="208" t="s">
        <v>269</v>
      </c>
      <c r="F265" s="22">
        <v>288</v>
      </c>
      <c r="G265" s="22">
        <v>0</v>
      </c>
      <c r="H265" s="22">
        <v>0</v>
      </c>
    </row>
    <row r="266" spans="1:8" ht="12.75">
      <c r="A266" s="42" t="s">
        <v>21</v>
      </c>
      <c r="B266" s="42" t="s">
        <v>39</v>
      </c>
      <c r="C266" s="42" t="s">
        <v>69</v>
      </c>
      <c r="D266" s="42" t="s">
        <v>69</v>
      </c>
      <c r="E266" s="60" t="s">
        <v>31</v>
      </c>
      <c r="F266" s="22">
        <f>F283+F307+F300+F267</f>
        <v>127345.7</v>
      </c>
      <c r="G266" s="22">
        <f>G283+G307+G300+G267</f>
        <v>20382.6</v>
      </c>
      <c r="H266" s="22">
        <f>H283+H307+H300+H267</f>
        <v>20087.5</v>
      </c>
    </row>
    <row r="267" spans="1:8" ht="12.75">
      <c r="A267" s="72" t="s">
        <v>21</v>
      </c>
      <c r="B267" s="72" t="s">
        <v>53</v>
      </c>
      <c r="C267" s="72" t="s">
        <v>69</v>
      </c>
      <c r="D267" s="72" t="s">
        <v>69</v>
      </c>
      <c r="E267" s="73" t="s">
        <v>11</v>
      </c>
      <c r="F267" s="22">
        <f aca="true" t="shared" si="102" ref="F267:F281">F268</f>
        <v>107064.2</v>
      </c>
      <c r="G267" s="22">
        <f aca="true" t="shared" si="103" ref="G267:H281">G268</f>
        <v>0</v>
      </c>
      <c r="H267" s="22">
        <f t="shared" si="103"/>
        <v>0</v>
      </c>
    </row>
    <row r="268" spans="1:8" ht="47.25">
      <c r="A268" s="72" t="s">
        <v>21</v>
      </c>
      <c r="B268" s="72" t="s">
        <v>53</v>
      </c>
      <c r="C268" s="74">
        <v>1200000000</v>
      </c>
      <c r="D268" s="72"/>
      <c r="E268" s="73" t="s">
        <v>206</v>
      </c>
      <c r="F268" s="22">
        <f t="shared" si="102"/>
        <v>107064.2</v>
      </c>
      <c r="G268" s="22">
        <f t="shared" si="103"/>
        <v>0</v>
      </c>
      <c r="H268" s="22">
        <f t="shared" si="103"/>
        <v>0</v>
      </c>
    </row>
    <row r="269" spans="1:8" ht="31.5">
      <c r="A269" s="72" t="s">
        <v>21</v>
      </c>
      <c r="B269" s="72" t="s">
        <v>53</v>
      </c>
      <c r="C269" s="74">
        <v>1250000000</v>
      </c>
      <c r="D269" s="72"/>
      <c r="E269" s="73" t="s">
        <v>275</v>
      </c>
      <c r="F269" s="22">
        <f t="shared" si="102"/>
        <v>107064.2</v>
      </c>
      <c r="G269" s="22">
        <f t="shared" si="103"/>
        <v>0</v>
      </c>
      <c r="H269" s="22">
        <f t="shared" si="103"/>
        <v>0</v>
      </c>
    </row>
    <row r="270" spans="1:8" ht="46.5" customHeight="1">
      <c r="A270" s="72" t="s">
        <v>21</v>
      </c>
      <c r="B270" s="72" t="s">
        <v>53</v>
      </c>
      <c r="C270" s="74" t="s">
        <v>289</v>
      </c>
      <c r="D270" s="72"/>
      <c r="E270" s="73" t="s">
        <v>286</v>
      </c>
      <c r="F270" s="22">
        <f>F280+F277+F271+F274</f>
        <v>107064.2</v>
      </c>
      <c r="G270" s="22">
        <f>G280+G277+G271+G274</f>
        <v>0</v>
      </c>
      <c r="H270" s="22">
        <f>H280+H277+H271+H274</f>
        <v>0</v>
      </c>
    </row>
    <row r="271" spans="1:8" ht="47.25">
      <c r="A271" s="145" t="s">
        <v>21</v>
      </c>
      <c r="B271" s="145" t="s">
        <v>53</v>
      </c>
      <c r="C271" s="147" t="s">
        <v>349</v>
      </c>
      <c r="D271" s="145"/>
      <c r="E271" s="146" t="s">
        <v>350</v>
      </c>
      <c r="F271" s="22">
        <f>F272</f>
        <v>28180.5</v>
      </c>
      <c r="G271" s="22">
        <f aca="true" t="shared" si="104" ref="G271:H272">G272</f>
        <v>0</v>
      </c>
      <c r="H271" s="22">
        <f t="shared" si="104"/>
        <v>0</v>
      </c>
    </row>
    <row r="272" spans="1:8" ht="31.5">
      <c r="A272" s="145" t="s">
        <v>21</v>
      </c>
      <c r="B272" s="145" t="s">
        <v>53</v>
      </c>
      <c r="C272" s="147" t="s">
        <v>349</v>
      </c>
      <c r="D272" s="147" t="s">
        <v>75</v>
      </c>
      <c r="E272" s="77" t="s">
        <v>100</v>
      </c>
      <c r="F272" s="22">
        <f>F273</f>
        <v>28180.5</v>
      </c>
      <c r="G272" s="22">
        <f t="shared" si="104"/>
        <v>0</v>
      </c>
      <c r="H272" s="22">
        <f t="shared" si="104"/>
        <v>0</v>
      </c>
    </row>
    <row r="273" spans="1:8" ht="12.75">
      <c r="A273" s="145" t="s">
        <v>21</v>
      </c>
      <c r="B273" s="145" t="s">
        <v>53</v>
      </c>
      <c r="C273" s="147" t="s">
        <v>349</v>
      </c>
      <c r="D273" s="147" t="s">
        <v>127</v>
      </c>
      <c r="E273" s="77" t="s">
        <v>128</v>
      </c>
      <c r="F273" s="22">
        <f>35614-7433.5</f>
        <v>28180.5</v>
      </c>
      <c r="G273" s="22">
        <v>0</v>
      </c>
      <c r="H273" s="22">
        <v>0</v>
      </c>
    </row>
    <row r="274" spans="1:8" ht="15.75" customHeight="1">
      <c r="A274" s="148" t="s">
        <v>21</v>
      </c>
      <c r="B274" s="148" t="s">
        <v>53</v>
      </c>
      <c r="C274" s="150" t="s">
        <v>357</v>
      </c>
      <c r="D274" s="148"/>
      <c r="E274" s="149" t="s">
        <v>358</v>
      </c>
      <c r="F274" s="22">
        <f>F275</f>
        <v>381.8000000000002</v>
      </c>
      <c r="G274" s="22">
        <f aca="true" t="shared" si="105" ref="G274:H275">G275</f>
        <v>0</v>
      </c>
      <c r="H274" s="22">
        <f t="shared" si="105"/>
        <v>0</v>
      </c>
    </row>
    <row r="275" spans="1:8" ht="31.5">
      <c r="A275" s="148" t="s">
        <v>21</v>
      </c>
      <c r="B275" s="148" t="s">
        <v>53</v>
      </c>
      <c r="C275" s="150" t="s">
        <v>357</v>
      </c>
      <c r="D275" s="150" t="s">
        <v>75</v>
      </c>
      <c r="E275" s="77" t="s">
        <v>100</v>
      </c>
      <c r="F275" s="22">
        <f>F276</f>
        <v>381.8000000000002</v>
      </c>
      <c r="G275" s="22">
        <f t="shared" si="105"/>
        <v>0</v>
      </c>
      <c r="H275" s="22">
        <f t="shared" si="105"/>
        <v>0</v>
      </c>
    </row>
    <row r="276" spans="1:8" ht="12.75">
      <c r="A276" s="148" t="s">
        <v>21</v>
      </c>
      <c r="B276" s="148" t="s">
        <v>53</v>
      </c>
      <c r="C276" s="150" t="s">
        <v>357</v>
      </c>
      <c r="D276" s="150" t="s">
        <v>127</v>
      </c>
      <c r="E276" s="77" t="s">
        <v>128</v>
      </c>
      <c r="F276" s="22">
        <f>281.8+1858.4-1758.4</f>
        <v>381.8000000000002</v>
      </c>
      <c r="G276" s="22">
        <v>0</v>
      </c>
      <c r="H276" s="22">
        <v>0</v>
      </c>
    </row>
    <row r="277" spans="1:8" ht="63">
      <c r="A277" s="95" t="s">
        <v>21</v>
      </c>
      <c r="B277" s="95" t="s">
        <v>53</v>
      </c>
      <c r="C277" s="96" t="s">
        <v>295</v>
      </c>
      <c r="D277" s="96"/>
      <c r="E277" s="77" t="s">
        <v>296</v>
      </c>
      <c r="F277" s="22">
        <f>F278</f>
        <v>68226.7</v>
      </c>
      <c r="G277" s="22">
        <f aca="true" t="shared" si="106" ref="G277:H278">G278</f>
        <v>0</v>
      </c>
      <c r="H277" s="22">
        <f t="shared" si="106"/>
        <v>0</v>
      </c>
    </row>
    <row r="278" spans="1:8" ht="31.5">
      <c r="A278" s="95" t="s">
        <v>21</v>
      </c>
      <c r="B278" s="95" t="s">
        <v>53</v>
      </c>
      <c r="C278" s="96" t="s">
        <v>295</v>
      </c>
      <c r="D278" s="96" t="s">
        <v>75</v>
      </c>
      <c r="E278" s="77" t="s">
        <v>100</v>
      </c>
      <c r="F278" s="22">
        <f>F279</f>
        <v>68226.7</v>
      </c>
      <c r="G278" s="22">
        <f t="shared" si="106"/>
        <v>0</v>
      </c>
      <c r="H278" s="22">
        <f t="shared" si="106"/>
        <v>0</v>
      </c>
    </row>
    <row r="279" spans="1:8" ht="12.75">
      <c r="A279" s="95" t="s">
        <v>21</v>
      </c>
      <c r="B279" s="95" t="s">
        <v>53</v>
      </c>
      <c r="C279" s="96" t="s">
        <v>295</v>
      </c>
      <c r="D279" s="96" t="s">
        <v>127</v>
      </c>
      <c r="E279" s="77" t="s">
        <v>128</v>
      </c>
      <c r="F279" s="22">
        <f>238.3+37568.5+191.7+30228.2</f>
        <v>68226.7</v>
      </c>
      <c r="G279" s="22">
        <v>0</v>
      </c>
      <c r="H279" s="22">
        <v>0</v>
      </c>
    </row>
    <row r="280" spans="1:8" ht="31.5">
      <c r="A280" s="72" t="s">
        <v>21</v>
      </c>
      <c r="B280" s="72" t="s">
        <v>53</v>
      </c>
      <c r="C280" s="74" t="s">
        <v>290</v>
      </c>
      <c r="D280" s="72"/>
      <c r="E280" s="81" t="s">
        <v>288</v>
      </c>
      <c r="F280" s="22">
        <f t="shared" si="102"/>
        <v>10275.2</v>
      </c>
      <c r="G280" s="22">
        <f t="shared" si="103"/>
        <v>0</v>
      </c>
      <c r="H280" s="22">
        <f t="shared" si="103"/>
        <v>0</v>
      </c>
    </row>
    <row r="281" spans="1:8" ht="31.5">
      <c r="A281" s="72" t="s">
        <v>21</v>
      </c>
      <c r="B281" s="72" t="s">
        <v>53</v>
      </c>
      <c r="C281" s="94" t="s">
        <v>290</v>
      </c>
      <c r="D281" s="74" t="s">
        <v>75</v>
      </c>
      <c r="E281" s="77" t="s">
        <v>100</v>
      </c>
      <c r="F281" s="22">
        <f t="shared" si="102"/>
        <v>10275.2</v>
      </c>
      <c r="G281" s="22">
        <f t="shared" si="103"/>
        <v>0</v>
      </c>
      <c r="H281" s="22">
        <f t="shared" si="103"/>
        <v>0</v>
      </c>
    </row>
    <row r="282" spans="1:8" ht="12.75">
      <c r="A282" s="72" t="s">
        <v>21</v>
      </c>
      <c r="B282" s="72" t="s">
        <v>53</v>
      </c>
      <c r="C282" s="94" t="s">
        <v>290</v>
      </c>
      <c r="D282" s="74" t="s">
        <v>127</v>
      </c>
      <c r="E282" s="77" t="s">
        <v>128</v>
      </c>
      <c r="F282" s="22">
        <f>8903.5-1858.4+3230.1</f>
        <v>10275.2</v>
      </c>
      <c r="G282" s="22">
        <v>0</v>
      </c>
      <c r="H282" s="22">
        <v>0</v>
      </c>
    </row>
    <row r="283" spans="1:8" ht="12.75">
      <c r="A283" s="9" t="s">
        <v>21</v>
      </c>
      <c r="B283" s="9" t="s">
        <v>94</v>
      </c>
      <c r="C283" s="10"/>
      <c r="D283" s="10"/>
      <c r="E283" s="60" t="s">
        <v>95</v>
      </c>
      <c r="F283" s="22">
        <f>F284</f>
        <v>19791.2</v>
      </c>
      <c r="G283" s="22">
        <f aca="true" t="shared" si="107" ref="G283:H283">G284</f>
        <v>19891.3</v>
      </c>
      <c r="H283" s="22">
        <f t="shared" si="107"/>
        <v>19576.2</v>
      </c>
    </row>
    <row r="284" spans="1:8" ht="33.75" customHeight="1">
      <c r="A284" s="9" t="s">
        <v>21</v>
      </c>
      <c r="B284" s="42" t="s">
        <v>94</v>
      </c>
      <c r="C284" s="43">
        <v>1100000000</v>
      </c>
      <c r="D284" s="42"/>
      <c r="E284" s="60" t="s">
        <v>211</v>
      </c>
      <c r="F284" s="22">
        <f aca="true" t="shared" si="108" ref="F284:H291">F285</f>
        <v>19791.2</v>
      </c>
      <c r="G284" s="22">
        <f t="shared" si="108"/>
        <v>19891.3</v>
      </c>
      <c r="H284" s="22">
        <f t="shared" si="108"/>
        <v>19576.2</v>
      </c>
    </row>
    <row r="285" spans="1:8" ht="12.75">
      <c r="A285" s="9" t="s">
        <v>21</v>
      </c>
      <c r="B285" s="42" t="s">
        <v>94</v>
      </c>
      <c r="C285" s="43">
        <v>1120000000</v>
      </c>
      <c r="D285" s="42"/>
      <c r="E285" s="60" t="s">
        <v>129</v>
      </c>
      <c r="F285" s="22">
        <f>F286+F296</f>
        <v>19791.2</v>
      </c>
      <c r="G285" s="22">
        <f aca="true" t="shared" si="109" ref="G285:H285">G286+G296</f>
        <v>19891.3</v>
      </c>
      <c r="H285" s="22">
        <f t="shared" si="109"/>
        <v>19576.2</v>
      </c>
    </row>
    <row r="286" spans="1:8" ht="47.25">
      <c r="A286" s="9" t="s">
        <v>21</v>
      </c>
      <c r="B286" s="42" t="s">
        <v>94</v>
      </c>
      <c r="C286" s="43">
        <v>1120100000</v>
      </c>
      <c r="D286" s="42"/>
      <c r="E286" s="60" t="s">
        <v>130</v>
      </c>
      <c r="F286" s="22">
        <f>F290+F287+F293</f>
        <v>19576.2</v>
      </c>
      <c r="G286" s="22">
        <f aca="true" t="shared" si="110" ref="G286:H286">G290+G287+G293</f>
        <v>19576.2</v>
      </c>
      <c r="H286" s="22">
        <f t="shared" si="110"/>
        <v>19576.2</v>
      </c>
    </row>
    <row r="287" spans="1:8" ht="47.25">
      <c r="A287" s="9" t="s">
        <v>21</v>
      </c>
      <c r="B287" s="115" t="s">
        <v>94</v>
      </c>
      <c r="C287" s="115">
        <v>1120110690</v>
      </c>
      <c r="D287" s="115"/>
      <c r="E287" s="77" t="s">
        <v>318</v>
      </c>
      <c r="F287" s="22">
        <f>F288</f>
        <v>3591.2</v>
      </c>
      <c r="G287" s="22">
        <f aca="true" t="shared" si="111" ref="G287:H288">G288</f>
        <v>3591.2</v>
      </c>
      <c r="H287" s="22">
        <f t="shared" si="111"/>
        <v>3591.2</v>
      </c>
    </row>
    <row r="288" spans="1:8" ht="31.5">
      <c r="A288" s="9" t="s">
        <v>21</v>
      </c>
      <c r="B288" s="115" t="s">
        <v>94</v>
      </c>
      <c r="C288" s="115">
        <v>1120110690</v>
      </c>
      <c r="D288" s="117" t="s">
        <v>101</v>
      </c>
      <c r="E288" s="77" t="s">
        <v>102</v>
      </c>
      <c r="F288" s="22">
        <f>F289</f>
        <v>3591.2</v>
      </c>
      <c r="G288" s="22">
        <f t="shared" si="111"/>
        <v>3591.2</v>
      </c>
      <c r="H288" s="22">
        <f t="shared" si="111"/>
        <v>3591.2</v>
      </c>
    </row>
    <row r="289" spans="1:8" ht="12.75">
      <c r="A289" s="9" t="s">
        <v>21</v>
      </c>
      <c r="B289" s="115" t="s">
        <v>94</v>
      </c>
      <c r="C289" s="115">
        <v>1120110690</v>
      </c>
      <c r="D289" s="115">
        <v>610</v>
      </c>
      <c r="E289" s="77" t="s">
        <v>111</v>
      </c>
      <c r="F289" s="22">
        <v>3591.2</v>
      </c>
      <c r="G289" s="22">
        <v>3591.2</v>
      </c>
      <c r="H289" s="22">
        <v>3591.2</v>
      </c>
    </row>
    <row r="290" spans="1:8" ht="31.5">
      <c r="A290" s="9" t="s">
        <v>21</v>
      </c>
      <c r="B290" s="42" t="s">
        <v>94</v>
      </c>
      <c r="C290" s="43">
        <v>1120120010</v>
      </c>
      <c r="D290" s="42"/>
      <c r="E290" s="60" t="s">
        <v>131</v>
      </c>
      <c r="F290" s="22">
        <f t="shared" si="108"/>
        <v>15949.1</v>
      </c>
      <c r="G290" s="22">
        <f t="shared" si="108"/>
        <v>15949.1</v>
      </c>
      <c r="H290" s="22">
        <f t="shared" si="108"/>
        <v>15949.1</v>
      </c>
    </row>
    <row r="291" spans="1:8" ht="31.5">
      <c r="A291" s="9" t="s">
        <v>21</v>
      </c>
      <c r="B291" s="42" t="s">
        <v>94</v>
      </c>
      <c r="C291" s="43">
        <v>1120120010</v>
      </c>
      <c r="D291" s="43" t="s">
        <v>101</v>
      </c>
      <c r="E291" s="60" t="s">
        <v>102</v>
      </c>
      <c r="F291" s="22">
        <f t="shared" si="108"/>
        <v>15949.1</v>
      </c>
      <c r="G291" s="22">
        <f t="shared" si="108"/>
        <v>15949.1</v>
      </c>
      <c r="H291" s="22">
        <f t="shared" si="108"/>
        <v>15949.1</v>
      </c>
    </row>
    <row r="292" spans="1:8" ht="12.75">
      <c r="A292" s="9" t="s">
        <v>21</v>
      </c>
      <c r="B292" s="42" t="s">
        <v>94</v>
      </c>
      <c r="C292" s="43">
        <v>1120120010</v>
      </c>
      <c r="D292" s="42">
        <v>610</v>
      </c>
      <c r="E292" s="60" t="s">
        <v>111</v>
      </c>
      <c r="F292" s="22">
        <f>15985-35.9</f>
        <v>15949.1</v>
      </c>
      <c r="G292" s="22">
        <f>15985-35.9</f>
        <v>15949.1</v>
      </c>
      <c r="H292" s="22">
        <f>15985-35.9</f>
        <v>15949.1</v>
      </c>
    </row>
    <row r="293" spans="1:8" ht="47.25">
      <c r="A293" s="9" t="s">
        <v>21</v>
      </c>
      <c r="B293" s="119" t="s">
        <v>94</v>
      </c>
      <c r="C293" s="119" t="s">
        <v>331</v>
      </c>
      <c r="D293" s="119"/>
      <c r="E293" s="77" t="s">
        <v>332</v>
      </c>
      <c r="F293" s="22">
        <f>F294</f>
        <v>35.9</v>
      </c>
      <c r="G293" s="22">
        <f aca="true" t="shared" si="112" ref="G293:H294">G294</f>
        <v>35.9</v>
      </c>
      <c r="H293" s="22">
        <f t="shared" si="112"/>
        <v>35.9</v>
      </c>
    </row>
    <row r="294" spans="1:8" ht="31.5">
      <c r="A294" s="9" t="s">
        <v>21</v>
      </c>
      <c r="B294" s="119" t="s">
        <v>94</v>
      </c>
      <c r="C294" s="119" t="s">
        <v>331</v>
      </c>
      <c r="D294" s="121" t="s">
        <v>101</v>
      </c>
      <c r="E294" s="77" t="s">
        <v>102</v>
      </c>
      <c r="F294" s="22">
        <f>F295</f>
        <v>35.9</v>
      </c>
      <c r="G294" s="22">
        <f t="shared" si="112"/>
        <v>35.9</v>
      </c>
      <c r="H294" s="22">
        <f t="shared" si="112"/>
        <v>35.9</v>
      </c>
    </row>
    <row r="295" spans="1:8" ht="12.75">
      <c r="A295" s="9" t="s">
        <v>21</v>
      </c>
      <c r="B295" s="119" t="s">
        <v>94</v>
      </c>
      <c r="C295" s="119" t="s">
        <v>331</v>
      </c>
      <c r="D295" s="119">
        <v>610</v>
      </c>
      <c r="E295" s="77" t="s">
        <v>111</v>
      </c>
      <c r="F295" s="22">
        <v>35.9</v>
      </c>
      <c r="G295" s="22">
        <v>35.9</v>
      </c>
      <c r="H295" s="22">
        <v>35.9</v>
      </c>
    </row>
    <row r="296" spans="1:8" ht="63">
      <c r="A296" s="9" t="s">
        <v>21</v>
      </c>
      <c r="B296" s="207" t="s">
        <v>94</v>
      </c>
      <c r="C296" s="207">
        <v>1120300000</v>
      </c>
      <c r="D296" s="207"/>
      <c r="E296" s="77" t="s">
        <v>351</v>
      </c>
      <c r="F296" s="22">
        <f>F297</f>
        <v>215</v>
      </c>
      <c r="G296" s="22">
        <f aca="true" t="shared" si="113" ref="G296:H298">G297</f>
        <v>315.1</v>
      </c>
      <c r="H296" s="22">
        <f t="shared" si="113"/>
        <v>0</v>
      </c>
    </row>
    <row r="297" spans="1:8" ht="31.5">
      <c r="A297" s="9" t="s">
        <v>21</v>
      </c>
      <c r="B297" s="207" t="s">
        <v>94</v>
      </c>
      <c r="C297" s="207">
        <v>1120320020</v>
      </c>
      <c r="D297" s="207"/>
      <c r="E297" s="77" t="s">
        <v>348</v>
      </c>
      <c r="F297" s="22">
        <f>F298</f>
        <v>215</v>
      </c>
      <c r="G297" s="22">
        <f t="shared" si="113"/>
        <v>315.1</v>
      </c>
      <c r="H297" s="22">
        <f t="shared" si="113"/>
        <v>0</v>
      </c>
    </row>
    <row r="298" spans="1:8" ht="31.5">
      <c r="A298" s="9" t="s">
        <v>21</v>
      </c>
      <c r="B298" s="207" t="s">
        <v>94</v>
      </c>
      <c r="C298" s="207">
        <v>1120320020</v>
      </c>
      <c r="D298" s="209" t="s">
        <v>101</v>
      </c>
      <c r="E298" s="77" t="s">
        <v>102</v>
      </c>
      <c r="F298" s="22">
        <f>F299</f>
        <v>215</v>
      </c>
      <c r="G298" s="22">
        <f t="shared" si="113"/>
        <v>315.1</v>
      </c>
      <c r="H298" s="22">
        <f t="shared" si="113"/>
        <v>0</v>
      </c>
    </row>
    <row r="299" spans="1:8" ht="12.75">
      <c r="A299" s="9" t="s">
        <v>21</v>
      </c>
      <c r="B299" s="207" t="s">
        <v>94</v>
      </c>
      <c r="C299" s="207">
        <v>1120320020</v>
      </c>
      <c r="D299" s="207">
        <v>610</v>
      </c>
      <c r="E299" s="77" t="s">
        <v>111</v>
      </c>
      <c r="F299" s="22">
        <v>215</v>
      </c>
      <c r="G299" s="22">
        <v>315.1</v>
      </c>
      <c r="H299" s="22">
        <v>0</v>
      </c>
    </row>
    <row r="300" spans="1:8" ht="31.5">
      <c r="A300" s="9" t="s">
        <v>21</v>
      </c>
      <c r="B300" s="23" t="s">
        <v>236</v>
      </c>
      <c r="C300" s="43"/>
      <c r="D300" s="42"/>
      <c r="E300" s="60" t="s">
        <v>272</v>
      </c>
      <c r="F300" s="22">
        <f aca="true" t="shared" si="114" ref="F300:H305">F301</f>
        <v>279</v>
      </c>
      <c r="G300" s="22">
        <f t="shared" si="114"/>
        <v>280</v>
      </c>
      <c r="H300" s="22">
        <f t="shared" si="114"/>
        <v>300</v>
      </c>
    </row>
    <row r="301" spans="1:8" ht="47.25">
      <c r="A301" s="9" t="s">
        <v>21</v>
      </c>
      <c r="B301" s="23" t="s">
        <v>236</v>
      </c>
      <c r="C301" s="43">
        <v>1600000000</v>
      </c>
      <c r="D301" s="43"/>
      <c r="E301" s="60" t="s">
        <v>121</v>
      </c>
      <c r="F301" s="22">
        <f t="shared" si="114"/>
        <v>279</v>
      </c>
      <c r="G301" s="22">
        <f t="shared" si="114"/>
        <v>280</v>
      </c>
      <c r="H301" s="22">
        <f t="shared" si="114"/>
        <v>300</v>
      </c>
    </row>
    <row r="302" spans="1:8" ht="47.25">
      <c r="A302" s="9" t="s">
        <v>21</v>
      </c>
      <c r="B302" s="23" t="s">
        <v>236</v>
      </c>
      <c r="C302" s="43">
        <v>1640000000</v>
      </c>
      <c r="D302" s="1"/>
      <c r="E302" s="63" t="s">
        <v>238</v>
      </c>
      <c r="F302" s="22">
        <f t="shared" si="114"/>
        <v>279</v>
      </c>
      <c r="G302" s="22">
        <f t="shared" si="114"/>
        <v>280</v>
      </c>
      <c r="H302" s="22">
        <f t="shared" si="114"/>
        <v>300</v>
      </c>
    </row>
    <row r="303" spans="1:8" ht="31.5">
      <c r="A303" s="9" t="s">
        <v>21</v>
      </c>
      <c r="B303" s="23" t="s">
        <v>236</v>
      </c>
      <c r="C303" s="43">
        <v>1640100000</v>
      </c>
      <c r="D303" s="42"/>
      <c r="E303" s="60" t="s">
        <v>240</v>
      </c>
      <c r="F303" s="22">
        <f t="shared" si="114"/>
        <v>279</v>
      </c>
      <c r="G303" s="22">
        <f t="shared" si="114"/>
        <v>280</v>
      </c>
      <c r="H303" s="22">
        <f t="shared" si="114"/>
        <v>300</v>
      </c>
    </row>
    <row r="304" spans="1:8" ht="12.75">
      <c r="A304" s="9" t="s">
        <v>21</v>
      </c>
      <c r="B304" s="23" t="s">
        <v>236</v>
      </c>
      <c r="C304" s="43">
        <v>1640120510</v>
      </c>
      <c r="D304" s="42"/>
      <c r="E304" s="60" t="s">
        <v>242</v>
      </c>
      <c r="F304" s="22">
        <f t="shared" si="114"/>
        <v>279</v>
      </c>
      <c r="G304" s="22">
        <f t="shared" si="114"/>
        <v>280</v>
      </c>
      <c r="H304" s="22">
        <f t="shared" si="114"/>
        <v>300</v>
      </c>
    </row>
    <row r="305" spans="1:8" ht="31.5">
      <c r="A305" s="9" t="s">
        <v>21</v>
      </c>
      <c r="B305" s="23" t="s">
        <v>236</v>
      </c>
      <c r="C305" s="43">
        <v>1640120510</v>
      </c>
      <c r="D305" s="43" t="s">
        <v>72</v>
      </c>
      <c r="E305" s="60" t="s">
        <v>99</v>
      </c>
      <c r="F305" s="22">
        <f t="shared" si="114"/>
        <v>279</v>
      </c>
      <c r="G305" s="22">
        <f t="shared" si="114"/>
        <v>280</v>
      </c>
      <c r="H305" s="22">
        <f t="shared" si="114"/>
        <v>300</v>
      </c>
    </row>
    <row r="306" spans="1:8" ht="31.5">
      <c r="A306" s="9" t="s">
        <v>21</v>
      </c>
      <c r="B306" s="23" t="s">
        <v>236</v>
      </c>
      <c r="C306" s="43">
        <v>1640120510</v>
      </c>
      <c r="D306" s="42">
        <v>240</v>
      </c>
      <c r="E306" s="60" t="s">
        <v>269</v>
      </c>
      <c r="F306" s="22">
        <v>279</v>
      </c>
      <c r="G306" s="22">
        <v>280</v>
      </c>
      <c r="H306" s="22">
        <v>300</v>
      </c>
    </row>
    <row r="307" spans="1:8" ht="12.75">
      <c r="A307" s="9" t="s">
        <v>21</v>
      </c>
      <c r="B307" s="42" t="s">
        <v>40</v>
      </c>
      <c r="C307" s="42" t="s">
        <v>69</v>
      </c>
      <c r="D307" s="42" t="s">
        <v>69</v>
      </c>
      <c r="E307" s="60" t="s">
        <v>103</v>
      </c>
      <c r="F307" s="22">
        <f>F318+F308</f>
        <v>211.3</v>
      </c>
      <c r="G307" s="22">
        <f>G318+G308</f>
        <v>211.3</v>
      </c>
      <c r="H307" s="22">
        <f>H318+H308</f>
        <v>211.3</v>
      </c>
    </row>
    <row r="308" spans="1:8" ht="36" customHeight="1">
      <c r="A308" s="9" t="s">
        <v>21</v>
      </c>
      <c r="B308" s="42" t="s">
        <v>40</v>
      </c>
      <c r="C308" s="43">
        <v>1100000000</v>
      </c>
      <c r="D308" s="42"/>
      <c r="E308" s="60" t="s">
        <v>211</v>
      </c>
      <c r="F308" s="22">
        <f>F309</f>
        <v>85.5</v>
      </c>
      <c r="G308" s="22">
        <f aca="true" t="shared" si="115" ref="G308:H308">G309</f>
        <v>85.5</v>
      </c>
      <c r="H308" s="22">
        <f t="shared" si="115"/>
        <v>85.5</v>
      </c>
    </row>
    <row r="309" spans="1:8" ht="31.5">
      <c r="A309" s="9" t="s">
        <v>21</v>
      </c>
      <c r="B309" s="42" t="s">
        <v>40</v>
      </c>
      <c r="C309" s="43">
        <v>1130000000</v>
      </c>
      <c r="D309" s="42"/>
      <c r="E309" s="60" t="s">
        <v>122</v>
      </c>
      <c r="F309" s="22">
        <f>F314+F310</f>
        <v>85.5</v>
      </c>
      <c r="G309" s="22">
        <f>G314+G310</f>
        <v>85.5</v>
      </c>
      <c r="H309" s="22">
        <f>H314+H310</f>
        <v>85.5</v>
      </c>
    </row>
    <row r="310" spans="1:8" ht="31.5">
      <c r="A310" s="9" t="s">
        <v>21</v>
      </c>
      <c r="B310" s="42" t="s">
        <v>40</v>
      </c>
      <c r="C310" s="42">
        <v>1130200000</v>
      </c>
      <c r="D310" s="42"/>
      <c r="E310" s="60" t="s">
        <v>203</v>
      </c>
      <c r="F310" s="22">
        <f>F311</f>
        <v>15.7</v>
      </c>
      <c r="G310" s="22">
        <f aca="true" t="shared" si="116" ref="G310:H312">G311</f>
        <v>15.7</v>
      </c>
      <c r="H310" s="22">
        <f t="shared" si="116"/>
        <v>15.7</v>
      </c>
    </row>
    <row r="311" spans="1:8" ht="31.5">
      <c r="A311" s="9" t="s">
        <v>21</v>
      </c>
      <c r="B311" s="42" t="s">
        <v>40</v>
      </c>
      <c r="C311" s="42">
        <v>1130220270</v>
      </c>
      <c r="D311" s="42"/>
      <c r="E311" s="60" t="s">
        <v>204</v>
      </c>
      <c r="F311" s="22">
        <f>F312</f>
        <v>15.7</v>
      </c>
      <c r="G311" s="22">
        <f t="shared" si="116"/>
        <v>15.7</v>
      </c>
      <c r="H311" s="22">
        <f t="shared" si="116"/>
        <v>15.7</v>
      </c>
    </row>
    <row r="312" spans="1:8" ht="12.75">
      <c r="A312" s="9" t="s">
        <v>21</v>
      </c>
      <c r="B312" s="42" t="s">
        <v>40</v>
      </c>
      <c r="C312" s="42">
        <v>1130220270</v>
      </c>
      <c r="D312" s="43" t="s">
        <v>76</v>
      </c>
      <c r="E312" s="60" t="s">
        <v>77</v>
      </c>
      <c r="F312" s="22">
        <f>F313</f>
        <v>15.7</v>
      </c>
      <c r="G312" s="22">
        <f t="shared" si="116"/>
        <v>15.7</v>
      </c>
      <c r="H312" s="22">
        <f t="shared" si="116"/>
        <v>15.7</v>
      </c>
    </row>
    <row r="313" spans="1:8" ht="12.75">
      <c r="A313" s="9" t="s">
        <v>21</v>
      </c>
      <c r="B313" s="42" t="s">
        <v>40</v>
      </c>
      <c r="C313" s="42">
        <v>1130220270</v>
      </c>
      <c r="D313" s="42">
        <v>350</v>
      </c>
      <c r="E313" s="60" t="s">
        <v>173</v>
      </c>
      <c r="F313" s="22">
        <v>15.7</v>
      </c>
      <c r="G313" s="22">
        <v>15.7</v>
      </c>
      <c r="H313" s="22">
        <v>15.7</v>
      </c>
    </row>
    <row r="314" spans="1:8" ht="31.5">
      <c r="A314" s="9" t="s">
        <v>21</v>
      </c>
      <c r="B314" s="42" t="s">
        <v>40</v>
      </c>
      <c r="C314" s="42">
        <v>1130400000</v>
      </c>
      <c r="D314" s="42"/>
      <c r="E314" s="60" t="s">
        <v>155</v>
      </c>
      <c r="F314" s="22">
        <f>F315</f>
        <v>69.8</v>
      </c>
      <c r="G314" s="22">
        <f aca="true" t="shared" si="117" ref="G314:H316">G315</f>
        <v>69.8</v>
      </c>
      <c r="H314" s="22">
        <f t="shared" si="117"/>
        <v>69.8</v>
      </c>
    </row>
    <row r="315" spans="1:8" ht="31.5">
      <c r="A315" s="9" t="s">
        <v>21</v>
      </c>
      <c r="B315" s="42" t="s">
        <v>40</v>
      </c>
      <c r="C315" s="42">
        <v>1130420290</v>
      </c>
      <c r="D315" s="42"/>
      <c r="E315" s="60" t="s">
        <v>156</v>
      </c>
      <c r="F315" s="22">
        <f>F316</f>
        <v>69.8</v>
      </c>
      <c r="G315" s="22">
        <f t="shared" si="117"/>
        <v>69.8</v>
      </c>
      <c r="H315" s="22">
        <f t="shared" si="117"/>
        <v>69.8</v>
      </c>
    </row>
    <row r="316" spans="1:8" ht="31.5">
      <c r="A316" s="9" t="s">
        <v>21</v>
      </c>
      <c r="B316" s="42" t="s">
        <v>40</v>
      </c>
      <c r="C316" s="42">
        <v>1130420290</v>
      </c>
      <c r="D316" s="117" t="s">
        <v>72</v>
      </c>
      <c r="E316" s="116" t="s">
        <v>99</v>
      </c>
      <c r="F316" s="22">
        <f>F317</f>
        <v>69.8</v>
      </c>
      <c r="G316" s="22">
        <f t="shared" si="117"/>
        <v>69.8</v>
      </c>
      <c r="H316" s="22">
        <f t="shared" si="117"/>
        <v>69.8</v>
      </c>
    </row>
    <row r="317" spans="1:8" ht="31.5">
      <c r="A317" s="9" t="s">
        <v>21</v>
      </c>
      <c r="B317" s="42" t="s">
        <v>40</v>
      </c>
      <c r="C317" s="42">
        <v>1130420290</v>
      </c>
      <c r="D317" s="117">
        <v>240</v>
      </c>
      <c r="E317" s="116" t="s">
        <v>269</v>
      </c>
      <c r="F317" s="22">
        <v>69.8</v>
      </c>
      <c r="G317" s="22">
        <v>69.8</v>
      </c>
      <c r="H317" s="22">
        <v>69.8</v>
      </c>
    </row>
    <row r="318" spans="1:8" ht="47.25">
      <c r="A318" s="9" t="s">
        <v>21</v>
      </c>
      <c r="B318" s="42" t="s">
        <v>40</v>
      </c>
      <c r="C318" s="43">
        <v>1200000000</v>
      </c>
      <c r="D318" s="42"/>
      <c r="E318" s="60" t="s">
        <v>206</v>
      </c>
      <c r="F318" s="22">
        <f>F319</f>
        <v>125.8</v>
      </c>
      <c r="G318" s="22">
        <f aca="true" t="shared" si="118" ref="G318:H322">G319</f>
        <v>125.8</v>
      </c>
      <c r="H318" s="22">
        <f t="shared" si="118"/>
        <v>125.8</v>
      </c>
    </row>
    <row r="319" spans="1:8" ht="31.5">
      <c r="A319" s="9" t="s">
        <v>21</v>
      </c>
      <c r="B319" s="42" t="s">
        <v>40</v>
      </c>
      <c r="C319" s="43">
        <v>1240000000</v>
      </c>
      <c r="D319" s="10"/>
      <c r="E319" s="60" t="s">
        <v>145</v>
      </c>
      <c r="F319" s="22">
        <f>F320</f>
        <v>125.8</v>
      </c>
      <c r="G319" s="22">
        <f t="shared" si="118"/>
        <v>125.8</v>
      </c>
      <c r="H319" s="22">
        <f t="shared" si="118"/>
        <v>125.8</v>
      </c>
    </row>
    <row r="320" spans="1:8" ht="31.5">
      <c r="A320" s="9" t="s">
        <v>21</v>
      </c>
      <c r="B320" s="42" t="s">
        <v>40</v>
      </c>
      <c r="C320" s="10" t="s">
        <v>147</v>
      </c>
      <c r="D320" s="10"/>
      <c r="E320" s="60" t="s">
        <v>155</v>
      </c>
      <c r="F320" s="22">
        <f>F321+F324+F327+F330</f>
        <v>125.8</v>
      </c>
      <c r="G320" s="22">
        <f aca="true" t="shared" si="119" ref="G320:H320">G321+G324+G327+G330</f>
        <v>125.8</v>
      </c>
      <c r="H320" s="22">
        <f t="shared" si="119"/>
        <v>125.8</v>
      </c>
    </row>
    <row r="321" spans="1:8" ht="12.75">
      <c r="A321" s="9" t="s">
        <v>21</v>
      </c>
      <c r="B321" s="2" t="s">
        <v>40</v>
      </c>
      <c r="C321" s="10" t="s">
        <v>235</v>
      </c>
      <c r="D321" s="11"/>
      <c r="E321" s="60" t="s">
        <v>159</v>
      </c>
      <c r="F321" s="22">
        <f>F322</f>
        <v>52.9</v>
      </c>
      <c r="G321" s="22">
        <f t="shared" si="118"/>
        <v>52.9</v>
      </c>
      <c r="H321" s="22">
        <f t="shared" si="118"/>
        <v>52.9</v>
      </c>
    </row>
    <row r="322" spans="1:8" ht="31.5">
      <c r="A322" s="9" t="s">
        <v>21</v>
      </c>
      <c r="B322" s="2" t="s">
        <v>40</v>
      </c>
      <c r="C322" s="10" t="s">
        <v>235</v>
      </c>
      <c r="D322" s="117" t="s">
        <v>72</v>
      </c>
      <c r="E322" s="116" t="s">
        <v>99</v>
      </c>
      <c r="F322" s="22">
        <f>F323</f>
        <v>52.9</v>
      </c>
      <c r="G322" s="22">
        <f t="shared" si="118"/>
        <v>52.9</v>
      </c>
      <c r="H322" s="22">
        <f t="shared" si="118"/>
        <v>52.9</v>
      </c>
    </row>
    <row r="323" spans="1:8" ht="31.5">
      <c r="A323" s="9" t="s">
        <v>21</v>
      </c>
      <c r="B323" s="2" t="s">
        <v>40</v>
      </c>
      <c r="C323" s="10" t="s">
        <v>235</v>
      </c>
      <c r="D323" s="117">
        <v>240</v>
      </c>
      <c r="E323" s="116" t="s">
        <v>269</v>
      </c>
      <c r="F323" s="22">
        <v>52.9</v>
      </c>
      <c r="G323" s="22">
        <v>52.9</v>
      </c>
      <c r="H323" s="22">
        <v>52.9</v>
      </c>
    </row>
    <row r="324" spans="1:8" ht="31.5">
      <c r="A324" s="9" t="s">
        <v>21</v>
      </c>
      <c r="B324" s="42" t="s">
        <v>40</v>
      </c>
      <c r="C324" s="10" t="s">
        <v>149</v>
      </c>
      <c r="D324" s="10"/>
      <c r="E324" s="60" t="s">
        <v>148</v>
      </c>
      <c r="F324" s="22">
        <f>F325</f>
        <v>22.9</v>
      </c>
      <c r="G324" s="22">
        <f aca="true" t="shared" si="120" ref="G324:H325">G325</f>
        <v>22.9</v>
      </c>
      <c r="H324" s="22">
        <f t="shared" si="120"/>
        <v>22.9</v>
      </c>
    </row>
    <row r="325" spans="1:8" ht="31.5">
      <c r="A325" s="9" t="s">
        <v>21</v>
      </c>
      <c r="B325" s="42" t="s">
        <v>40</v>
      </c>
      <c r="C325" s="10" t="s">
        <v>149</v>
      </c>
      <c r="D325" s="43" t="s">
        <v>72</v>
      </c>
      <c r="E325" s="60" t="s">
        <v>99</v>
      </c>
      <c r="F325" s="22">
        <f>F326</f>
        <v>22.9</v>
      </c>
      <c r="G325" s="22">
        <f t="shared" si="120"/>
        <v>22.9</v>
      </c>
      <c r="H325" s="22">
        <f t="shared" si="120"/>
        <v>22.9</v>
      </c>
    </row>
    <row r="326" spans="1:8" ht="31.5">
      <c r="A326" s="9" t="s">
        <v>21</v>
      </c>
      <c r="B326" s="42" t="s">
        <v>40</v>
      </c>
      <c r="C326" s="10" t="s">
        <v>149</v>
      </c>
      <c r="D326" s="42">
        <v>240</v>
      </c>
      <c r="E326" s="60" t="s">
        <v>269</v>
      </c>
      <c r="F326" s="22">
        <v>22.9</v>
      </c>
      <c r="G326" s="22">
        <v>22.9</v>
      </c>
      <c r="H326" s="22">
        <v>22.9</v>
      </c>
    </row>
    <row r="327" spans="1:8" ht="31.5">
      <c r="A327" s="9" t="s">
        <v>21</v>
      </c>
      <c r="B327" s="42" t="s">
        <v>40</v>
      </c>
      <c r="C327" s="10" t="s">
        <v>151</v>
      </c>
      <c r="D327" s="10"/>
      <c r="E327" s="60" t="s">
        <v>150</v>
      </c>
      <c r="F327" s="22">
        <f>F328</f>
        <v>14</v>
      </c>
      <c r="G327" s="22">
        <f aca="true" t="shared" si="121" ref="G327:H328">G328</f>
        <v>14</v>
      </c>
      <c r="H327" s="22">
        <f t="shared" si="121"/>
        <v>14</v>
      </c>
    </row>
    <row r="328" spans="1:8" ht="31.5">
      <c r="A328" s="9" t="s">
        <v>21</v>
      </c>
      <c r="B328" s="42" t="s">
        <v>40</v>
      </c>
      <c r="C328" s="10" t="s">
        <v>151</v>
      </c>
      <c r="D328" s="43" t="s">
        <v>72</v>
      </c>
      <c r="E328" s="60" t="s">
        <v>99</v>
      </c>
      <c r="F328" s="22">
        <f>F329</f>
        <v>14</v>
      </c>
      <c r="G328" s="22">
        <f t="shared" si="121"/>
        <v>14</v>
      </c>
      <c r="H328" s="22">
        <f t="shared" si="121"/>
        <v>14</v>
      </c>
    </row>
    <row r="329" spans="1:8" ht="31.5">
      <c r="A329" s="9" t="s">
        <v>21</v>
      </c>
      <c r="B329" s="42" t="s">
        <v>40</v>
      </c>
      <c r="C329" s="10" t="s">
        <v>151</v>
      </c>
      <c r="D329" s="42">
        <v>240</v>
      </c>
      <c r="E329" s="60" t="s">
        <v>269</v>
      </c>
      <c r="F329" s="22">
        <v>14</v>
      </c>
      <c r="G329" s="22">
        <v>14</v>
      </c>
      <c r="H329" s="22">
        <v>14</v>
      </c>
    </row>
    <row r="330" spans="1:8" ht="12.75">
      <c r="A330" s="9" t="s">
        <v>21</v>
      </c>
      <c r="B330" s="42" t="s">
        <v>40</v>
      </c>
      <c r="C330" s="10" t="s">
        <v>237</v>
      </c>
      <c r="D330" s="10"/>
      <c r="E330" s="60" t="s">
        <v>152</v>
      </c>
      <c r="F330" s="22">
        <f>F331</f>
        <v>36</v>
      </c>
      <c r="G330" s="22">
        <f aca="true" t="shared" si="122" ref="G330:H331">G331</f>
        <v>36</v>
      </c>
      <c r="H330" s="22">
        <f t="shared" si="122"/>
        <v>36</v>
      </c>
    </row>
    <row r="331" spans="1:8" ht="12.75">
      <c r="A331" s="9" t="s">
        <v>21</v>
      </c>
      <c r="B331" s="42" t="s">
        <v>40</v>
      </c>
      <c r="C331" s="10" t="s">
        <v>237</v>
      </c>
      <c r="D331" s="43" t="s">
        <v>76</v>
      </c>
      <c r="E331" s="60" t="s">
        <v>77</v>
      </c>
      <c r="F331" s="22">
        <f>F332</f>
        <v>36</v>
      </c>
      <c r="G331" s="22">
        <f t="shared" si="122"/>
        <v>36</v>
      </c>
      <c r="H331" s="22">
        <f t="shared" si="122"/>
        <v>36</v>
      </c>
    </row>
    <row r="332" spans="1:8" ht="12.75">
      <c r="A332" s="9" t="s">
        <v>21</v>
      </c>
      <c r="B332" s="42" t="s">
        <v>40</v>
      </c>
      <c r="C332" s="10" t="s">
        <v>237</v>
      </c>
      <c r="D332" s="10" t="s">
        <v>153</v>
      </c>
      <c r="E332" s="60" t="s">
        <v>154</v>
      </c>
      <c r="F332" s="22">
        <v>36</v>
      </c>
      <c r="G332" s="22">
        <v>36</v>
      </c>
      <c r="H332" s="22">
        <v>36</v>
      </c>
    </row>
    <row r="333" spans="1:8" ht="12.75">
      <c r="A333" s="42" t="s">
        <v>21</v>
      </c>
      <c r="B333" s="42" t="s">
        <v>43</v>
      </c>
      <c r="C333" s="42" t="s">
        <v>69</v>
      </c>
      <c r="D333" s="42" t="s">
        <v>69</v>
      </c>
      <c r="E333" s="53" t="s">
        <v>85</v>
      </c>
      <c r="F333" s="22">
        <f>F334</f>
        <v>41414</v>
      </c>
      <c r="G333" s="22">
        <f aca="true" t="shared" si="123" ref="G333">G334</f>
        <v>41401.299999999996</v>
      </c>
      <c r="H333" s="22">
        <f>H334</f>
        <v>40982</v>
      </c>
    </row>
    <row r="334" spans="1:8" ht="12.75">
      <c r="A334" s="42" t="s">
        <v>21</v>
      </c>
      <c r="B334" s="42" t="s">
        <v>44</v>
      </c>
      <c r="C334" s="42" t="s">
        <v>69</v>
      </c>
      <c r="D334" s="42" t="s">
        <v>69</v>
      </c>
      <c r="E334" s="60" t="s">
        <v>14</v>
      </c>
      <c r="F334" s="22">
        <f>F335+F370</f>
        <v>41414</v>
      </c>
      <c r="G334" s="22">
        <f aca="true" t="shared" si="124" ref="G334:H334">G335+G370</f>
        <v>41401.299999999996</v>
      </c>
      <c r="H334" s="22">
        <f t="shared" si="124"/>
        <v>40982</v>
      </c>
    </row>
    <row r="335" spans="1:8" ht="47.25">
      <c r="A335" s="42" t="s">
        <v>21</v>
      </c>
      <c r="B335" s="42" t="s">
        <v>44</v>
      </c>
      <c r="C335" s="43">
        <v>1200000000</v>
      </c>
      <c r="D335" s="42"/>
      <c r="E335" s="60" t="s">
        <v>206</v>
      </c>
      <c r="F335" s="22">
        <f>F336+F351</f>
        <v>41334</v>
      </c>
      <c r="G335" s="22">
        <f>G336+G351</f>
        <v>41401.299999999996</v>
      </c>
      <c r="H335" s="22">
        <f>H336+H351</f>
        <v>40982</v>
      </c>
    </row>
    <row r="336" spans="1:8" ht="31.5">
      <c r="A336" s="42" t="s">
        <v>21</v>
      </c>
      <c r="B336" s="42" t="s">
        <v>44</v>
      </c>
      <c r="C336" s="43">
        <v>1210000000</v>
      </c>
      <c r="D336" s="42"/>
      <c r="E336" s="60" t="s">
        <v>220</v>
      </c>
      <c r="F336" s="22">
        <f>F337+F347</f>
        <v>14363.5</v>
      </c>
      <c r="G336" s="22">
        <f>G337+G347</f>
        <v>14363.5</v>
      </c>
      <c r="H336" s="22">
        <f>H337+H347</f>
        <v>14283.5</v>
      </c>
    </row>
    <row r="337" spans="1:8" ht="31.5">
      <c r="A337" s="42" t="s">
        <v>21</v>
      </c>
      <c r="B337" s="42" t="s">
        <v>44</v>
      </c>
      <c r="C337" s="43">
        <v>1210100000</v>
      </c>
      <c r="D337" s="42"/>
      <c r="E337" s="60" t="s">
        <v>221</v>
      </c>
      <c r="F337" s="22">
        <f>F341+F338+F344</f>
        <v>14283.5</v>
      </c>
      <c r="G337" s="22">
        <f aca="true" t="shared" si="125" ref="G337:H337">G341+G338+G344</f>
        <v>14283.5</v>
      </c>
      <c r="H337" s="22">
        <f t="shared" si="125"/>
        <v>14283.5</v>
      </c>
    </row>
    <row r="338" spans="1:8" ht="47.25">
      <c r="A338" s="115" t="s">
        <v>21</v>
      </c>
      <c r="B338" s="115" t="s">
        <v>44</v>
      </c>
      <c r="C338" s="117">
        <v>1210110680</v>
      </c>
      <c r="D338" s="115"/>
      <c r="E338" s="104" t="s">
        <v>319</v>
      </c>
      <c r="F338" s="22">
        <f>F339</f>
        <v>4599.3</v>
      </c>
      <c r="G338" s="22">
        <f aca="true" t="shared" si="126" ref="G338:H339">G339</f>
        <v>4599.3</v>
      </c>
      <c r="H338" s="22">
        <f t="shared" si="126"/>
        <v>4599.3</v>
      </c>
    </row>
    <row r="339" spans="1:8" ht="31.5">
      <c r="A339" s="115" t="s">
        <v>21</v>
      </c>
      <c r="B339" s="115" t="s">
        <v>44</v>
      </c>
      <c r="C339" s="117">
        <v>1210110680</v>
      </c>
      <c r="D339" s="117" t="s">
        <v>101</v>
      </c>
      <c r="E339" s="77" t="s">
        <v>102</v>
      </c>
      <c r="F339" s="22">
        <f>F340</f>
        <v>4599.3</v>
      </c>
      <c r="G339" s="22">
        <f t="shared" si="126"/>
        <v>4599.3</v>
      </c>
      <c r="H339" s="22">
        <f t="shared" si="126"/>
        <v>4599.3</v>
      </c>
    </row>
    <row r="340" spans="1:8" ht="12.75">
      <c r="A340" s="115" t="s">
        <v>21</v>
      </c>
      <c r="B340" s="115" t="s">
        <v>44</v>
      </c>
      <c r="C340" s="117">
        <v>1210110680</v>
      </c>
      <c r="D340" s="115">
        <v>610</v>
      </c>
      <c r="E340" s="77" t="s">
        <v>111</v>
      </c>
      <c r="F340" s="22">
        <f>4553.8+45.5</f>
        <v>4599.3</v>
      </c>
      <c r="G340" s="22">
        <f>4553.8+45.5</f>
        <v>4599.3</v>
      </c>
      <c r="H340" s="22">
        <f>4553.8+45.5</f>
        <v>4599.3</v>
      </c>
    </row>
    <row r="341" spans="1:8" ht="31.5">
      <c r="A341" s="42" t="s">
        <v>21</v>
      </c>
      <c r="B341" s="42" t="s">
        <v>44</v>
      </c>
      <c r="C341" s="43">
        <v>1210120010</v>
      </c>
      <c r="D341" s="42"/>
      <c r="E341" s="60" t="s">
        <v>131</v>
      </c>
      <c r="F341" s="22">
        <f>F342</f>
        <v>9637.7</v>
      </c>
      <c r="G341" s="22">
        <f aca="true" t="shared" si="127" ref="G341:H342">G342</f>
        <v>9637.7</v>
      </c>
      <c r="H341" s="22">
        <f t="shared" si="127"/>
        <v>9637.7</v>
      </c>
    </row>
    <row r="342" spans="1:8" ht="31.5">
      <c r="A342" s="42" t="s">
        <v>21</v>
      </c>
      <c r="B342" s="42" t="s">
        <v>44</v>
      </c>
      <c r="C342" s="43">
        <v>1210120010</v>
      </c>
      <c r="D342" s="43" t="s">
        <v>101</v>
      </c>
      <c r="E342" s="60" t="s">
        <v>102</v>
      </c>
      <c r="F342" s="22">
        <f>F343</f>
        <v>9637.7</v>
      </c>
      <c r="G342" s="22">
        <f t="shared" si="127"/>
        <v>9637.7</v>
      </c>
      <c r="H342" s="22">
        <f t="shared" si="127"/>
        <v>9637.7</v>
      </c>
    </row>
    <row r="343" spans="1:8" ht="12.75">
      <c r="A343" s="42" t="s">
        <v>21</v>
      </c>
      <c r="B343" s="42" t="s">
        <v>44</v>
      </c>
      <c r="C343" s="43">
        <v>1210120010</v>
      </c>
      <c r="D343" s="42">
        <v>610</v>
      </c>
      <c r="E343" s="60" t="s">
        <v>111</v>
      </c>
      <c r="F343" s="22">
        <f>9564.1-45.6+119.7-0.5</f>
        <v>9637.7</v>
      </c>
      <c r="G343" s="22">
        <f>9564.1-45.6+119.7-0.5</f>
        <v>9637.7</v>
      </c>
      <c r="H343" s="22">
        <f>9564.1-45.6+119.7-0.5</f>
        <v>9637.7</v>
      </c>
    </row>
    <row r="344" spans="1:8" ht="47.25">
      <c r="A344" s="119" t="s">
        <v>21</v>
      </c>
      <c r="B344" s="119" t="s">
        <v>44</v>
      </c>
      <c r="C344" s="121" t="s">
        <v>333</v>
      </c>
      <c r="D344" s="119"/>
      <c r="E344" s="104" t="s">
        <v>334</v>
      </c>
      <c r="F344" s="22">
        <f>F345</f>
        <v>46.5</v>
      </c>
      <c r="G344" s="22">
        <f aca="true" t="shared" si="128" ref="G344:H345">G345</f>
        <v>46.5</v>
      </c>
      <c r="H344" s="22">
        <f t="shared" si="128"/>
        <v>46.5</v>
      </c>
    </row>
    <row r="345" spans="1:8" ht="31.5">
      <c r="A345" s="119" t="s">
        <v>21</v>
      </c>
      <c r="B345" s="119" t="s">
        <v>44</v>
      </c>
      <c r="C345" s="121" t="s">
        <v>333</v>
      </c>
      <c r="D345" s="121" t="s">
        <v>101</v>
      </c>
      <c r="E345" s="77" t="s">
        <v>102</v>
      </c>
      <c r="F345" s="22">
        <f>F346</f>
        <v>46.5</v>
      </c>
      <c r="G345" s="22">
        <f t="shared" si="128"/>
        <v>46.5</v>
      </c>
      <c r="H345" s="22">
        <f t="shared" si="128"/>
        <v>46.5</v>
      </c>
    </row>
    <row r="346" spans="1:8" ht="12.75">
      <c r="A346" s="119" t="s">
        <v>21</v>
      </c>
      <c r="B346" s="119" t="s">
        <v>44</v>
      </c>
      <c r="C346" s="121" t="s">
        <v>333</v>
      </c>
      <c r="D346" s="119">
        <v>610</v>
      </c>
      <c r="E346" s="77" t="s">
        <v>111</v>
      </c>
      <c r="F346" s="22">
        <f>45.6+0.4+0.5</f>
        <v>46.5</v>
      </c>
      <c r="G346" s="22">
        <f>45.6+0.4+0.5</f>
        <v>46.5</v>
      </c>
      <c r="H346" s="22">
        <f>45.6+0.4+0.5</f>
        <v>46.5</v>
      </c>
    </row>
    <row r="347" spans="1:8" ht="31.5">
      <c r="A347" s="42" t="s">
        <v>21</v>
      </c>
      <c r="B347" s="42" t="s">
        <v>44</v>
      </c>
      <c r="C347" s="43">
        <v>1210300000</v>
      </c>
      <c r="D347" s="42"/>
      <c r="E347" s="60" t="s">
        <v>222</v>
      </c>
      <c r="F347" s="22">
        <f>F348</f>
        <v>80</v>
      </c>
      <c r="G347" s="22">
        <f aca="true" t="shared" si="129" ref="G347:H347">G348</f>
        <v>80</v>
      </c>
      <c r="H347" s="22">
        <f t="shared" si="129"/>
        <v>0</v>
      </c>
    </row>
    <row r="348" spans="1:8" ht="12.75">
      <c r="A348" s="42" t="s">
        <v>21</v>
      </c>
      <c r="B348" s="42" t="s">
        <v>44</v>
      </c>
      <c r="C348" s="42" t="s">
        <v>157</v>
      </c>
      <c r="D348" s="42"/>
      <c r="E348" s="60" t="s">
        <v>266</v>
      </c>
      <c r="F348" s="22">
        <f>F349</f>
        <v>80</v>
      </c>
      <c r="G348" s="22">
        <f aca="true" t="shared" si="130" ref="G348:H349">G349</f>
        <v>80</v>
      </c>
      <c r="H348" s="22">
        <f t="shared" si="130"/>
        <v>0</v>
      </c>
    </row>
    <row r="349" spans="1:8" ht="31.5">
      <c r="A349" s="42" t="s">
        <v>21</v>
      </c>
      <c r="B349" s="42" t="s">
        <v>44</v>
      </c>
      <c r="C349" s="42" t="s">
        <v>157</v>
      </c>
      <c r="D349" s="43" t="s">
        <v>101</v>
      </c>
      <c r="E349" s="60" t="s">
        <v>102</v>
      </c>
      <c r="F349" s="22">
        <f>F350</f>
        <v>80</v>
      </c>
      <c r="G349" s="22">
        <f t="shared" si="130"/>
        <v>80</v>
      </c>
      <c r="H349" s="22">
        <f t="shared" si="130"/>
        <v>0</v>
      </c>
    </row>
    <row r="350" spans="1:8" ht="12.75">
      <c r="A350" s="42" t="s">
        <v>21</v>
      </c>
      <c r="B350" s="42" t="s">
        <v>44</v>
      </c>
      <c r="C350" s="42" t="s">
        <v>157</v>
      </c>
      <c r="D350" s="42">
        <v>610</v>
      </c>
      <c r="E350" s="60" t="s">
        <v>111</v>
      </c>
      <c r="F350" s="22">
        <v>80</v>
      </c>
      <c r="G350" s="22">
        <v>80</v>
      </c>
      <c r="H350" s="22">
        <v>0</v>
      </c>
    </row>
    <row r="351" spans="1:8" ht="31.5">
      <c r="A351" s="42" t="s">
        <v>21</v>
      </c>
      <c r="B351" s="42" t="s">
        <v>44</v>
      </c>
      <c r="C351" s="43">
        <v>1220000000</v>
      </c>
      <c r="D351" s="42"/>
      <c r="E351" s="60" t="s">
        <v>158</v>
      </c>
      <c r="F351" s="22">
        <f>F352+F366+F362</f>
        <v>26970.5</v>
      </c>
      <c r="G351" s="22">
        <f>G352+G366+G362</f>
        <v>27037.799999999996</v>
      </c>
      <c r="H351" s="22">
        <f>H352+H366+H362</f>
        <v>26698.499999999996</v>
      </c>
    </row>
    <row r="352" spans="1:8" ht="34.5" customHeight="1">
      <c r="A352" s="42" t="s">
        <v>21</v>
      </c>
      <c r="B352" s="42" t="s">
        <v>44</v>
      </c>
      <c r="C352" s="42">
        <v>1220100000</v>
      </c>
      <c r="D352" s="42"/>
      <c r="E352" s="60" t="s">
        <v>223</v>
      </c>
      <c r="F352" s="22">
        <f>F356+F353+F359</f>
        <v>26126.1</v>
      </c>
      <c r="G352" s="22">
        <f aca="true" t="shared" si="131" ref="G352:H352">G356+G353+G359</f>
        <v>26166.999999999996</v>
      </c>
      <c r="H352" s="22">
        <f t="shared" si="131"/>
        <v>26166.999999999996</v>
      </c>
    </row>
    <row r="353" spans="1:8" ht="47.25">
      <c r="A353" s="115" t="s">
        <v>21</v>
      </c>
      <c r="B353" s="115" t="s">
        <v>44</v>
      </c>
      <c r="C353" s="115">
        <v>1220110680</v>
      </c>
      <c r="D353" s="115"/>
      <c r="E353" s="104" t="s">
        <v>319</v>
      </c>
      <c r="F353" s="22">
        <f>F354</f>
        <v>8393.8</v>
      </c>
      <c r="G353" s="22">
        <f aca="true" t="shared" si="132" ref="G353:H354">G354</f>
        <v>8393.8</v>
      </c>
      <c r="H353" s="22">
        <f t="shared" si="132"/>
        <v>8393.8</v>
      </c>
    </row>
    <row r="354" spans="1:8" ht="31.5">
      <c r="A354" s="115" t="s">
        <v>21</v>
      </c>
      <c r="B354" s="115" t="s">
        <v>44</v>
      </c>
      <c r="C354" s="115">
        <v>1220110680</v>
      </c>
      <c r="D354" s="117" t="s">
        <v>101</v>
      </c>
      <c r="E354" s="77" t="s">
        <v>102</v>
      </c>
      <c r="F354" s="22">
        <f>F355</f>
        <v>8393.8</v>
      </c>
      <c r="G354" s="22">
        <f t="shared" si="132"/>
        <v>8393.8</v>
      </c>
      <c r="H354" s="22">
        <f t="shared" si="132"/>
        <v>8393.8</v>
      </c>
    </row>
    <row r="355" spans="1:8" ht="12.75">
      <c r="A355" s="115" t="s">
        <v>21</v>
      </c>
      <c r="B355" s="115" t="s">
        <v>44</v>
      </c>
      <c r="C355" s="115">
        <v>1220110680</v>
      </c>
      <c r="D355" s="115">
        <v>610</v>
      </c>
      <c r="E355" s="77" t="s">
        <v>111</v>
      </c>
      <c r="F355" s="22">
        <f>8439.3-45.5</f>
        <v>8393.8</v>
      </c>
      <c r="G355" s="22">
        <f>8439.3-45.5</f>
        <v>8393.8</v>
      </c>
      <c r="H355" s="22">
        <f>8439.3-45.5</f>
        <v>8393.8</v>
      </c>
    </row>
    <row r="356" spans="1:8" ht="31.5">
      <c r="A356" s="42" t="s">
        <v>21</v>
      </c>
      <c r="B356" s="42" t="s">
        <v>44</v>
      </c>
      <c r="C356" s="42">
        <v>1220120010</v>
      </c>
      <c r="D356" s="42"/>
      <c r="E356" s="60" t="s">
        <v>131</v>
      </c>
      <c r="F356" s="22">
        <f>F357</f>
        <v>17647.5</v>
      </c>
      <c r="G356" s="22">
        <f aca="true" t="shared" si="133" ref="G356:H357">G357</f>
        <v>17688.399999999998</v>
      </c>
      <c r="H356" s="22">
        <f t="shared" si="133"/>
        <v>17688.399999999998</v>
      </c>
    </row>
    <row r="357" spans="1:8" ht="31.5">
      <c r="A357" s="42" t="s">
        <v>21</v>
      </c>
      <c r="B357" s="42" t="s">
        <v>44</v>
      </c>
      <c r="C357" s="42">
        <v>1220120010</v>
      </c>
      <c r="D357" s="43" t="s">
        <v>101</v>
      </c>
      <c r="E357" s="60" t="s">
        <v>102</v>
      </c>
      <c r="F357" s="22">
        <f>F358</f>
        <v>17647.5</v>
      </c>
      <c r="G357" s="22">
        <f t="shared" si="133"/>
        <v>17688.399999999998</v>
      </c>
      <c r="H357" s="22">
        <f t="shared" si="133"/>
        <v>17688.399999999998</v>
      </c>
    </row>
    <row r="358" spans="1:8" ht="12.75">
      <c r="A358" s="42" t="s">
        <v>21</v>
      </c>
      <c r="B358" s="42" t="s">
        <v>44</v>
      </c>
      <c r="C358" s="42">
        <v>1220120010</v>
      </c>
      <c r="D358" s="42">
        <v>610</v>
      </c>
      <c r="E358" s="60" t="s">
        <v>111</v>
      </c>
      <c r="F358" s="22">
        <f>17852.4-84.4-119.7-0.8</f>
        <v>17647.5</v>
      </c>
      <c r="G358" s="22">
        <f>17893.3-84.4-119.7-0.8</f>
        <v>17688.399999999998</v>
      </c>
      <c r="H358" s="22">
        <f>17893.3-84.4-119.7-0.8</f>
        <v>17688.399999999998</v>
      </c>
    </row>
    <row r="359" spans="1:8" ht="47.25">
      <c r="A359" s="119" t="s">
        <v>21</v>
      </c>
      <c r="B359" s="119" t="s">
        <v>44</v>
      </c>
      <c r="C359" s="119" t="s">
        <v>335</v>
      </c>
      <c r="D359" s="119"/>
      <c r="E359" s="104" t="s">
        <v>334</v>
      </c>
      <c r="F359" s="22">
        <f>F360</f>
        <v>84.8</v>
      </c>
      <c r="G359" s="22">
        <f aca="true" t="shared" si="134" ref="G359:H360">G360</f>
        <v>84.8</v>
      </c>
      <c r="H359" s="22">
        <f t="shared" si="134"/>
        <v>84.8</v>
      </c>
    </row>
    <row r="360" spans="1:8" ht="31.5">
      <c r="A360" s="119" t="s">
        <v>21</v>
      </c>
      <c r="B360" s="119" t="s">
        <v>44</v>
      </c>
      <c r="C360" s="119" t="s">
        <v>335</v>
      </c>
      <c r="D360" s="121" t="s">
        <v>101</v>
      </c>
      <c r="E360" s="77" t="s">
        <v>102</v>
      </c>
      <c r="F360" s="22">
        <f>F361</f>
        <v>84.8</v>
      </c>
      <c r="G360" s="22">
        <f t="shared" si="134"/>
        <v>84.8</v>
      </c>
      <c r="H360" s="22">
        <f t="shared" si="134"/>
        <v>84.8</v>
      </c>
    </row>
    <row r="361" spans="1:8" ht="12.75">
      <c r="A361" s="119" t="s">
        <v>21</v>
      </c>
      <c r="B361" s="119" t="s">
        <v>44</v>
      </c>
      <c r="C361" s="119" t="s">
        <v>335</v>
      </c>
      <c r="D361" s="119">
        <v>610</v>
      </c>
      <c r="E361" s="77" t="s">
        <v>111</v>
      </c>
      <c r="F361" s="22">
        <f>84.4-0.4+0.8</f>
        <v>84.8</v>
      </c>
      <c r="G361" s="22">
        <f>84.4-0.4+0.8</f>
        <v>84.8</v>
      </c>
      <c r="H361" s="22">
        <f>84.4-0.4+0.8</f>
        <v>84.8</v>
      </c>
    </row>
    <row r="362" spans="1:8" ht="47.25">
      <c r="A362" s="106" t="s">
        <v>21</v>
      </c>
      <c r="B362" s="106" t="s">
        <v>44</v>
      </c>
      <c r="C362" s="148">
        <v>1220300000</v>
      </c>
      <c r="D362" s="148"/>
      <c r="E362" s="77" t="s">
        <v>354</v>
      </c>
      <c r="F362" s="22">
        <f>F363</f>
        <v>40.9</v>
      </c>
      <c r="G362" s="22">
        <f aca="true" t="shared" si="135" ref="G362:H364">G363</f>
        <v>0</v>
      </c>
      <c r="H362" s="22">
        <f t="shared" si="135"/>
        <v>0</v>
      </c>
    </row>
    <row r="363" spans="1:8" ht="31.5" customHeight="1">
      <c r="A363" s="106" t="s">
        <v>21</v>
      </c>
      <c r="B363" s="106" t="s">
        <v>44</v>
      </c>
      <c r="C363" s="148" t="s">
        <v>355</v>
      </c>
      <c r="D363" s="148"/>
      <c r="E363" s="77" t="s">
        <v>356</v>
      </c>
      <c r="F363" s="22">
        <f>F364</f>
        <v>40.9</v>
      </c>
      <c r="G363" s="22">
        <f t="shared" si="135"/>
        <v>0</v>
      </c>
      <c r="H363" s="22">
        <f t="shared" si="135"/>
        <v>0</v>
      </c>
    </row>
    <row r="364" spans="1:8" ht="31.5">
      <c r="A364" s="106" t="s">
        <v>21</v>
      </c>
      <c r="B364" s="106" t="s">
        <v>44</v>
      </c>
      <c r="C364" s="148" t="s">
        <v>355</v>
      </c>
      <c r="D364" s="150" t="s">
        <v>101</v>
      </c>
      <c r="E364" s="77" t="s">
        <v>102</v>
      </c>
      <c r="F364" s="22">
        <f>F365</f>
        <v>40.9</v>
      </c>
      <c r="G364" s="22">
        <f t="shared" si="135"/>
        <v>0</v>
      </c>
      <c r="H364" s="22">
        <f t="shared" si="135"/>
        <v>0</v>
      </c>
    </row>
    <row r="365" spans="1:8" ht="12.75">
      <c r="A365" s="106" t="s">
        <v>21</v>
      </c>
      <c r="B365" s="106" t="s">
        <v>44</v>
      </c>
      <c r="C365" s="148" t="s">
        <v>355</v>
      </c>
      <c r="D365" s="148">
        <v>610</v>
      </c>
      <c r="E365" s="77" t="s">
        <v>111</v>
      </c>
      <c r="F365" s="22">
        <v>40.9</v>
      </c>
      <c r="G365" s="22">
        <v>0</v>
      </c>
      <c r="H365" s="22">
        <v>0</v>
      </c>
    </row>
    <row r="366" spans="1:8" ht="31.5">
      <c r="A366" s="42" t="s">
        <v>21</v>
      </c>
      <c r="B366" s="42" t="s">
        <v>44</v>
      </c>
      <c r="C366" s="42">
        <v>1220500000</v>
      </c>
      <c r="D366" s="42"/>
      <c r="E366" s="60" t="s">
        <v>224</v>
      </c>
      <c r="F366" s="22">
        <f>F367</f>
        <v>803.5</v>
      </c>
      <c r="G366" s="22">
        <f aca="true" t="shared" si="136" ref="G366:H368">G367</f>
        <v>870.8</v>
      </c>
      <c r="H366" s="22">
        <f t="shared" si="136"/>
        <v>531.5</v>
      </c>
    </row>
    <row r="367" spans="1:8" ht="12.75">
      <c r="A367" s="42" t="s">
        <v>21</v>
      </c>
      <c r="B367" s="42" t="s">
        <v>44</v>
      </c>
      <c r="C367" s="42">
        <v>1220520320</v>
      </c>
      <c r="D367" s="42"/>
      <c r="E367" s="60" t="s">
        <v>159</v>
      </c>
      <c r="F367" s="22">
        <f>F368</f>
        <v>803.5</v>
      </c>
      <c r="G367" s="22">
        <f t="shared" si="136"/>
        <v>870.8</v>
      </c>
      <c r="H367" s="22">
        <f t="shared" si="136"/>
        <v>531.5</v>
      </c>
    </row>
    <row r="368" spans="1:8" ht="31.5">
      <c r="A368" s="42" t="s">
        <v>21</v>
      </c>
      <c r="B368" s="42" t="s">
        <v>44</v>
      </c>
      <c r="C368" s="42">
        <v>1220520320</v>
      </c>
      <c r="D368" s="43" t="s">
        <v>101</v>
      </c>
      <c r="E368" s="60" t="s">
        <v>102</v>
      </c>
      <c r="F368" s="22">
        <f>F369</f>
        <v>803.5</v>
      </c>
      <c r="G368" s="22">
        <f t="shared" si="136"/>
        <v>870.8</v>
      </c>
      <c r="H368" s="22">
        <f t="shared" si="136"/>
        <v>531.5</v>
      </c>
    </row>
    <row r="369" spans="1:8" ht="12.75">
      <c r="A369" s="42" t="s">
        <v>21</v>
      </c>
      <c r="B369" s="42" t="s">
        <v>44</v>
      </c>
      <c r="C369" s="42">
        <v>1220520320</v>
      </c>
      <c r="D369" s="42">
        <v>610</v>
      </c>
      <c r="E369" s="60" t="s">
        <v>111</v>
      </c>
      <c r="F369" s="22">
        <f>870.8+300-367.3</f>
        <v>803.5</v>
      </c>
      <c r="G369" s="22">
        <v>870.8</v>
      </c>
      <c r="H369" s="22">
        <v>531.5</v>
      </c>
    </row>
    <row r="370" spans="1:8" ht="12.75">
      <c r="A370" s="215" t="s">
        <v>21</v>
      </c>
      <c r="B370" s="215" t="s">
        <v>44</v>
      </c>
      <c r="C370" s="215">
        <v>9900000000</v>
      </c>
      <c r="D370" s="215"/>
      <c r="E370" s="77" t="s">
        <v>112</v>
      </c>
      <c r="F370" s="22">
        <f>F371</f>
        <v>80</v>
      </c>
      <c r="G370" s="22">
        <f aca="true" t="shared" si="137" ref="G370:H373">G371</f>
        <v>0</v>
      </c>
      <c r="H370" s="22">
        <f t="shared" si="137"/>
        <v>0</v>
      </c>
    </row>
    <row r="371" spans="1:8" ht="47.25">
      <c r="A371" s="215" t="s">
        <v>21</v>
      </c>
      <c r="B371" s="215" t="s">
        <v>44</v>
      </c>
      <c r="C371" s="215">
        <v>9920000000</v>
      </c>
      <c r="D371" s="215"/>
      <c r="E371" s="77" t="s">
        <v>418</v>
      </c>
      <c r="F371" s="22">
        <f>F372</f>
        <v>80</v>
      </c>
      <c r="G371" s="22">
        <f t="shared" si="137"/>
        <v>0</v>
      </c>
      <c r="H371" s="22">
        <f t="shared" si="137"/>
        <v>0</v>
      </c>
    </row>
    <row r="372" spans="1:8" ht="47.25">
      <c r="A372" s="215" t="s">
        <v>21</v>
      </c>
      <c r="B372" s="215" t="s">
        <v>44</v>
      </c>
      <c r="C372" s="215">
        <v>9920010920</v>
      </c>
      <c r="D372" s="215"/>
      <c r="E372" s="77" t="s">
        <v>419</v>
      </c>
      <c r="F372" s="22">
        <f>F373</f>
        <v>80</v>
      </c>
      <c r="G372" s="22">
        <f t="shared" si="137"/>
        <v>0</v>
      </c>
      <c r="H372" s="22">
        <f t="shared" si="137"/>
        <v>0</v>
      </c>
    </row>
    <row r="373" spans="1:8" ht="31.5">
      <c r="A373" s="215" t="s">
        <v>21</v>
      </c>
      <c r="B373" s="215" t="s">
        <v>44</v>
      </c>
      <c r="C373" s="215">
        <v>9920010920</v>
      </c>
      <c r="D373" s="215" t="s">
        <v>101</v>
      </c>
      <c r="E373" s="77" t="s">
        <v>102</v>
      </c>
      <c r="F373" s="22">
        <f>F374</f>
        <v>80</v>
      </c>
      <c r="G373" s="22">
        <f t="shared" si="137"/>
        <v>0</v>
      </c>
      <c r="H373" s="22">
        <f t="shared" si="137"/>
        <v>0</v>
      </c>
    </row>
    <row r="374" spans="1:8" ht="12.75">
      <c r="A374" s="215" t="s">
        <v>21</v>
      </c>
      <c r="B374" s="215" t="s">
        <v>44</v>
      </c>
      <c r="C374" s="215">
        <v>9920010920</v>
      </c>
      <c r="D374" s="215">
        <v>610</v>
      </c>
      <c r="E374" s="77" t="s">
        <v>111</v>
      </c>
      <c r="F374" s="22">
        <v>80</v>
      </c>
      <c r="G374" s="22">
        <v>0</v>
      </c>
      <c r="H374" s="22">
        <v>0</v>
      </c>
    </row>
    <row r="375" spans="1:8" ht="12.75">
      <c r="A375" s="42" t="s">
        <v>21</v>
      </c>
      <c r="B375" s="42" t="s">
        <v>41</v>
      </c>
      <c r="C375" s="42" t="s">
        <v>69</v>
      </c>
      <c r="D375" s="42" t="s">
        <v>69</v>
      </c>
      <c r="E375" s="59" t="s">
        <v>33</v>
      </c>
      <c r="F375" s="22">
        <f>F376+F385+F402</f>
        <v>12021.400000000001</v>
      </c>
      <c r="G375" s="22">
        <f aca="true" t="shared" si="138" ref="G375:H375">G376+G385+G402</f>
        <v>8983.900000000001</v>
      </c>
      <c r="H375" s="22">
        <f t="shared" si="138"/>
        <v>9147.4</v>
      </c>
    </row>
    <row r="376" spans="1:8" ht="12.75">
      <c r="A376" s="42" t="s">
        <v>21</v>
      </c>
      <c r="B376" s="42" t="s">
        <v>56</v>
      </c>
      <c r="C376" s="42" t="s">
        <v>69</v>
      </c>
      <c r="D376" s="42" t="s">
        <v>69</v>
      </c>
      <c r="E376" s="60" t="s">
        <v>34</v>
      </c>
      <c r="F376" s="22">
        <f>F377</f>
        <v>1357.2</v>
      </c>
      <c r="G376" s="22">
        <f aca="true" t="shared" si="139" ref="G376:H379">G377</f>
        <v>1357.2</v>
      </c>
      <c r="H376" s="22">
        <f t="shared" si="139"/>
        <v>1357.2</v>
      </c>
    </row>
    <row r="377" spans="1:8" ht="47.25">
      <c r="A377" s="42" t="s">
        <v>21</v>
      </c>
      <c r="B377" s="42" t="s">
        <v>56</v>
      </c>
      <c r="C377" s="43">
        <v>1200000000</v>
      </c>
      <c r="D377" s="42"/>
      <c r="E377" s="60" t="s">
        <v>206</v>
      </c>
      <c r="F377" s="22">
        <f>F378</f>
        <v>1357.2</v>
      </c>
      <c r="G377" s="22">
        <f t="shared" si="139"/>
        <v>1357.2</v>
      </c>
      <c r="H377" s="22">
        <f t="shared" si="139"/>
        <v>1357.2</v>
      </c>
    </row>
    <row r="378" spans="1:8" ht="31.5">
      <c r="A378" s="42" t="s">
        <v>21</v>
      </c>
      <c r="B378" s="42" t="s">
        <v>56</v>
      </c>
      <c r="C378" s="43">
        <v>1240000000</v>
      </c>
      <c r="D378" s="42"/>
      <c r="E378" s="60" t="s">
        <v>145</v>
      </c>
      <c r="F378" s="22">
        <f>F379</f>
        <v>1357.2</v>
      </c>
      <c r="G378" s="22">
        <f t="shared" si="139"/>
        <v>1357.2</v>
      </c>
      <c r="H378" s="22">
        <f t="shared" si="139"/>
        <v>1357.2</v>
      </c>
    </row>
    <row r="379" spans="1:8" ht="12.75">
      <c r="A379" s="42" t="s">
        <v>21</v>
      </c>
      <c r="B379" s="42" t="s">
        <v>56</v>
      </c>
      <c r="C379" s="42">
        <v>1240400000</v>
      </c>
      <c r="D379" s="42"/>
      <c r="E379" s="60" t="s">
        <v>225</v>
      </c>
      <c r="F379" s="22">
        <f>F380</f>
        <v>1357.2</v>
      </c>
      <c r="G379" s="22">
        <f t="shared" si="139"/>
        <v>1357.2</v>
      </c>
      <c r="H379" s="22">
        <f t="shared" si="139"/>
        <v>1357.2</v>
      </c>
    </row>
    <row r="380" spans="1:8" ht="47.25">
      <c r="A380" s="42" t="s">
        <v>21</v>
      </c>
      <c r="B380" s="42" t="s">
        <v>56</v>
      </c>
      <c r="C380" s="42">
        <v>1240420390</v>
      </c>
      <c r="D380" s="42"/>
      <c r="E380" s="60" t="s">
        <v>70</v>
      </c>
      <c r="F380" s="22">
        <f>F381+F383</f>
        <v>1357.2</v>
      </c>
      <c r="G380" s="22">
        <f aca="true" t="shared" si="140" ref="G380:H380">G381+G383</f>
        <v>1357.2</v>
      </c>
      <c r="H380" s="22">
        <f t="shared" si="140"/>
        <v>1357.2</v>
      </c>
    </row>
    <row r="381" spans="1:8" ht="31.5">
      <c r="A381" s="42" t="s">
        <v>21</v>
      </c>
      <c r="B381" s="42" t="s">
        <v>56</v>
      </c>
      <c r="C381" s="42">
        <v>1240420390</v>
      </c>
      <c r="D381" s="43" t="s">
        <v>72</v>
      </c>
      <c r="E381" s="60" t="s">
        <v>99</v>
      </c>
      <c r="F381" s="22">
        <f>F382</f>
        <v>39.5</v>
      </c>
      <c r="G381" s="22">
        <f aca="true" t="shared" si="141" ref="G381:H381">G382</f>
        <v>39.5</v>
      </c>
      <c r="H381" s="22">
        <f t="shared" si="141"/>
        <v>39.5</v>
      </c>
    </row>
    <row r="382" spans="1:8" ht="31.5">
      <c r="A382" s="42" t="s">
        <v>21</v>
      </c>
      <c r="B382" s="42" t="s">
        <v>56</v>
      </c>
      <c r="C382" s="42">
        <v>1240420390</v>
      </c>
      <c r="D382" s="42">
        <v>240</v>
      </c>
      <c r="E382" s="60" t="s">
        <v>269</v>
      </c>
      <c r="F382" s="22">
        <v>39.5</v>
      </c>
      <c r="G382" s="22">
        <v>39.5</v>
      </c>
      <c r="H382" s="22">
        <v>39.5</v>
      </c>
    </row>
    <row r="383" spans="1:8" ht="12.75">
      <c r="A383" s="42" t="s">
        <v>21</v>
      </c>
      <c r="B383" s="42" t="s">
        <v>56</v>
      </c>
      <c r="C383" s="42">
        <v>1240420390</v>
      </c>
      <c r="D383" s="43" t="s">
        <v>76</v>
      </c>
      <c r="E383" s="60" t="s">
        <v>77</v>
      </c>
      <c r="F383" s="22">
        <f>F384</f>
        <v>1317.7</v>
      </c>
      <c r="G383" s="22">
        <f aca="true" t="shared" si="142" ref="G383:H383">G384</f>
        <v>1317.7</v>
      </c>
      <c r="H383" s="22">
        <f t="shared" si="142"/>
        <v>1317.7</v>
      </c>
    </row>
    <row r="384" spans="1:8" ht="12.75">
      <c r="A384" s="42" t="s">
        <v>21</v>
      </c>
      <c r="B384" s="42" t="s">
        <v>56</v>
      </c>
      <c r="C384" s="42">
        <v>1240420390</v>
      </c>
      <c r="D384" s="43" t="s">
        <v>160</v>
      </c>
      <c r="E384" s="60" t="s">
        <v>161</v>
      </c>
      <c r="F384" s="22">
        <v>1317.7</v>
      </c>
      <c r="G384" s="22">
        <v>1317.7</v>
      </c>
      <c r="H384" s="22">
        <v>1317.7</v>
      </c>
    </row>
    <row r="385" spans="1:8" ht="12.75">
      <c r="A385" s="42" t="s">
        <v>21</v>
      </c>
      <c r="B385" s="42" t="s">
        <v>42</v>
      </c>
      <c r="C385" s="42" t="s">
        <v>69</v>
      </c>
      <c r="D385" s="42" t="s">
        <v>69</v>
      </c>
      <c r="E385" s="60" t="s">
        <v>36</v>
      </c>
      <c r="F385" s="22">
        <f>F386</f>
        <v>754.5</v>
      </c>
      <c r="G385" s="22">
        <f>G386</f>
        <v>266.1</v>
      </c>
      <c r="H385" s="22">
        <f aca="true" t="shared" si="143" ref="G385:H388">H386</f>
        <v>107.1</v>
      </c>
    </row>
    <row r="386" spans="1:8" ht="47.25">
      <c r="A386" s="42" t="s">
        <v>21</v>
      </c>
      <c r="B386" s="42" t="s">
        <v>42</v>
      </c>
      <c r="C386" s="43">
        <v>1200000000</v>
      </c>
      <c r="D386" s="42"/>
      <c r="E386" s="60" t="s">
        <v>206</v>
      </c>
      <c r="F386" s="22">
        <f>F387</f>
        <v>754.5</v>
      </c>
      <c r="G386" s="22">
        <f t="shared" si="143"/>
        <v>266.1</v>
      </c>
      <c r="H386" s="22">
        <f t="shared" si="143"/>
        <v>107.1</v>
      </c>
    </row>
    <row r="387" spans="1:8" ht="31.5">
      <c r="A387" s="42" t="s">
        <v>21</v>
      </c>
      <c r="B387" s="42" t="s">
        <v>42</v>
      </c>
      <c r="C387" s="43">
        <v>1240000000</v>
      </c>
      <c r="D387" s="42"/>
      <c r="E387" s="60" t="s">
        <v>145</v>
      </c>
      <c r="F387" s="22">
        <f>F388+F392+F398</f>
        <v>754.5</v>
      </c>
      <c r="G387" s="22">
        <f>G388+G392+G398</f>
        <v>266.1</v>
      </c>
      <c r="H387" s="22">
        <f>H388+H392+H398</f>
        <v>107.1</v>
      </c>
    </row>
    <row r="388" spans="1:8" ht="31.5">
      <c r="A388" s="42" t="s">
        <v>21</v>
      </c>
      <c r="B388" s="42" t="s">
        <v>42</v>
      </c>
      <c r="C388" s="43">
        <v>1240100000</v>
      </c>
      <c r="D388" s="42"/>
      <c r="E388" s="60" t="s">
        <v>226</v>
      </c>
      <c r="F388" s="22">
        <f>F389</f>
        <v>490</v>
      </c>
      <c r="G388" s="22">
        <f t="shared" si="143"/>
        <v>0</v>
      </c>
      <c r="H388" s="22">
        <f t="shared" si="143"/>
        <v>0</v>
      </c>
    </row>
    <row r="389" spans="1:8" ht="31.5">
      <c r="A389" s="42" t="s">
        <v>21</v>
      </c>
      <c r="B389" s="42" t="s">
        <v>42</v>
      </c>
      <c r="C389" s="43">
        <v>1240120330</v>
      </c>
      <c r="D389" s="42"/>
      <c r="E389" s="60" t="s">
        <v>163</v>
      </c>
      <c r="F389" s="22">
        <f>F390</f>
        <v>490</v>
      </c>
      <c r="G389" s="22">
        <f aca="true" t="shared" si="144" ref="G389:H390">G390</f>
        <v>0</v>
      </c>
      <c r="H389" s="22">
        <f t="shared" si="144"/>
        <v>0</v>
      </c>
    </row>
    <row r="390" spans="1:8" ht="31.5">
      <c r="A390" s="42" t="s">
        <v>21</v>
      </c>
      <c r="B390" s="42" t="s">
        <v>42</v>
      </c>
      <c r="C390" s="43">
        <v>1240120330</v>
      </c>
      <c r="D390" s="43" t="s">
        <v>101</v>
      </c>
      <c r="E390" s="60" t="s">
        <v>102</v>
      </c>
      <c r="F390" s="22">
        <f>F391</f>
        <v>490</v>
      </c>
      <c r="G390" s="22">
        <f t="shared" si="144"/>
        <v>0</v>
      </c>
      <c r="H390" s="22">
        <f t="shared" si="144"/>
        <v>0</v>
      </c>
    </row>
    <row r="391" spans="1:8" ht="31.5">
      <c r="A391" s="42" t="s">
        <v>21</v>
      </c>
      <c r="B391" s="42" t="s">
        <v>42</v>
      </c>
      <c r="C391" s="43">
        <v>1240120330</v>
      </c>
      <c r="D391" s="42">
        <v>630</v>
      </c>
      <c r="E391" s="60" t="s">
        <v>164</v>
      </c>
      <c r="F391" s="22">
        <f>408+82</f>
        <v>490</v>
      </c>
      <c r="G391" s="22">
        <v>0</v>
      </c>
      <c r="H391" s="22">
        <v>0</v>
      </c>
    </row>
    <row r="392" spans="1:8" ht="31.5">
      <c r="A392" s="42" t="s">
        <v>21</v>
      </c>
      <c r="B392" s="42" t="s">
        <v>42</v>
      </c>
      <c r="C392" s="43">
        <v>1240200000</v>
      </c>
      <c r="D392" s="42"/>
      <c r="E392" s="60" t="s">
        <v>165</v>
      </c>
      <c r="F392" s="22">
        <f>F393</f>
        <v>105.5</v>
      </c>
      <c r="G392" s="22">
        <f aca="true" t="shared" si="145" ref="G392:H392">G393</f>
        <v>107.1</v>
      </c>
      <c r="H392" s="22">
        <f t="shared" si="145"/>
        <v>107.1</v>
      </c>
    </row>
    <row r="393" spans="1:8" ht="31.5">
      <c r="A393" s="42" t="s">
        <v>21</v>
      </c>
      <c r="B393" s="42" t="s">
        <v>42</v>
      </c>
      <c r="C393" s="43">
        <v>1240220350</v>
      </c>
      <c r="D393" s="42"/>
      <c r="E393" s="60" t="s">
        <v>227</v>
      </c>
      <c r="F393" s="22">
        <f>F394+F396</f>
        <v>105.5</v>
      </c>
      <c r="G393" s="22">
        <f aca="true" t="shared" si="146" ref="G393:H393">G394+G396</f>
        <v>107.1</v>
      </c>
      <c r="H393" s="22">
        <f t="shared" si="146"/>
        <v>107.1</v>
      </c>
    </row>
    <row r="394" spans="1:8" ht="31.5">
      <c r="A394" s="42" t="s">
        <v>21</v>
      </c>
      <c r="B394" s="42" t="s">
        <v>42</v>
      </c>
      <c r="C394" s="43">
        <v>1240220350</v>
      </c>
      <c r="D394" s="43" t="s">
        <v>72</v>
      </c>
      <c r="E394" s="60" t="s">
        <v>99</v>
      </c>
      <c r="F394" s="22">
        <f>F395</f>
        <v>3.1</v>
      </c>
      <c r="G394" s="22">
        <f aca="true" t="shared" si="147" ref="G394:H394">G395</f>
        <v>3.1</v>
      </c>
      <c r="H394" s="22">
        <f t="shared" si="147"/>
        <v>3.1</v>
      </c>
    </row>
    <row r="395" spans="1:8" ht="31.5">
      <c r="A395" s="42" t="s">
        <v>21</v>
      </c>
      <c r="B395" s="42" t="s">
        <v>42</v>
      </c>
      <c r="C395" s="43">
        <v>1240220350</v>
      </c>
      <c r="D395" s="42">
        <v>240</v>
      </c>
      <c r="E395" s="60" t="s">
        <v>269</v>
      </c>
      <c r="F395" s="22">
        <v>3.1</v>
      </c>
      <c r="G395" s="22">
        <v>3.1</v>
      </c>
      <c r="H395" s="22">
        <v>3.1</v>
      </c>
    </row>
    <row r="396" spans="1:8" ht="12.75">
      <c r="A396" s="42" t="s">
        <v>21</v>
      </c>
      <c r="B396" s="42" t="s">
        <v>42</v>
      </c>
      <c r="C396" s="43">
        <v>1240220350</v>
      </c>
      <c r="D396" s="42" t="s">
        <v>76</v>
      </c>
      <c r="E396" s="60" t="s">
        <v>77</v>
      </c>
      <c r="F396" s="22">
        <f>F397</f>
        <v>102.4</v>
      </c>
      <c r="G396" s="22">
        <f aca="true" t="shared" si="148" ref="G396:H396">G397</f>
        <v>104</v>
      </c>
      <c r="H396" s="22">
        <f t="shared" si="148"/>
        <v>104</v>
      </c>
    </row>
    <row r="397" spans="1:8" ht="12.75">
      <c r="A397" s="42" t="s">
        <v>21</v>
      </c>
      <c r="B397" s="42" t="s">
        <v>42</v>
      </c>
      <c r="C397" s="43">
        <v>1240220350</v>
      </c>
      <c r="D397" s="42" t="s">
        <v>160</v>
      </c>
      <c r="E397" s="60" t="s">
        <v>161</v>
      </c>
      <c r="F397" s="22">
        <f>104-1.6</f>
        <v>102.4</v>
      </c>
      <c r="G397" s="22">
        <v>104</v>
      </c>
      <c r="H397" s="22">
        <v>104</v>
      </c>
    </row>
    <row r="398" spans="1:8" ht="12.75">
      <c r="A398" s="42" t="s">
        <v>21</v>
      </c>
      <c r="B398" s="42" t="s">
        <v>42</v>
      </c>
      <c r="C398" s="42">
        <v>1240400000</v>
      </c>
      <c r="D398" s="42"/>
      <c r="E398" s="60" t="s">
        <v>225</v>
      </c>
      <c r="F398" s="22">
        <f>F399</f>
        <v>159</v>
      </c>
      <c r="G398" s="22">
        <f aca="true" t="shared" si="149" ref="G398:H398">G399</f>
        <v>159</v>
      </c>
      <c r="H398" s="22">
        <f t="shared" si="149"/>
        <v>0</v>
      </c>
    </row>
    <row r="399" spans="1:8" ht="31.5">
      <c r="A399" s="42" t="s">
        <v>21</v>
      </c>
      <c r="B399" s="42" t="s">
        <v>42</v>
      </c>
      <c r="C399" s="42">
        <v>1240420380</v>
      </c>
      <c r="D399" s="42"/>
      <c r="E399" s="60" t="s">
        <v>162</v>
      </c>
      <c r="F399" s="22">
        <f>F400</f>
        <v>159</v>
      </c>
      <c r="G399" s="22">
        <f aca="true" t="shared" si="150" ref="G399:H400">G400</f>
        <v>159</v>
      </c>
      <c r="H399" s="22">
        <f t="shared" si="150"/>
        <v>0</v>
      </c>
    </row>
    <row r="400" spans="1:8" ht="12.75">
      <c r="A400" s="42" t="s">
        <v>21</v>
      </c>
      <c r="B400" s="42" t="s">
        <v>42</v>
      </c>
      <c r="C400" s="42">
        <v>1240420380</v>
      </c>
      <c r="D400" s="43" t="s">
        <v>76</v>
      </c>
      <c r="E400" s="60" t="s">
        <v>77</v>
      </c>
      <c r="F400" s="22">
        <f>F401</f>
        <v>159</v>
      </c>
      <c r="G400" s="22">
        <f t="shared" si="150"/>
        <v>159</v>
      </c>
      <c r="H400" s="22">
        <f t="shared" si="150"/>
        <v>0</v>
      </c>
    </row>
    <row r="401" spans="1:8" ht="31.5">
      <c r="A401" s="42" t="s">
        <v>21</v>
      </c>
      <c r="B401" s="42" t="s">
        <v>42</v>
      </c>
      <c r="C401" s="42">
        <v>1240420380</v>
      </c>
      <c r="D401" s="43" t="s">
        <v>108</v>
      </c>
      <c r="E401" s="60" t="s">
        <v>109</v>
      </c>
      <c r="F401" s="22">
        <v>159</v>
      </c>
      <c r="G401" s="22">
        <v>159</v>
      </c>
      <c r="H401" s="22">
        <v>0</v>
      </c>
    </row>
    <row r="402" spans="1:8" ht="12.75">
      <c r="A402" s="134" t="s">
        <v>21</v>
      </c>
      <c r="B402" s="134">
        <v>1004</v>
      </c>
      <c r="C402" s="130"/>
      <c r="D402" s="130"/>
      <c r="E402" s="66" t="s">
        <v>89</v>
      </c>
      <c r="F402" s="22">
        <f>F403</f>
        <v>9909.7</v>
      </c>
      <c r="G402" s="22">
        <f aca="true" t="shared" si="151" ref="G402:H405">G403</f>
        <v>7360.6</v>
      </c>
      <c r="H402" s="22">
        <f t="shared" si="151"/>
        <v>7683.1</v>
      </c>
    </row>
    <row r="403" spans="1:8" ht="47.25">
      <c r="A403" s="134" t="s">
        <v>21</v>
      </c>
      <c r="B403" s="134">
        <v>1004</v>
      </c>
      <c r="C403" s="136">
        <v>1200000000</v>
      </c>
      <c r="D403" s="134"/>
      <c r="E403" s="135" t="s">
        <v>206</v>
      </c>
      <c r="F403" s="22">
        <f>F404</f>
        <v>9909.7</v>
      </c>
      <c r="G403" s="22">
        <f t="shared" si="151"/>
        <v>7360.6</v>
      </c>
      <c r="H403" s="22">
        <f t="shared" si="151"/>
        <v>7683.1</v>
      </c>
    </row>
    <row r="404" spans="1:8" ht="31.5">
      <c r="A404" s="134" t="s">
        <v>21</v>
      </c>
      <c r="B404" s="134">
        <v>1004</v>
      </c>
      <c r="C404" s="136">
        <v>1240000000</v>
      </c>
      <c r="D404" s="134"/>
      <c r="E404" s="135" t="s">
        <v>145</v>
      </c>
      <c r="F404" s="22">
        <f>F405</f>
        <v>9909.7</v>
      </c>
      <c r="G404" s="22">
        <f t="shared" si="151"/>
        <v>7360.6</v>
      </c>
      <c r="H404" s="22">
        <f t="shared" si="151"/>
        <v>7683.1</v>
      </c>
    </row>
    <row r="405" spans="1:8" ht="12.75">
      <c r="A405" s="134" t="s">
        <v>21</v>
      </c>
      <c r="B405" s="134">
        <v>1004</v>
      </c>
      <c r="C405" s="134">
        <v>1240400000</v>
      </c>
      <c r="D405" s="134"/>
      <c r="E405" s="135" t="s">
        <v>225</v>
      </c>
      <c r="F405" s="22">
        <f>F406</f>
        <v>9909.7</v>
      </c>
      <c r="G405" s="22">
        <f t="shared" si="151"/>
        <v>7360.6</v>
      </c>
      <c r="H405" s="22">
        <f t="shared" si="151"/>
        <v>7683.1</v>
      </c>
    </row>
    <row r="406" spans="1:8" ht="12.75">
      <c r="A406" s="51" t="s">
        <v>21</v>
      </c>
      <c r="B406" s="134">
        <v>1004</v>
      </c>
      <c r="C406" s="51" t="s">
        <v>268</v>
      </c>
      <c r="D406" s="51"/>
      <c r="E406" s="79" t="s">
        <v>267</v>
      </c>
      <c r="F406" s="22">
        <f aca="true" t="shared" si="152" ref="F406:H407">F407</f>
        <v>9909.7</v>
      </c>
      <c r="G406" s="22">
        <f t="shared" si="152"/>
        <v>7360.6</v>
      </c>
      <c r="H406" s="22">
        <f t="shared" si="152"/>
        <v>7683.1</v>
      </c>
    </row>
    <row r="407" spans="1:8" ht="12.75">
      <c r="A407" s="51" t="s">
        <v>21</v>
      </c>
      <c r="B407" s="134">
        <v>1004</v>
      </c>
      <c r="C407" s="51" t="s">
        <v>268</v>
      </c>
      <c r="D407" s="1" t="s">
        <v>76</v>
      </c>
      <c r="E407" s="63" t="s">
        <v>77</v>
      </c>
      <c r="F407" s="22">
        <f t="shared" si="152"/>
        <v>9909.7</v>
      </c>
      <c r="G407" s="22">
        <f t="shared" si="152"/>
        <v>7360.6</v>
      </c>
      <c r="H407" s="22">
        <f t="shared" si="152"/>
        <v>7683.1</v>
      </c>
    </row>
    <row r="408" spans="1:8" ht="31.5">
      <c r="A408" s="51" t="s">
        <v>21</v>
      </c>
      <c r="B408" s="134">
        <v>1004</v>
      </c>
      <c r="C408" s="51" t="s">
        <v>268</v>
      </c>
      <c r="D408" s="1" t="s">
        <v>108</v>
      </c>
      <c r="E408" s="63" t="s">
        <v>109</v>
      </c>
      <c r="F408" s="22">
        <f>1981.9+6489.8+1438</f>
        <v>9909.7</v>
      </c>
      <c r="G408" s="22">
        <f>600+6760.6</f>
        <v>7360.6</v>
      </c>
      <c r="H408" s="22">
        <f>600+7083.1</f>
        <v>7683.1</v>
      </c>
    </row>
    <row r="409" spans="1:8" ht="12.75">
      <c r="A409" s="42" t="s">
        <v>21</v>
      </c>
      <c r="B409" s="42" t="s">
        <v>64</v>
      </c>
      <c r="C409" s="42" t="s">
        <v>69</v>
      </c>
      <c r="D409" s="42" t="s">
        <v>69</v>
      </c>
      <c r="E409" s="60" t="s">
        <v>32</v>
      </c>
      <c r="F409" s="22">
        <f>F410+F443</f>
        <v>31421</v>
      </c>
      <c r="G409" s="22">
        <f>G410+G443</f>
        <v>28486.3</v>
      </c>
      <c r="H409" s="22">
        <f>H410+H443</f>
        <v>28486.3</v>
      </c>
    </row>
    <row r="410" spans="1:8" ht="12.75">
      <c r="A410" s="42" t="s">
        <v>21</v>
      </c>
      <c r="B410" s="42" t="s">
        <v>90</v>
      </c>
      <c r="C410" s="42" t="s">
        <v>69</v>
      </c>
      <c r="D410" s="42" t="s">
        <v>69</v>
      </c>
      <c r="E410" s="60" t="s">
        <v>65</v>
      </c>
      <c r="F410" s="22">
        <f>F411</f>
        <v>14045.6</v>
      </c>
      <c r="G410" s="22">
        <f aca="true" t="shared" si="153" ref="G410:H411">G411</f>
        <v>12547.9</v>
      </c>
      <c r="H410" s="22">
        <f t="shared" si="153"/>
        <v>12547.9</v>
      </c>
    </row>
    <row r="411" spans="1:8" ht="47.25">
      <c r="A411" s="42" t="s">
        <v>21</v>
      </c>
      <c r="B411" s="42" t="s">
        <v>90</v>
      </c>
      <c r="C411" s="43">
        <v>1200000000</v>
      </c>
      <c r="D411" s="42"/>
      <c r="E411" s="60" t="s">
        <v>206</v>
      </c>
      <c r="F411" s="22">
        <f>F412</f>
        <v>14045.6</v>
      </c>
      <c r="G411" s="22">
        <f t="shared" si="153"/>
        <v>12547.9</v>
      </c>
      <c r="H411" s="22">
        <f t="shared" si="153"/>
        <v>12547.9</v>
      </c>
    </row>
    <row r="412" spans="1:8" ht="12.75">
      <c r="A412" s="42" t="s">
        <v>21</v>
      </c>
      <c r="B412" s="42" t="s">
        <v>90</v>
      </c>
      <c r="C412" s="42">
        <v>1230000000</v>
      </c>
      <c r="D412" s="42"/>
      <c r="E412" s="60" t="s">
        <v>229</v>
      </c>
      <c r="F412" s="22">
        <f>F413+F417+F421+F436</f>
        <v>14045.6</v>
      </c>
      <c r="G412" s="22">
        <f>G413+G417+G421+G436</f>
        <v>12547.9</v>
      </c>
      <c r="H412" s="22">
        <f>H413+H417+H421+H436</f>
        <v>12547.9</v>
      </c>
    </row>
    <row r="413" spans="1:8" ht="36" customHeight="1">
      <c r="A413" s="42" t="s">
        <v>21</v>
      </c>
      <c r="B413" s="42" t="s">
        <v>90</v>
      </c>
      <c r="C413" s="42">
        <v>1230100000</v>
      </c>
      <c r="D413" s="42"/>
      <c r="E413" s="60" t="s">
        <v>230</v>
      </c>
      <c r="F413" s="22">
        <f>F414</f>
        <v>11384.300000000001</v>
      </c>
      <c r="G413" s="22">
        <f aca="true" t="shared" si="154" ref="G413:H413">G414</f>
        <v>11384.300000000001</v>
      </c>
      <c r="H413" s="22">
        <f t="shared" si="154"/>
        <v>11384.300000000001</v>
      </c>
    </row>
    <row r="414" spans="1:8" ht="31.5">
      <c r="A414" s="42" t="s">
        <v>21</v>
      </c>
      <c r="B414" s="2" t="s">
        <v>90</v>
      </c>
      <c r="C414" s="42">
        <v>1230120010</v>
      </c>
      <c r="D414" s="42"/>
      <c r="E414" s="60" t="s">
        <v>131</v>
      </c>
      <c r="F414" s="22">
        <f>F415</f>
        <v>11384.300000000001</v>
      </c>
      <c r="G414" s="22">
        <f aca="true" t="shared" si="155" ref="G414:H415">G415</f>
        <v>11384.300000000001</v>
      </c>
      <c r="H414" s="22">
        <f t="shared" si="155"/>
        <v>11384.300000000001</v>
      </c>
    </row>
    <row r="415" spans="1:8" ht="31.5">
      <c r="A415" s="42" t="s">
        <v>21</v>
      </c>
      <c r="B415" s="2" t="s">
        <v>90</v>
      </c>
      <c r="C415" s="42">
        <v>1230120010</v>
      </c>
      <c r="D415" s="43" t="s">
        <v>101</v>
      </c>
      <c r="E415" s="60" t="s">
        <v>102</v>
      </c>
      <c r="F415" s="22">
        <f>F416</f>
        <v>11384.300000000001</v>
      </c>
      <c r="G415" s="22">
        <f t="shared" si="155"/>
        <v>11384.300000000001</v>
      </c>
      <c r="H415" s="22">
        <f t="shared" si="155"/>
        <v>11384.300000000001</v>
      </c>
    </row>
    <row r="416" spans="1:8" ht="12.75">
      <c r="A416" s="42" t="s">
        <v>21</v>
      </c>
      <c r="B416" s="42" t="s">
        <v>90</v>
      </c>
      <c r="C416" s="42">
        <v>1230120010</v>
      </c>
      <c r="D416" s="42">
        <v>610</v>
      </c>
      <c r="E416" s="60" t="s">
        <v>111</v>
      </c>
      <c r="F416" s="22">
        <f>27035.2-15650.9</f>
        <v>11384.300000000001</v>
      </c>
      <c r="G416" s="22">
        <f>27035.2-15650.9</f>
        <v>11384.300000000001</v>
      </c>
      <c r="H416" s="22">
        <f>27035.2-15650.9</f>
        <v>11384.300000000001</v>
      </c>
    </row>
    <row r="417" spans="1:8" ht="63">
      <c r="A417" s="42" t="s">
        <v>21</v>
      </c>
      <c r="B417" s="42" t="s">
        <v>90</v>
      </c>
      <c r="C417" s="42">
        <v>1230200000</v>
      </c>
      <c r="D417" s="42"/>
      <c r="E417" s="60" t="s">
        <v>231</v>
      </c>
      <c r="F417" s="22">
        <f>F418</f>
        <v>259.3</v>
      </c>
      <c r="G417" s="22">
        <f aca="true" t="shared" si="156" ref="G417:H419">G418</f>
        <v>259.3</v>
      </c>
      <c r="H417" s="22">
        <f t="shared" si="156"/>
        <v>259.3</v>
      </c>
    </row>
    <row r="418" spans="1:8" ht="12.75">
      <c r="A418" s="42" t="s">
        <v>21</v>
      </c>
      <c r="B418" s="42" t="s">
        <v>90</v>
      </c>
      <c r="C418" s="42">
        <v>1230220040</v>
      </c>
      <c r="D418" s="42"/>
      <c r="E418" s="60" t="s">
        <v>232</v>
      </c>
      <c r="F418" s="22">
        <f>F419</f>
        <v>259.3</v>
      </c>
      <c r="G418" s="22">
        <f t="shared" si="156"/>
        <v>259.3</v>
      </c>
      <c r="H418" s="22">
        <f t="shared" si="156"/>
        <v>259.3</v>
      </c>
    </row>
    <row r="419" spans="1:8" ht="31.5">
      <c r="A419" s="42" t="s">
        <v>21</v>
      </c>
      <c r="B419" s="42" t="s">
        <v>90</v>
      </c>
      <c r="C419" s="42">
        <v>1230220040</v>
      </c>
      <c r="D419" s="43" t="s">
        <v>101</v>
      </c>
      <c r="E419" s="60" t="s">
        <v>102</v>
      </c>
      <c r="F419" s="22">
        <f>F420</f>
        <v>259.3</v>
      </c>
      <c r="G419" s="22">
        <f t="shared" si="156"/>
        <v>259.3</v>
      </c>
      <c r="H419" s="22">
        <f t="shared" si="156"/>
        <v>259.3</v>
      </c>
    </row>
    <row r="420" spans="1:8" ht="12.75">
      <c r="A420" s="42" t="s">
        <v>21</v>
      </c>
      <c r="B420" s="42" t="s">
        <v>90</v>
      </c>
      <c r="C420" s="42">
        <v>1230220040</v>
      </c>
      <c r="D420" s="42">
        <v>610</v>
      </c>
      <c r="E420" s="60" t="s">
        <v>111</v>
      </c>
      <c r="F420" s="22">
        <v>259.3</v>
      </c>
      <c r="G420" s="22">
        <v>259.3</v>
      </c>
      <c r="H420" s="22">
        <v>259.3</v>
      </c>
    </row>
    <row r="421" spans="1:8" ht="31.5">
      <c r="A421" s="42" t="s">
        <v>21</v>
      </c>
      <c r="B421" s="42" t="s">
        <v>90</v>
      </c>
      <c r="C421" s="42">
        <v>1230600000</v>
      </c>
      <c r="D421" s="42"/>
      <c r="E421" s="60" t="s">
        <v>233</v>
      </c>
      <c r="F421" s="22">
        <f>F422+F429</f>
        <v>904.3</v>
      </c>
      <c r="G421" s="22">
        <f>G422+G429</f>
        <v>904.3</v>
      </c>
      <c r="H421" s="22">
        <f>H422+H429</f>
        <v>904.3</v>
      </c>
    </row>
    <row r="422" spans="1:8" ht="31.5">
      <c r="A422" s="42" t="s">
        <v>21</v>
      </c>
      <c r="B422" s="42" t="s">
        <v>90</v>
      </c>
      <c r="C422" s="42">
        <v>1230620300</v>
      </c>
      <c r="D422" s="42"/>
      <c r="E422" s="60" t="s">
        <v>234</v>
      </c>
      <c r="F422" s="22">
        <f>F424+F426+F428</f>
        <v>345.9</v>
      </c>
      <c r="G422" s="22">
        <f aca="true" t="shared" si="157" ref="G422:H422">G424+G426+G428</f>
        <v>345.9</v>
      </c>
      <c r="H422" s="22">
        <f t="shared" si="157"/>
        <v>345.9</v>
      </c>
    </row>
    <row r="423" spans="1:8" ht="63">
      <c r="A423" s="42" t="s">
        <v>21</v>
      </c>
      <c r="B423" s="42" t="s">
        <v>90</v>
      </c>
      <c r="C423" s="42">
        <v>1230620300</v>
      </c>
      <c r="D423" s="43" t="s">
        <v>71</v>
      </c>
      <c r="E423" s="60" t="s">
        <v>1</v>
      </c>
      <c r="F423" s="22">
        <f>F424</f>
        <v>149.7</v>
      </c>
      <c r="G423" s="22">
        <f aca="true" t="shared" si="158" ref="G423:H423">G424</f>
        <v>149.7</v>
      </c>
      <c r="H423" s="22">
        <f t="shared" si="158"/>
        <v>149.7</v>
      </c>
    </row>
    <row r="424" spans="1:8" ht="31.5">
      <c r="A424" s="42" t="s">
        <v>21</v>
      </c>
      <c r="B424" s="42" t="s">
        <v>90</v>
      </c>
      <c r="C424" s="42">
        <v>1230620300</v>
      </c>
      <c r="D424" s="42">
        <v>120</v>
      </c>
      <c r="E424" s="60" t="s">
        <v>271</v>
      </c>
      <c r="F424" s="22">
        <v>149.7</v>
      </c>
      <c r="G424" s="22">
        <v>149.7</v>
      </c>
      <c r="H424" s="22">
        <v>149.7</v>
      </c>
    </row>
    <row r="425" spans="1:8" ht="31.5">
      <c r="A425" s="42" t="s">
        <v>21</v>
      </c>
      <c r="B425" s="42" t="s">
        <v>90</v>
      </c>
      <c r="C425" s="42">
        <v>1230620300</v>
      </c>
      <c r="D425" s="43" t="s">
        <v>72</v>
      </c>
      <c r="E425" s="60" t="s">
        <v>99</v>
      </c>
      <c r="F425" s="22">
        <f>F426</f>
        <v>102</v>
      </c>
      <c r="G425" s="22">
        <f aca="true" t="shared" si="159" ref="G425:H425">G426</f>
        <v>102</v>
      </c>
      <c r="H425" s="22">
        <f t="shared" si="159"/>
        <v>102</v>
      </c>
    </row>
    <row r="426" spans="1:8" ht="31.5">
      <c r="A426" s="42" t="s">
        <v>21</v>
      </c>
      <c r="B426" s="42" t="s">
        <v>90</v>
      </c>
      <c r="C426" s="42">
        <v>1230620300</v>
      </c>
      <c r="D426" s="42">
        <v>240</v>
      </c>
      <c r="E426" s="60" t="s">
        <v>269</v>
      </c>
      <c r="F426" s="22">
        <v>102</v>
      </c>
      <c r="G426" s="22">
        <v>102</v>
      </c>
      <c r="H426" s="22">
        <v>102</v>
      </c>
    </row>
    <row r="427" spans="1:8" ht="12.75">
      <c r="A427" s="42" t="s">
        <v>21</v>
      </c>
      <c r="B427" s="42" t="s">
        <v>90</v>
      </c>
      <c r="C427" s="42">
        <v>1230620300</v>
      </c>
      <c r="D427" s="42" t="s">
        <v>73</v>
      </c>
      <c r="E427" s="60" t="s">
        <v>74</v>
      </c>
      <c r="F427" s="22">
        <f>F428</f>
        <v>94.2</v>
      </c>
      <c r="G427" s="22">
        <f aca="true" t="shared" si="160" ref="G427:H427">G428</f>
        <v>94.2</v>
      </c>
      <c r="H427" s="22">
        <f t="shared" si="160"/>
        <v>94.2</v>
      </c>
    </row>
    <row r="428" spans="1:8" ht="12.75">
      <c r="A428" s="42" t="s">
        <v>21</v>
      </c>
      <c r="B428" s="42" t="s">
        <v>90</v>
      </c>
      <c r="C428" s="42">
        <v>1230620300</v>
      </c>
      <c r="D428" s="42">
        <v>850</v>
      </c>
      <c r="E428" s="60" t="s">
        <v>107</v>
      </c>
      <c r="F428" s="22">
        <v>94.2</v>
      </c>
      <c r="G428" s="22">
        <v>94.2</v>
      </c>
      <c r="H428" s="22">
        <v>94.2</v>
      </c>
    </row>
    <row r="429" spans="1:8" ht="12.75">
      <c r="A429" s="42" t="s">
        <v>21</v>
      </c>
      <c r="B429" s="42" t="s">
        <v>90</v>
      </c>
      <c r="C429" s="42">
        <v>1230620320</v>
      </c>
      <c r="D429" s="42"/>
      <c r="E429" s="60" t="s">
        <v>159</v>
      </c>
      <c r="F429" s="22">
        <f>F430+F432+F434</f>
        <v>558.4</v>
      </c>
      <c r="G429" s="22">
        <f aca="true" t="shared" si="161" ref="G429:H429">G430+G432+G434</f>
        <v>558.4</v>
      </c>
      <c r="H429" s="22">
        <f t="shared" si="161"/>
        <v>558.4</v>
      </c>
    </row>
    <row r="430" spans="1:8" ht="63">
      <c r="A430" s="42" t="s">
        <v>21</v>
      </c>
      <c r="B430" s="42" t="s">
        <v>90</v>
      </c>
      <c r="C430" s="42">
        <v>1230620320</v>
      </c>
      <c r="D430" s="43" t="s">
        <v>71</v>
      </c>
      <c r="E430" s="60" t="s">
        <v>1</v>
      </c>
      <c r="F430" s="22">
        <f>F431</f>
        <v>278.5</v>
      </c>
      <c r="G430" s="22">
        <f aca="true" t="shared" si="162" ref="G430:H430">G431</f>
        <v>278.5</v>
      </c>
      <c r="H430" s="22">
        <f t="shared" si="162"/>
        <v>278.5</v>
      </c>
    </row>
    <row r="431" spans="1:8" ht="31.5">
      <c r="A431" s="42" t="s">
        <v>21</v>
      </c>
      <c r="B431" s="42" t="s">
        <v>90</v>
      </c>
      <c r="C431" s="42">
        <v>1230620320</v>
      </c>
      <c r="D431" s="42">
        <v>120</v>
      </c>
      <c r="E431" s="60" t="s">
        <v>271</v>
      </c>
      <c r="F431" s="22">
        <v>278.5</v>
      </c>
      <c r="G431" s="22">
        <v>278.5</v>
      </c>
      <c r="H431" s="22">
        <v>278.5</v>
      </c>
    </row>
    <row r="432" spans="1:8" ht="31.5">
      <c r="A432" s="42" t="s">
        <v>21</v>
      </c>
      <c r="B432" s="42" t="s">
        <v>90</v>
      </c>
      <c r="C432" s="42">
        <v>1230620320</v>
      </c>
      <c r="D432" s="43" t="s">
        <v>72</v>
      </c>
      <c r="E432" s="60" t="s">
        <v>99</v>
      </c>
      <c r="F432" s="22">
        <f>F433</f>
        <v>213</v>
      </c>
      <c r="G432" s="22">
        <f aca="true" t="shared" si="163" ref="G432:H432">G433</f>
        <v>213</v>
      </c>
      <c r="H432" s="22">
        <f t="shared" si="163"/>
        <v>213</v>
      </c>
    </row>
    <row r="433" spans="1:8" ht="31.5">
      <c r="A433" s="42" t="s">
        <v>21</v>
      </c>
      <c r="B433" s="42" t="s">
        <v>90</v>
      </c>
      <c r="C433" s="42">
        <v>1230620320</v>
      </c>
      <c r="D433" s="42">
        <v>240</v>
      </c>
      <c r="E433" s="60" t="s">
        <v>269</v>
      </c>
      <c r="F433" s="22">
        <v>213</v>
      </c>
      <c r="G433" s="22">
        <v>213</v>
      </c>
      <c r="H433" s="22">
        <v>213</v>
      </c>
    </row>
    <row r="434" spans="1:8" ht="31.5">
      <c r="A434" s="42" t="s">
        <v>21</v>
      </c>
      <c r="B434" s="42" t="s">
        <v>90</v>
      </c>
      <c r="C434" s="42">
        <v>1230620320</v>
      </c>
      <c r="D434" s="43" t="s">
        <v>101</v>
      </c>
      <c r="E434" s="60" t="s">
        <v>102</v>
      </c>
      <c r="F434" s="22">
        <f>F435</f>
        <v>66.9</v>
      </c>
      <c r="G434" s="22">
        <f aca="true" t="shared" si="164" ref="G434:H434">G435</f>
        <v>66.9</v>
      </c>
      <c r="H434" s="22">
        <f t="shared" si="164"/>
        <v>66.9</v>
      </c>
    </row>
    <row r="435" spans="1:8" ht="12.75">
      <c r="A435" s="42" t="s">
        <v>21</v>
      </c>
      <c r="B435" s="42" t="s">
        <v>90</v>
      </c>
      <c r="C435" s="42">
        <v>1230620320</v>
      </c>
      <c r="D435" s="42">
        <v>610</v>
      </c>
      <c r="E435" s="60" t="s">
        <v>111</v>
      </c>
      <c r="F435" s="22">
        <v>66.9</v>
      </c>
      <c r="G435" s="22">
        <v>66.9</v>
      </c>
      <c r="H435" s="22">
        <v>66.9</v>
      </c>
    </row>
    <row r="436" spans="1:8" ht="31.5">
      <c r="A436" s="148" t="s">
        <v>21</v>
      </c>
      <c r="B436" s="148" t="s">
        <v>90</v>
      </c>
      <c r="C436" s="148" t="s">
        <v>379</v>
      </c>
      <c r="D436" s="148"/>
      <c r="E436" s="162" t="s">
        <v>376</v>
      </c>
      <c r="F436" s="22">
        <f>F440+F437</f>
        <v>1497.7</v>
      </c>
      <c r="G436" s="22">
        <f aca="true" t="shared" si="165" ref="G436:H436">G440+G437</f>
        <v>0</v>
      </c>
      <c r="H436" s="22">
        <f t="shared" si="165"/>
        <v>0</v>
      </c>
    </row>
    <row r="437" spans="1:8" ht="31.5">
      <c r="A437" s="168" t="s">
        <v>21</v>
      </c>
      <c r="B437" s="168" t="s">
        <v>90</v>
      </c>
      <c r="C437" s="168" t="s">
        <v>382</v>
      </c>
      <c r="D437" s="168"/>
      <c r="E437" s="162" t="s">
        <v>381</v>
      </c>
      <c r="F437" s="22">
        <f>F438</f>
        <v>760.2</v>
      </c>
      <c r="G437" s="22">
        <f aca="true" t="shared" si="166" ref="G437:H438">G438</f>
        <v>0</v>
      </c>
      <c r="H437" s="22">
        <f t="shared" si="166"/>
        <v>0</v>
      </c>
    </row>
    <row r="438" spans="1:8" ht="31.5">
      <c r="A438" s="168" t="s">
        <v>21</v>
      </c>
      <c r="B438" s="168" t="s">
        <v>90</v>
      </c>
      <c r="C438" s="168" t="s">
        <v>382</v>
      </c>
      <c r="D438" s="170" t="s">
        <v>72</v>
      </c>
      <c r="E438" s="77" t="s">
        <v>99</v>
      </c>
      <c r="F438" s="22">
        <f>F439</f>
        <v>760.2</v>
      </c>
      <c r="G438" s="22">
        <f t="shared" si="166"/>
        <v>0</v>
      </c>
      <c r="H438" s="22">
        <f t="shared" si="166"/>
        <v>0</v>
      </c>
    </row>
    <row r="439" spans="1:8" ht="31.5">
      <c r="A439" s="168" t="s">
        <v>21</v>
      </c>
      <c r="B439" s="168" t="s">
        <v>90</v>
      </c>
      <c r="C439" s="168" t="s">
        <v>382</v>
      </c>
      <c r="D439" s="168">
        <v>240</v>
      </c>
      <c r="E439" s="77" t="s">
        <v>269</v>
      </c>
      <c r="F439" s="22">
        <v>760.2</v>
      </c>
      <c r="G439" s="22">
        <v>0</v>
      </c>
      <c r="H439" s="22">
        <v>0</v>
      </c>
    </row>
    <row r="440" spans="1:8" ht="47.25">
      <c r="A440" s="148" t="s">
        <v>21</v>
      </c>
      <c r="B440" s="148" t="s">
        <v>90</v>
      </c>
      <c r="C440" s="148" t="s">
        <v>380</v>
      </c>
      <c r="D440" s="148"/>
      <c r="E440" s="77" t="s">
        <v>363</v>
      </c>
      <c r="F440" s="22">
        <f>F441</f>
        <v>737.5</v>
      </c>
      <c r="G440" s="22">
        <f aca="true" t="shared" si="167" ref="G440:H441">G441</f>
        <v>0</v>
      </c>
      <c r="H440" s="22">
        <f t="shared" si="167"/>
        <v>0</v>
      </c>
    </row>
    <row r="441" spans="1:8" ht="31.5">
      <c r="A441" s="148" t="s">
        <v>21</v>
      </c>
      <c r="B441" s="148" t="s">
        <v>90</v>
      </c>
      <c r="C441" s="148" t="s">
        <v>380</v>
      </c>
      <c r="D441" s="150" t="s">
        <v>72</v>
      </c>
      <c r="E441" s="77" t="s">
        <v>99</v>
      </c>
      <c r="F441" s="22">
        <f>F442</f>
        <v>737.5</v>
      </c>
      <c r="G441" s="22">
        <f t="shared" si="167"/>
        <v>0</v>
      </c>
      <c r="H441" s="22">
        <f t="shared" si="167"/>
        <v>0</v>
      </c>
    </row>
    <row r="442" spans="1:8" ht="31.5">
      <c r="A442" s="148" t="s">
        <v>21</v>
      </c>
      <c r="B442" s="148" t="s">
        <v>90</v>
      </c>
      <c r="C442" s="166" t="s">
        <v>380</v>
      </c>
      <c r="D442" s="148">
        <v>240</v>
      </c>
      <c r="E442" s="77" t="s">
        <v>269</v>
      </c>
      <c r="F442" s="22">
        <v>737.5</v>
      </c>
      <c r="G442" s="22">
        <v>0</v>
      </c>
      <c r="H442" s="22">
        <v>0</v>
      </c>
    </row>
    <row r="443" spans="1:8" ht="12.75">
      <c r="A443" s="153" t="s">
        <v>21</v>
      </c>
      <c r="B443" s="153">
        <v>1103</v>
      </c>
      <c r="C443" s="153" t="s">
        <v>69</v>
      </c>
      <c r="D443" s="153" t="s">
        <v>69</v>
      </c>
      <c r="E443" s="154" t="s">
        <v>371</v>
      </c>
      <c r="F443" s="22">
        <f>F444+F465</f>
        <v>17375.399999999998</v>
      </c>
      <c r="G443" s="22">
        <f aca="true" t="shared" si="168" ref="G443:H443">G444+G465</f>
        <v>15938.4</v>
      </c>
      <c r="H443" s="22">
        <f t="shared" si="168"/>
        <v>15938.4</v>
      </c>
    </row>
    <row r="444" spans="1:8" ht="47.25">
      <c r="A444" s="153" t="s">
        <v>21</v>
      </c>
      <c r="B444" s="153">
        <v>1103</v>
      </c>
      <c r="C444" s="155">
        <v>1200000000</v>
      </c>
      <c r="D444" s="153"/>
      <c r="E444" s="154" t="s">
        <v>206</v>
      </c>
      <c r="F444" s="22">
        <f>F445</f>
        <v>16685.399999999998</v>
      </c>
      <c r="G444" s="22">
        <f aca="true" t="shared" si="169" ref="G444:H444">G445</f>
        <v>15938.4</v>
      </c>
      <c r="H444" s="22">
        <f t="shared" si="169"/>
        <v>15938.4</v>
      </c>
    </row>
    <row r="445" spans="1:8" ht="31.5">
      <c r="A445" s="153" t="s">
        <v>21</v>
      </c>
      <c r="B445" s="153">
        <v>1103</v>
      </c>
      <c r="C445" s="153">
        <v>1260000000</v>
      </c>
      <c r="D445" s="153"/>
      <c r="E445" s="154" t="s">
        <v>372</v>
      </c>
      <c r="F445" s="22">
        <f>F446+F450+F454+F458</f>
        <v>16685.399999999998</v>
      </c>
      <c r="G445" s="22">
        <f aca="true" t="shared" si="170" ref="G445:H445">G446+G450+G454+G458</f>
        <v>15938.4</v>
      </c>
      <c r="H445" s="22">
        <f t="shared" si="170"/>
        <v>15938.4</v>
      </c>
    </row>
    <row r="446" spans="1:8" ht="39.6" customHeight="1">
      <c r="A446" s="153" t="s">
        <v>21</v>
      </c>
      <c r="B446" s="153">
        <v>1103</v>
      </c>
      <c r="C446" s="153">
        <v>1260100000</v>
      </c>
      <c r="D446" s="153"/>
      <c r="E446" s="154" t="s">
        <v>373</v>
      </c>
      <c r="F446" s="22">
        <f>F447</f>
        <v>15645.3</v>
      </c>
      <c r="G446" s="22">
        <f aca="true" t="shared" si="171" ref="G446:H448">G447</f>
        <v>15650.9</v>
      </c>
      <c r="H446" s="22">
        <f t="shared" si="171"/>
        <v>15650.9</v>
      </c>
    </row>
    <row r="447" spans="1:8" ht="31.5">
      <c r="A447" s="153" t="s">
        <v>21</v>
      </c>
      <c r="B447" s="153">
        <v>1103</v>
      </c>
      <c r="C447" s="153">
        <v>1260120010</v>
      </c>
      <c r="D447" s="153"/>
      <c r="E447" s="154" t="s">
        <v>131</v>
      </c>
      <c r="F447" s="22">
        <f>F448</f>
        <v>15645.3</v>
      </c>
      <c r="G447" s="22">
        <f t="shared" si="171"/>
        <v>15650.9</v>
      </c>
      <c r="H447" s="22">
        <f t="shared" si="171"/>
        <v>15650.9</v>
      </c>
    </row>
    <row r="448" spans="1:8" ht="31.5">
      <c r="A448" s="153" t="s">
        <v>21</v>
      </c>
      <c r="B448" s="153">
        <v>1103</v>
      </c>
      <c r="C448" s="153">
        <v>1260120010</v>
      </c>
      <c r="D448" s="155" t="s">
        <v>101</v>
      </c>
      <c r="E448" s="154" t="s">
        <v>102</v>
      </c>
      <c r="F448" s="22">
        <f>F449</f>
        <v>15645.3</v>
      </c>
      <c r="G448" s="22">
        <f t="shared" si="171"/>
        <v>15650.9</v>
      </c>
      <c r="H448" s="22">
        <f t="shared" si="171"/>
        <v>15650.9</v>
      </c>
    </row>
    <row r="449" spans="1:8" ht="12.75">
      <c r="A449" s="153" t="s">
        <v>21</v>
      </c>
      <c r="B449" s="153">
        <v>1103</v>
      </c>
      <c r="C449" s="153">
        <v>1260120010</v>
      </c>
      <c r="D449" s="153">
        <v>610</v>
      </c>
      <c r="E449" s="154" t="s">
        <v>111</v>
      </c>
      <c r="F449" s="22">
        <f>15650.9-5.6</f>
        <v>15645.3</v>
      </c>
      <c r="G449" s="22">
        <v>15650.9</v>
      </c>
      <c r="H449" s="22">
        <v>15650.9</v>
      </c>
    </row>
    <row r="450" spans="1:8" ht="12.75">
      <c r="A450" s="153" t="s">
        <v>21</v>
      </c>
      <c r="B450" s="153">
        <v>1103</v>
      </c>
      <c r="C450" s="153">
        <v>1260200000</v>
      </c>
      <c r="D450" s="153"/>
      <c r="E450" s="162" t="s">
        <v>374</v>
      </c>
      <c r="F450" s="22">
        <f>F451</f>
        <v>257.5</v>
      </c>
      <c r="G450" s="22">
        <f aca="true" t="shared" si="172" ref="G450:H451">G451</f>
        <v>287.5</v>
      </c>
      <c r="H450" s="22">
        <f t="shared" si="172"/>
        <v>287.5</v>
      </c>
    </row>
    <row r="451" spans="1:8" ht="31.5">
      <c r="A451" s="153" t="s">
        <v>21</v>
      </c>
      <c r="B451" s="153">
        <v>1103</v>
      </c>
      <c r="C451" s="153">
        <v>1260220300</v>
      </c>
      <c r="D451" s="153"/>
      <c r="E451" s="162" t="s">
        <v>375</v>
      </c>
      <c r="F451" s="22">
        <f>F452</f>
        <v>257.5</v>
      </c>
      <c r="G451" s="22">
        <f t="shared" si="172"/>
        <v>287.5</v>
      </c>
      <c r="H451" s="22">
        <f t="shared" si="172"/>
        <v>287.5</v>
      </c>
    </row>
    <row r="452" spans="1:8" ht="31.5">
      <c r="A452" s="153" t="s">
        <v>21</v>
      </c>
      <c r="B452" s="153">
        <v>1103</v>
      </c>
      <c r="C452" s="153">
        <v>1260220300</v>
      </c>
      <c r="D452" s="155" t="s">
        <v>101</v>
      </c>
      <c r="E452" s="154" t="s">
        <v>102</v>
      </c>
      <c r="F452" s="22">
        <f>F453</f>
        <v>257.5</v>
      </c>
      <c r="G452" s="22">
        <f aca="true" t="shared" si="173" ref="G452:H452">G453</f>
        <v>287.5</v>
      </c>
      <c r="H452" s="22">
        <f t="shared" si="173"/>
        <v>287.5</v>
      </c>
    </row>
    <row r="453" spans="1:8" ht="12.75">
      <c r="A453" s="153" t="s">
        <v>21</v>
      </c>
      <c r="B453" s="153">
        <v>1103</v>
      </c>
      <c r="C453" s="153">
        <v>1260220300</v>
      </c>
      <c r="D453" s="153">
        <v>610</v>
      </c>
      <c r="E453" s="154" t="s">
        <v>111</v>
      </c>
      <c r="F453" s="22">
        <f>287.5-30</f>
        <v>257.5</v>
      </c>
      <c r="G453" s="22">
        <v>287.5</v>
      </c>
      <c r="H453" s="22">
        <v>287.5</v>
      </c>
    </row>
    <row r="454" spans="1:8" ht="31.5">
      <c r="A454" s="153" t="s">
        <v>21</v>
      </c>
      <c r="B454" s="153">
        <v>1103</v>
      </c>
      <c r="C454" s="153">
        <v>1260400000</v>
      </c>
      <c r="D454" s="153"/>
      <c r="E454" s="154" t="s">
        <v>421</v>
      </c>
      <c r="F454" s="22">
        <f>F455</f>
        <v>426.9999999999998</v>
      </c>
      <c r="G454" s="22">
        <f aca="true" t="shared" si="174" ref="G454:H455">G455</f>
        <v>0</v>
      </c>
      <c r="H454" s="22">
        <f t="shared" si="174"/>
        <v>0</v>
      </c>
    </row>
    <row r="455" spans="1:8" ht="31.5">
      <c r="A455" s="153" t="s">
        <v>21</v>
      </c>
      <c r="B455" s="153">
        <v>1103</v>
      </c>
      <c r="C455" s="153">
        <v>1260420110</v>
      </c>
      <c r="D455" s="153"/>
      <c r="E455" s="163" t="s">
        <v>422</v>
      </c>
      <c r="F455" s="22">
        <f>F456</f>
        <v>426.9999999999998</v>
      </c>
      <c r="G455" s="22">
        <f t="shared" si="174"/>
        <v>0</v>
      </c>
      <c r="H455" s="22">
        <f t="shared" si="174"/>
        <v>0</v>
      </c>
    </row>
    <row r="456" spans="1:8" ht="31.5">
      <c r="A456" s="153" t="s">
        <v>21</v>
      </c>
      <c r="B456" s="153">
        <v>1103</v>
      </c>
      <c r="C456" s="225">
        <v>1260420110</v>
      </c>
      <c r="D456" s="150">
        <v>400</v>
      </c>
      <c r="E456" s="77" t="s">
        <v>100</v>
      </c>
      <c r="F456" s="22">
        <f>F457</f>
        <v>426.9999999999998</v>
      </c>
      <c r="G456" s="22">
        <f>G457</f>
        <v>0</v>
      </c>
      <c r="H456" s="22">
        <f>H457</f>
        <v>0</v>
      </c>
    </row>
    <row r="457" spans="1:8" ht="94.5">
      <c r="A457" s="153" t="s">
        <v>21</v>
      </c>
      <c r="B457" s="153">
        <v>1103</v>
      </c>
      <c r="C457" s="225">
        <v>1260420110</v>
      </c>
      <c r="D457" s="148">
        <v>460</v>
      </c>
      <c r="E457" s="163" t="s">
        <v>426</v>
      </c>
      <c r="F457" s="22">
        <f>2565.1-1719.3+1719.3-760.2-1377.9</f>
        <v>426.9999999999998</v>
      </c>
      <c r="G457" s="22">
        <v>0</v>
      </c>
      <c r="H457" s="22">
        <v>0</v>
      </c>
    </row>
    <row r="458" spans="1:8" ht="31.5">
      <c r="A458" s="153" t="s">
        <v>21</v>
      </c>
      <c r="B458" s="153">
        <v>1103</v>
      </c>
      <c r="C458" s="153" t="s">
        <v>377</v>
      </c>
      <c r="D458" s="153"/>
      <c r="E458" s="162" t="s">
        <v>376</v>
      </c>
      <c r="F458" s="22">
        <f>F462+F459</f>
        <v>355.6</v>
      </c>
      <c r="G458" s="22">
        <f aca="true" t="shared" si="175" ref="G458:H458">G462+G459</f>
        <v>0</v>
      </c>
      <c r="H458" s="22">
        <f t="shared" si="175"/>
        <v>0</v>
      </c>
    </row>
    <row r="459" spans="1:8" ht="78.75">
      <c r="A459" s="174" t="s">
        <v>21</v>
      </c>
      <c r="B459" s="174">
        <v>1103</v>
      </c>
      <c r="C459" s="173" t="s">
        <v>415</v>
      </c>
      <c r="D459" s="174"/>
      <c r="E459" s="164" t="s">
        <v>416</v>
      </c>
      <c r="F459" s="22">
        <f>F460</f>
        <v>320</v>
      </c>
      <c r="G459" s="22">
        <f aca="true" t="shared" si="176" ref="G459:H460">G460</f>
        <v>0</v>
      </c>
      <c r="H459" s="22">
        <f t="shared" si="176"/>
        <v>0</v>
      </c>
    </row>
    <row r="460" spans="1:8" ht="31.5">
      <c r="A460" s="174" t="s">
        <v>21</v>
      </c>
      <c r="B460" s="174">
        <v>1103</v>
      </c>
      <c r="C460" s="173" t="s">
        <v>415</v>
      </c>
      <c r="D460" s="176" t="s">
        <v>101</v>
      </c>
      <c r="E460" s="175" t="s">
        <v>102</v>
      </c>
      <c r="F460" s="22">
        <f>F461</f>
        <v>320</v>
      </c>
      <c r="G460" s="22">
        <f t="shared" si="176"/>
        <v>0</v>
      </c>
      <c r="H460" s="22">
        <f t="shared" si="176"/>
        <v>0</v>
      </c>
    </row>
    <row r="461" spans="1:8" ht="12.75">
      <c r="A461" s="174" t="s">
        <v>21</v>
      </c>
      <c r="B461" s="174">
        <v>1103</v>
      </c>
      <c r="C461" s="173" t="s">
        <v>415</v>
      </c>
      <c r="D461" s="174">
        <v>610</v>
      </c>
      <c r="E461" s="175" t="s">
        <v>111</v>
      </c>
      <c r="F461" s="22">
        <v>320</v>
      </c>
      <c r="G461" s="22">
        <v>0</v>
      </c>
      <c r="H461" s="22">
        <v>0</v>
      </c>
    </row>
    <row r="462" spans="1:8" ht="78.75">
      <c r="A462" s="153" t="s">
        <v>21</v>
      </c>
      <c r="B462" s="153">
        <v>1103</v>
      </c>
      <c r="C462" s="165" t="s">
        <v>378</v>
      </c>
      <c r="D462" s="153"/>
      <c r="E462" s="164" t="s">
        <v>384</v>
      </c>
      <c r="F462" s="22">
        <f>F463</f>
        <v>35.6</v>
      </c>
      <c r="G462" s="22">
        <f aca="true" t="shared" si="177" ref="G462:H463">G463</f>
        <v>0</v>
      </c>
      <c r="H462" s="22">
        <f t="shared" si="177"/>
        <v>0</v>
      </c>
    </row>
    <row r="463" spans="1:8" ht="31.5">
      <c r="A463" s="153" t="s">
        <v>21</v>
      </c>
      <c r="B463" s="153">
        <v>1103</v>
      </c>
      <c r="C463" s="165" t="s">
        <v>378</v>
      </c>
      <c r="D463" s="155" t="s">
        <v>101</v>
      </c>
      <c r="E463" s="154" t="s">
        <v>102</v>
      </c>
      <c r="F463" s="22">
        <f>F464</f>
        <v>35.6</v>
      </c>
      <c r="G463" s="22">
        <f t="shared" si="177"/>
        <v>0</v>
      </c>
      <c r="H463" s="22">
        <f t="shared" si="177"/>
        <v>0</v>
      </c>
    </row>
    <row r="464" spans="1:8" ht="12.75">
      <c r="A464" s="153" t="s">
        <v>21</v>
      </c>
      <c r="B464" s="153">
        <v>1103</v>
      </c>
      <c r="C464" s="165" t="s">
        <v>378</v>
      </c>
      <c r="D464" s="153">
        <v>610</v>
      </c>
      <c r="E464" s="154" t="s">
        <v>111</v>
      </c>
      <c r="F464" s="22">
        <f>30+5.6</f>
        <v>35.6</v>
      </c>
      <c r="G464" s="22">
        <v>0</v>
      </c>
      <c r="H464" s="22">
        <v>0</v>
      </c>
    </row>
    <row r="465" spans="1:8" ht="12.75">
      <c r="A465" s="214" t="s">
        <v>21</v>
      </c>
      <c r="B465" s="214">
        <v>1103</v>
      </c>
      <c r="C465" s="215">
        <v>9900000000</v>
      </c>
      <c r="D465" s="215"/>
      <c r="E465" s="77" t="s">
        <v>112</v>
      </c>
      <c r="F465" s="22">
        <f>F466</f>
        <v>690</v>
      </c>
      <c r="G465" s="22">
        <f aca="true" t="shared" si="178" ref="G465:H468">G466</f>
        <v>0</v>
      </c>
      <c r="H465" s="22">
        <f t="shared" si="178"/>
        <v>0</v>
      </c>
    </row>
    <row r="466" spans="1:8" ht="47.25">
      <c r="A466" s="214" t="s">
        <v>21</v>
      </c>
      <c r="B466" s="214">
        <v>1103</v>
      </c>
      <c r="C466" s="215">
        <v>9920000000</v>
      </c>
      <c r="D466" s="215"/>
      <c r="E466" s="77" t="s">
        <v>418</v>
      </c>
      <c r="F466" s="22">
        <f>F467</f>
        <v>690</v>
      </c>
      <c r="G466" s="22">
        <f t="shared" si="178"/>
        <v>0</v>
      </c>
      <c r="H466" s="22">
        <f t="shared" si="178"/>
        <v>0</v>
      </c>
    </row>
    <row r="467" spans="1:8" ht="47.25">
      <c r="A467" s="214" t="s">
        <v>21</v>
      </c>
      <c r="B467" s="214">
        <v>1103</v>
      </c>
      <c r="C467" s="215">
        <v>9920010920</v>
      </c>
      <c r="D467" s="215"/>
      <c r="E467" s="77" t="s">
        <v>419</v>
      </c>
      <c r="F467" s="22">
        <f>F468</f>
        <v>690</v>
      </c>
      <c r="G467" s="22">
        <f t="shared" si="178"/>
        <v>0</v>
      </c>
      <c r="H467" s="22">
        <f t="shared" si="178"/>
        <v>0</v>
      </c>
    </row>
    <row r="468" spans="1:8" ht="31.5">
      <c r="A468" s="214" t="s">
        <v>21</v>
      </c>
      <c r="B468" s="214">
        <v>1103</v>
      </c>
      <c r="C468" s="215">
        <v>9920010920</v>
      </c>
      <c r="D468" s="215" t="s">
        <v>101</v>
      </c>
      <c r="E468" s="77" t="s">
        <v>102</v>
      </c>
      <c r="F468" s="22">
        <f>F469</f>
        <v>690</v>
      </c>
      <c r="G468" s="22">
        <f t="shared" si="178"/>
        <v>0</v>
      </c>
      <c r="H468" s="22">
        <f t="shared" si="178"/>
        <v>0</v>
      </c>
    </row>
    <row r="469" spans="1:8" ht="12.75">
      <c r="A469" s="214" t="s">
        <v>21</v>
      </c>
      <c r="B469" s="214">
        <v>1103</v>
      </c>
      <c r="C469" s="215">
        <v>9920010920</v>
      </c>
      <c r="D469" s="215">
        <v>610</v>
      </c>
      <c r="E469" s="77" t="s">
        <v>111</v>
      </c>
      <c r="F469" s="22">
        <v>690</v>
      </c>
      <c r="G469" s="22">
        <v>0</v>
      </c>
      <c r="H469" s="22">
        <v>0</v>
      </c>
    </row>
    <row r="470" spans="1:8" ht="12.75">
      <c r="A470" s="42" t="s">
        <v>21</v>
      </c>
      <c r="B470" s="42" t="s">
        <v>96</v>
      </c>
      <c r="C470" s="42" t="s">
        <v>69</v>
      </c>
      <c r="D470" s="42" t="s">
        <v>69</v>
      </c>
      <c r="E470" s="53" t="s">
        <v>66</v>
      </c>
      <c r="F470" s="22">
        <f>F471</f>
        <v>1841.6000000000001</v>
      </c>
      <c r="G470" s="22">
        <f aca="true" t="shared" si="179" ref="G470:H473">G471</f>
        <v>1923.6000000000001</v>
      </c>
      <c r="H470" s="22">
        <f t="shared" si="179"/>
        <v>1923.6000000000001</v>
      </c>
    </row>
    <row r="471" spans="1:8" ht="12.75">
      <c r="A471" s="42" t="s">
        <v>21</v>
      </c>
      <c r="B471" s="42" t="s">
        <v>67</v>
      </c>
      <c r="C471" s="42" t="s">
        <v>69</v>
      </c>
      <c r="D471" s="42" t="s">
        <v>69</v>
      </c>
      <c r="E471" s="60" t="s">
        <v>68</v>
      </c>
      <c r="F471" s="22">
        <f>F472</f>
        <v>1841.6000000000001</v>
      </c>
      <c r="G471" s="22">
        <f t="shared" si="179"/>
        <v>1923.6000000000001</v>
      </c>
      <c r="H471" s="22">
        <f t="shared" si="179"/>
        <v>1923.6000000000001</v>
      </c>
    </row>
    <row r="472" spans="1:8" ht="47.25">
      <c r="A472" s="42" t="s">
        <v>21</v>
      </c>
      <c r="B472" s="42" t="s">
        <v>67</v>
      </c>
      <c r="C472" s="43">
        <v>1200000000</v>
      </c>
      <c r="D472" s="42"/>
      <c r="E472" s="60" t="s">
        <v>206</v>
      </c>
      <c r="F472" s="22">
        <f>F473</f>
        <v>1841.6000000000001</v>
      </c>
      <c r="G472" s="22">
        <f t="shared" si="179"/>
        <v>1923.6000000000001</v>
      </c>
      <c r="H472" s="22">
        <f t="shared" si="179"/>
        <v>1923.6000000000001</v>
      </c>
    </row>
    <row r="473" spans="1:8" ht="31.5">
      <c r="A473" s="42" t="s">
        <v>21</v>
      </c>
      <c r="B473" s="42" t="s">
        <v>67</v>
      </c>
      <c r="C473" s="43">
        <v>1240000000</v>
      </c>
      <c r="D473" s="42"/>
      <c r="E473" s="60" t="s">
        <v>145</v>
      </c>
      <c r="F473" s="22">
        <f>F474</f>
        <v>1841.6000000000001</v>
      </c>
      <c r="G473" s="22">
        <f t="shared" si="179"/>
        <v>1923.6000000000001</v>
      </c>
      <c r="H473" s="22">
        <f t="shared" si="179"/>
        <v>1923.6000000000001</v>
      </c>
    </row>
    <row r="474" spans="1:8" ht="12.75">
      <c r="A474" s="42" t="s">
        <v>21</v>
      </c>
      <c r="B474" s="42" t="s">
        <v>67</v>
      </c>
      <c r="C474" s="42">
        <v>1240300000</v>
      </c>
      <c r="D474" s="42"/>
      <c r="E474" s="60" t="s">
        <v>228</v>
      </c>
      <c r="F474" s="22">
        <f>F481+F478+F475</f>
        <v>1841.6000000000001</v>
      </c>
      <c r="G474" s="22">
        <f aca="true" t="shared" si="180" ref="G474:H474">G481+G478+G475</f>
        <v>1923.6000000000001</v>
      </c>
      <c r="H474" s="22">
        <f t="shared" si="180"/>
        <v>1923.6000000000001</v>
      </c>
    </row>
    <row r="475" spans="1:8" ht="47.25">
      <c r="A475" s="119" t="s">
        <v>21</v>
      </c>
      <c r="B475" s="119" t="s">
        <v>67</v>
      </c>
      <c r="C475" s="119">
        <v>1240310320</v>
      </c>
      <c r="D475" s="119"/>
      <c r="E475" s="77" t="s">
        <v>329</v>
      </c>
      <c r="F475" s="22">
        <f>F476</f>
        <v>476.90000000000003</v>
      </c>
      <c r="G475" s="22">
        <f aca="true" t="shared" si="181" ref="G475:H476">G476</f>
        <v>476.90000000000003</v>
      </c>
      <c r="H475" s="22">
        <f t="shared" si="181"/>
        <v>476.90000000000003</v>
      </c>
    </row>
    <row r="476" spans="1:8" ht="31.5">
      <c r="A476" s="119" t="s">
        <v>21</v>
      </c>
      <c r="B476" s="119" t="s">
        <v>67</v>
      </c>
      <c r="C476" s="119">
        <v>1240310320</v>
      </c>
      <c r="D476" s="121" t="s">
        <v>101</v>
      </c>
      <c r="E476" s="120" t="s">
        <v>102</v>
      </c>
      <c r="F476" s="22">
        <f>F477</f>
        <v>476.90000000000003</v>
      </c>
      <c r="G476" s="22">
        <f t="shared" si="181"/>
        <v>476.90000000000003</v>
      </c>
      <c r="H476" s="22">
        <f t="shared" si="181"/>
        <v>476.90000000000003</v>
      </c>
    </row>
    <row r="477" spans="1:8" ht="31.5">
      <c r="A477" s="119" t="s">
        <v>21</v>
      </c>
      <c r="B477" s="119" t="s">
        <v>67</v>
      </c>
      <c r="C477" s="119">
        <v>1240310320</v>
      </c>
      <c r="D477" s="119">
        <v>630</v>
      </c>
      <c r="E477" s="120" t="s">
        <v>164</v>
      </c>
      <c r="F477" s="17">
        <f>459.3+17.6</f>
        <v>476.90000000000003</v>
      </c>
      <c r="G477" s="17">
        <f>459.3+17.6</f>
        <v>476.90000000000003</v>
      </c>
      <c r="H477" s="17">
        <f>459.3+17.6</f>
        <v>476.90000000000003</v>
      </c>
    </row>
    <row r="478" spans="1:8" ht="47.25">
      <c r="A478" s="115" t="s">
        <v>21</v>
      </c>
      <c r="B478" s="115" t="s">
        <v>67</v>
      </c>
      <c r="C478" s="115">
        <v>1240320400</v>
      </c>
      <c r="D478" s="115"/>
      <c r="E478" s="120" t="s">
        <v>330</v>
      </c>
      <c r="F478" s="22">
        <f>F479</f>
        <v>728.2</v>
      </c>
      <c r="G478" s="22">
        <f aca="true" t="shared" si="182" ref="G478:H479">G479</f>
        <v>810.2</v>
      </c>
      <c r="H478" s="22">
        <f t="shared" si="182"/>
        <v>810.2</v>
      </c>
    </row>
    <row r="479" spans="1:8" ht="31.5">
      <c r="A479" s="115" t="s">
        <v>21</v>
      </c>
      <c r="B479" s="115" t="s">
        <v>67</v>
      </c>
      <c r="C479" s="115">
        <v>1240320400</v>
      </c>
      <c r="D479" s="117" t="s">
        <v>72</v>
      </c>
      <c r="E479" s="116" t="s">
        <v>99</v>
      </c>
      <c r="F479" s="22">
        <f>F480</f>
        <v>728.2</v>
      </c>
      <c r="G479" s="22">
        <f t="shared" si="182"/>
        <v>810.2</v>
      </c>
      <c r="H479" s="22">
        <f t="shared" si="182"/>
        <v>810.2</v>
      </c>
    </row>
    <row r="480" spans="1:8" ht="31.5">
      <c r="A480" s="115" t="s">
        <v>21</v>
      </c>
      <c r="B480" s="115" t="s">
        <v>67</v>
      </c>
      <c r="C480" s="115">
        <v>1240320400</v>
      </c>
      <c r="D480" s="115">
        <v>240</v>
      </c>
      <c r="E480" s="116" t="s">
        <v>269</v>
      </c>
      <c r="F480" s="22">
        <f>1021.4-293.2</f>
        <v>728.2</v>
      </c>
      <c r="G480" s="22">
        <f>1021.4-211.2</f>
        <v>810.2</v>
      </c>
      <c r="H480" s="22">
        <f>1021.4-211.2</f>
        <v>810.2</v>
      </c>
    </row>
    <row r="481" spans="1:8" ht="47.25">
      <c r="A481" s="42" t="s">
        <v>21</v>
      </c>
      <c r="B481" s="42" t="s">
        <v>67</v>
      </c>
      <c r="C481" s="42" t="s">
        <v>167</v>
      </c>
      <c r="D481" s="42"/>
      <c r="E481" s="60" t="s">
        <v>166</v>
      </c>
      <c r="F481" s="22">
        <f>F482</f>
        <v>636.5</v>
      </c>
      <c r="G481" s="22">
        <f aca="true" t="shared" si="183" ref="G481:H482">G482</f>
        <v>636.5</v>
      </c>
      <c r="H481" s="22">
        <f t="shared" si="183"/>
        <v>636.5</v>
      </c>
    </row>
    <row r="482" spans="1:8" ht="31.5">
      <c r="A482" s="42" t="s">
        <v>21</v>
      </c>
      <c r="B482" s="42" t="s">
        <v>67</v>
      </c>
      <c r="C482" s="42" t="s">
        <v>167</v>
      </c>
      <c r="D482" s="117" t="s">
        <v>101</v>
      </c>
      <c r="E482" s="116" t="s">
        <v>102</v>
      </c>
      <c r="F482" s="22">
        <f>F483</f>
        <v>636.5</v>
      </c>
      <c r="G482" s="22">
        <f t="shared" si="183"/>
        <v>636.5</v>
      </c>
      <c r="H482" s="22">
        <f t="shared" si="183"/>
        <v>636.5</v>
      </c>
    </row>
    <row r="483" spans="1:8" ht="31.5">
      <c r="A483" s="42" t="s">
        <v>21</v>
      </c>
      <c r="B483" s="42" t="s">
        <v>67</v>
      </c>
      <c r="C483" s="42" t="s">
        <v>167</v>
      </c>
      <c r="D483" s="115">
        <v>630</v>
      </c>
      <c r="E483" s="116" t="s">
        <v>164</v>
      </c>
      <c r="F483" s="22">
        <v>636.5</v>
      </c>
      <c r="G483" s="22">
        <v>636.5</v>
      </c>
      <c r="H483" s="22">
        <v>636.5</v>
      </c>
    </row>
    <row r="484" spans="1:8" ht="31.5">
      <c r="A484" s="16" t="s">
        <v>37</v>
      </c>
      <c r="B484" s="25" t="s">
        <v>69</v>
      </c>
      <c r="C484" s="25" t="s">
        <v>69</v>
      </c>
      <c r="D484" s="25" t="s">
        <v>69</v>
      </c>
      <c r="E484" s="44" t="s">
        <v>258</v>
      </c>
      <c r="F484" s="27">
        <f>F485+F501</f>
        <v>7376.799999999999</v>
      </c>
      <c r="G484" s="27">
        <f>G485+G501</f>
        <v>7876.799999999999</v>
      </c>
      <c r="H484" s="27">
        <f>H485+H501</f>
        <v>7846.799999999999</v>
      </c>
    </row>
    <row r="485" spans="1:8" ht="12.75">
      <c r="A485" s="42" t="s">
        <v>37</v>
      </c>
      <c r="B485" s="42" t="s">
        <v>57</v>
      </c>
      <c r="C485" s="42" t="s">
        <v>69</v>
      </c>
      <c r="D485" s="42" t="s">
        <v>69</v>
      </c>
      <c r="E485" s="62" t="s">
        <v>22</v>
      </c>
      <c r="F485" s="22">
        <f>F486+F495</f>
        <v>7316.799999999999</v>
      </c>
      <c r="G485" s="22">
        <f aca="true" t="shared" si="184" ref="G485:H485">G486+G495</f>
        <v>7816.799999999999</v>
      </c>
      <c r="H485" s="22">
        <f t="shared" si="184"/>
        <v>7816.799999999999</v>
      </c>
    </row>
    <row r="486" spans="1:8" ht="33.75" customHeight="1">
      <c r="A486" s="42" t="s">
        <v>37</v>
      </c>
      <c r="B486" s="42" t="s">
        <v>48</v>
      </c>
      <c r="C486" s="42" t="s">
        <v>69</v>
      </c>
      <c r="D486" s="42" t="s">
        <v>69</v>
      </c>
      <c r="E486" s="60" t="s">
        <v>8</v>
      </c>
      <c r="F486" s="22">
        <f>F487</f>
        <v>6816.799999999999</v>
      </c>
      <c r="G486" s="22">
        <f aca="true" t="shared" si="185" ref="G486:H489">G487</f>
        <v>6816.799999999999</v>
      </c>
      <c r="H486" s="22">
        <f t="shared" si="185"/>
        <v>6816.799999999999</v>
      </c>
    </row>
    <row r="487" spans="1:8" ht="12.75">
      <c r="A487" s="42" t="s">
        <v>37</v>
      </c>
      <c r="B487" s="42" t="s">
        <v>48</v>
      </c>
      <c r="C487" s="42">
        <v>9900000000</v>
      </c>
      <c r="D487" s="42"/>
      <c r="E487" s="60" t="s">
        <v>112</v>
      </c>
      <c r="F487" s="22">
        <f>F488</f>
        <v>6816.799999999999</v>
      </c>
      <c r="G487" s="22">
        <f t="shared" si="185"/>
        <v>6816.799999999999</v>
      </c>
      <c r="H487" s="22">
        <f t="shared" si="185"/>
        <v>6816.799999999999</v>
      </c>
    </row>
    <row r="488" spans="1:8" ht="31.5">
      <c r="A488" s="42" t="s">
        <v>37</v>
      </c>
      <c r="B488" s="42" t="s">
        <v>48</v>
      </c>
      <c r="C488" s="42">
        <v>9990000000</v>
      </c>
      <c r="D488" s="42"/>
      <c r="E488" s="60" t="s">
        <v>168</v>
      </c>
      <c r="F488" s="22">
        <f>F489</f>
        <v>6816.799999999999</v>
      </c>
      <c r="G488" s="22">
        <f t="shared" si="185"/>
        <v>6816.799999999999</v>
      </c>
      <c r="H488" s="22">
        <f t="shared" si="185"/>
        <v>6816.799999999999</v>
      </c>
    </row>
    <row r="489" spans="1:8" ht="31.5">
      <c r="A489" s="42" t="s">
        <v>37</v>
      </c>
      <c r="B489" s="42" t="s">
        <v>48</v>
      </c>
      <c r="C489" s="42">
        <v>9990200000</v>
      </c>
      <c r="D489" s="25"/>
      <c r="E489" s="60" t="s">
        <v>125</v>
      </c>
      <c r="F489" s="22">
        <f aca="true" t="shared" si="186" ref="F489">F490</f>
        <v>6816.799999999999</v>
      </c>
      <c r="G489" s="22">
        <f t="shared" si="185"/>
        <v>6816.799999999999</v>
      </c>
      <c r="H489" s="22">
        <f>H490</f>
        <v>6816.799999999999</v>
      </c>
    </row>
    <row r="490" spans="1:8" ht="47.25">
      <c r="A490" s="42" t="s">
        <v>37</v>
      </c>
      <c r="B490" s="42" t="s">
        <v>48</v>
      </c>
      <c r="C490" s="42">
        <v>9990225000</v>
      </c>
      <c r="D490" s="42"/>
      <c r="E490" s="60" t="s">
        <v>126</v>
      </c>
      <c r="F490" s="22">
        <f>F491+F493</f>
        <v>6816.799999999999</v>
      </c>
      <c r="G490" s="22">
        <f aca="true" t="shared" si="187" ref="G490:H490">G491+G493</f>
        <v>6816.799999999999</v>
      </c>
      <c r="H490" s="22">
        <f t="shared" si="187"/>
        <v>6816.799999999999</v>
      </c>
    </row>
    <row r="491" spans="1:8" ht="63">
      <c r="A491" s="42" t="s">
        <v>37</v>
      </c>
      <c r="B491" s="42" t="s">
        <v>48</v>
      </c>
      <c r="C491" s="42">
        <v>9990225000</v>
      </c>
      <c r="D491" s="42" t="s">
        <v>71</v>
      </c>
      <c r="E491" s="60" t="s">
        <v>1</v>
      </c>
      <c r="F491" s="22">
        <f>F492</f>
        <v>6741.4</v>
      </c>
      <c r="G491" s="22">
        <f aca="true" t="shared" si="188" ref="G491:H491">G492</f>
        <v>6741.4</v>
      </c>
      <c r="H491" s="22">
        <f t="shared" si="188"/>
        <v>6741.4</v>
      </c>
    </row>
    <row r="492" spans="1:8" ht="31.5">
      <c r="A492" s="42" t="s">
        <v>37</v>
      </c>
      <c r="B492" s="42" t="s">
        <v>48</v>
      </c>
      <c r="C492" s="42">
        <v>9990225000</v>
      </c>
      <c r="D492" s="42">
        <v>120</v>
      </c>
      <c r="E492" s="60" t="s">
        <v>271</v>
      </c>
      <c r="F492" s="22">
        <v>6741.4</v>
      </c>
      <c r="G492" s="22">
        <v>6741.4</v>
      </c>
      <c r="H492" s="22">
        <v>6741.4</v>
      </c>
    </row>
    <row r="493" spans="1:8" ht="12.75">
      <c r="A493" s="42" t="s">
        <v>37</v>
      </c>
      <c r="B493" s="42" t="s">
        <v>48</v>
      </c>
      <c r="C493" s="42">
        <v>9990225000</v>
      </c>
      <c r="D493" s="42" t="s">
        <v>73</v>
      </c>
      <c r="E493" s="60" t="s">
        <v>74</v>
      </c>
      <c r="F493" s="22">
        <f>F494</f>
        <v>75.4</v>
      </c>
      <c r="G493" s="22">
        <f aca="true" t="shared" si="189" ref="G493">G494</f>
        <v>75.4</v>
      </c>
      <c r="H493" s="22">
        <f>H494</f>
        <v>75.4</v>
      </c>
    </row>
    <row r="494" spans="1:8" ht="12.75">
      <c r="A494" s="42" t="s">
        <v>37</v>
      </c>
      <c r="B494" s="42" t="s">
        <v>48</v>
      </c>
      <c r="C494" s="42">
        <v>9990225000</v>
      </c>
      <c r="D494" s="42">
        <v>850</v>
      </c>
      <c r="E494" s="60" t="s">
        <v>107</v>
      </c>
      <c r="F494" s="22">
        <v>75.4</v>
      </c>
      <c r="G494" s="22">
        <v>75.4</v>
      </c>
      <c r="H494" s="22">
        <v>75.4</v>
      </c>
    </row>
    <row r="495" spans="1:8" ht="12.75">
      <c r="A495" s="42" t="s">
        <v>37</v>
      </c>
      <c r="B495" s="42" t="s">
        <v>49</v>
      </c>
      <c r="C495" s="42"/>
      <c r="D495" s="42"/>
      <c r="E495" s="60" t="s">
        <v>9</v>
      </c>
      <c r="F495" s="22">
        <f>F496</f>
        <v>500</v>
      </c>
      <c r="G495" s="22">
        <f aca="true" t="shared" si="190" ref="G495:H499">G496</f>
        <v>1000</v>
      </c>
      <c r="H495" s="22">
        <f t="shared" si="190"/>
        <v>1000</v>
      </c>
    </row>
    <row r="496" spans="1:8" ht="12.75">
      <c r="A496" s="42" t="s">
        <v>37</v>
      </c>
      <c r="B496" s="42" t="s">
        <v>49</v>
      </c>
      <c r="C496" s="42">
        <v>9900000000</v>
      </c>
      <c r="D496" s="42"/>
      <c r="E496" s="60" t="s">
        <v>112</v>
      </c>
      <c r="F496" s="22">
        <f>F497</f>
        <v>500</v>
      </c>
      <c r="G496" s="22">
        <f t="shared" si="190"/>
        <v>1000</v>
      </c>
      <c r="H496" s="22">
        <f t="shared" si="190"/>
        <v>1000</v>
      </c>
    </row>
    <row r="497" spans="1:8" ht="12.75">
      <c r="A497" s="42" t="s">
        <v>37</v>
      </c>
      <c r="B497" s="42" t="s">
        <v>49</v>
      </c>
      <c r="C497" s="42">
        <v>9910000000</v>
      </c>
      <c r="D497" s="42"/>
      <c r="E497" s="60" t="s">
        <v>9</v>
      </c>
      <c r="F497" s="22">
        <f>F498</f>
        <v>500</v>
      </c>
      <c r="G497" s="22">
        <f t="shared" si="190"/>
        <v>1000</v>
      </c>
      <c r="H497" s="22">
        <f t="shared" si="190"/>
        <v>1000</v>
      </c>
    </row>
    <row r="498" spans="1:8" ht="31.5">
      <c r="A498" s="42" t="s">
        <v>37</v>
      </c>
      <c r="B498" s="42" t="s">
        <v>49</v>
      </c>
      <c r="C498" s="42">
        <v>9910020000</v>
      </c>
      <c r="D498" s="42"/>
      <c r="E498" s="60" t="s">
        <v>186</v>
      </c>
      <c r="F498" s="22">
        <f>F499</f>
        <v>500</v>
      </c>
      <c r="G498" s="22">
        <f t="shared" si="190"/>
        <v>1000</v>
      </c>
      <c r="H498" s="22">
        <f t="shared" si="190"/>
        <v>1000</v>
      </c>
    </row>
    <row r="499" spans="1:8" ht="12.75">
      <c r="A499" s="42" t="s">
        <v>37</v>
      </c>
      <c r="B499" s="42" t="s">
        <v>49</v>
      </c>
      <c r="C499" s="42">
        <v>9910020000</v>
      </c>
      <c r="D499" s="43" t="s">
        <v>73</v>
      </c>
      <c r="E499" s="60" t="s">
        <v>74</v>
      </c>
      <c r="F499" s="22">
        <f>F500</f>
        <v>500</v>
      </c>
      <c r="G499" s="22">
        <f t="shared" si="190"/>
        <v>1000</v>
      </c>
      <c r="H499" s="22">
        <f t="shared" si="190"/>
        <v>1000</v>
      </c>
    </row>
    <row r="500" spans="1:8" ht="12.75">
      <c r="A500" s="42" t="s">
        <v>37</v>
      </c>
      <c r="B500" s="42" t="s">
        <v>49</v>
      </c>
      <c r="C500" s="42">
        <v>9910020000</v>
      </c>
      <c r="D500" s="2" t="s">
        <v>187</v>
      </c>
      <c r="E500" s="63" t="s">
        <v>188</v>
      </c>
      <c r="F500" s="22">
        <f>1000-500</f>
        <v>500</v>
      </c>
      <c r="G500" s="22">
        <v>1000</v>
      </c>
      <c r="H500" s="22">
        <v>1000</v>
      </c>
    </row>
    <row r="501" spans="1:8" ht="12.75">
      <c r="A501" s="86" t="s">
        <v>37</v>
      </c>
      <c r="B501" s="86" t="s">
        <v>278</v>
      </c>
      <c r="C501" s="86" t="s">
        <v>69</v>
      </c>
      <c r="D501" s="86" t="s">
        <v>69</v>
      </c>
      <c r="E501" s="77" t="s">
        <v>279</v>
      </c>
      <c r="F501" s="22">
        <f aca="true" t="shared" si="191" ref="F501:F506">F502</f>
        <v>60</v>
      </c>
      <c r="G501" s="22">
        <f aca="true" t="shared" si="192" ref="G501:H501">G502</f>
        <v>60</v>
      </c>
      <c r="H501" s="22">
        <f t="shared" si="192"/>
        <v>30</v>
      </c>
    </row>
    <row r="502" spans="1:8" ht="31.5">
      <c r="A502" s="86" t="s">
        <v>37</v>
      </c>
      <c r="B502" s="86" t="s">
        <v>280</v>
      </c>
      <c r="C502" s="86" t="s">
        <v>69</v>
      </c>
      <c r="D502" s="86" t="s">
        <v>69</v>
      </c>
      <c r="E502" s="77" t="s">
        <v>281</v>
      </c>
      <c r="F502" s="22">
        <f t="shared" si="191"/>
        <v>60</v>
      </c>
      <c r="G502" s="22">
        <f aca="true" t="shared" si="193" ref="G502:H506">G503</f>
        <v>60</v>
      </c>
      <c r="H502" s="22">
        <f t="shared" si="193"/>
        <v>30</v>
      </c>
    </row>
    <row r="503" spans="1:8" ht="12.75">
      <c r="A503" s="86" t="s">
        <v>37</v>
      </c>
      <c r="B503" s="86" t="s">
        <v>280</v>
      </c>
      <c r="C503" s="86">
        <v>9900000000</v>
      </c>
      <c r="D503" s="86"/>
      <c r="E503" s="77" t="s">
        <v>112</v>
      </c>
      <c r="F503" s="22">
        <f t="shared" si="191"/>
        <v>60</v>
      </c>
      <c r="G503" s="22">
        <f t="shared" si="193"/>
        <v>60</v>
      </c>
      <c r="H503" s="22">
        <f t="shared" si="193"/>
        <v>30</v>
      </c>
    </row>
    <row r="504" spans="1:8" ht="31.5">
      <c r="A504" s="86" t="s">
        <v>37</v>
      </c>
      <c r="B504" s="86" t="s">
        <v>280</v>
      </c>
      <c r="C504" s="86">
        <v>9930000000</v>
      </c>
      <c r="D504" s="86"/>
      <c r="E504" s="77" t="s">
        <v>181</v>
      </c>
      <c r="F504" s="22">
        <f t="shared" si="191"/>
        <v>60</v>
      </c>
      <c r="G504" s="22">
        <f t="shared" si="193"/>
        <v>60</v>
      </c>
      <c r="H504" s="22">
        <f t="shared" si="193"/>
        <v>30</v>
      </c>
    </row>
    <row r="505" spans="1:8" ht="12.75">
      <c r="A505" s="86" t="s">
        <v>37</v>
      </c>
      <c r="B505" s="86" t="s">
        <v>280</v>
      </c>
      <c r="C505" s="86">
        <v>9930020500</v>
      </c>
      <c r="D505" s="86"/>
      <c r="E505" s="77" t="s">
        <v>282</v>
      </c>
      <c r="F505" s="22">
        <f t="shared" si="191"/>
        <v>60</v>
      </c>
      <c r="G505" s="22">
        <f t="shared" si="193"/>
        <v>60</v>
      </c>
      <c r="H505" s="22">
        <f t="shared" si="193"/>
        <v>30</v>
      </c>
    </row>
    <row r="506" spans="1:8" ht="12.75">
      <c r="A506" s="86" t="s">
        <v>37</v>
      </c>
      <c r="B506" s="86" t="s">
        <v>280</v>
      </c>
      <c r="C506" s="86">
        <v>9930020500</v>
      </c>
      <c r="D506" s="86" t="s">
        <v>283</v>
      </c>
      <c r="E506" s="77" t="s">
        <v>284</v>
      </c>
      <c r="F506" s="22">
        <f t="shared" si="191"/>
        <v>60</v>
      </c>
      <c r="G506" s="22">
        <f t="shared" si="193"/>
        <v>60</v>
      </c>
      <c r="H506" s="22">
        <f t="shared" si="193"/>
        <v>30</v>
      </c>
    </row>
    <row r="507" spans="1:8" ht="12.75">
      <c r="A507" s="86" t="s">
        <v>37</v>
      </c>
      <c r="B507" s="86" t="s">
        <v>280</v>
      </c>
      <c r="C507" s="86">
        <v>9930020500</v>
      </c>
      <c r="D507" s="1" t="s">
        <v>285</v>
      </c>
      <c r="E507" s="90" t="s">
        <v>282</v>
      </c>
      <c r="F507" s="22">
        <v>60</v>
      </c>
      <c r="G507" s="22">
        <v>60</v>
      </c>
      <c r="H507" s="22">
        <v>30</v>
      </c>
    </row>
    <row r="508" spans="1:8" ht="31.5">
      <c r="A508" s="16" t="s">
        <v>35</v>
      </c>
      <c r="B508" s="25" t="s">
        <v>69</v>
      </c>
      <c r="C508" s="25" t="s">
        <v>69</v>
      </c>
      <c r="D508" s="25" t="s">
        <v>69</v>
      </c>
      <c r="E508" s="44" t="s">
        <v>3</v>
      </c>
      <c r="F508" s="27">
        <f>F509+F526+F534+F542</f>
        <v>19590.4</v>
      </c>
      <c r="G508" s="27">
        <f>G509+G526+G534+G542</f>
        <v>16033.8</v>
      </c>
      <c r="H508" s="27">
        <f>H509+H526+H534+H542</f>
        <v>12118.7</v>
      </c>
    </row>
    <row r="509" spans="1:8" ht="12.75">
      <c r="A509" s="43" t="s">
        <v>35</v>
      </c>
      <c r="B509" s="43" t="s">
        <v>57</v>
      </c>
      <c r="C509" s="43" t="s">
        <v>69</v>
      </c>
      <c r="D509" s="43" t="s">
        <v>69</v>
      </c>
      <c r="E509" s="62" t="s">
        <v>22</v>
      </c>
      <c r="F509" s="22">
        <f>F510</f>
        <v>7882.4</v>
      </c>
      <c r="G509" s="22">
        <f aca="true" t="shared" si="194" ref="G509:H509">G510</f>
        <v>7882.4</v>
      </c>
      <c r="H509" s="22">
        <f t="shared" si="194"/>
        <v>7882.4</v>
      </c>
    </row>
    <row r="510" spans="1:8" ht="12.75">
      <c r="A510" s="43" t="s">
        <v>35</v>
      </c>
      <c r="B510" s="43" t="s">
        <v>63</v>
      </c>
      <c r="C510" s="43" t="s">
        <v>69</v>
      </c>
      <c r="D510" s="43" t="s">
        <v>69</v>
      </c>
      <c r="E510" s="60" t="s">
        <v>25</v>
      </c>
      <c r="F510" s="22">
        <f>F511+F520</f>
        <v>7882.4</v>
      </c>
      <c r="G510" s="22">
        <f>G511+G520</f>
        <v>7882.4</v>
      </c>
      <c r="H510" s="22">
        <f>H511+H520</f>
        <v>7882.4</v>
      </c>
    </row>
    <row r="511" spans="1:8" ht="47.25">
      <c r="A511" s="43" t="s">
        <v>35</v>
      </c>
      <c r="B511" s="43" t="s">
        <v>63</v>
      </c>
      <c r="C511" s="43">
        <v>1600000000</v>
      </c>
      <c r="D511" s="43"/>
      <c r="E511" s="60" t="s">
        <v>121</v>
      </c>
      <c r="F511" s="22">
        <f>F512</f>
        <v>2963.6</v>
      </c>
      <c r="G511" s="22">
        <f aca="true" t="shared" si="195" ref="G511:H511">G512</f>
        <v>2963.6</v>
      </c>
      <c r="H511" s="22">
        <f t="shared" si="195"/>
        <v>2963.6</v>
      </c>
    </row>
    <row r="512" spans="1:8" ht="31.5">
      <c r="A512" s="43" t="s">
        <v>35</v>
      </c>
      <c r="B512" s="43" t="s">
        <v>63</v>
      </c>
      <c r="C512" s="43">
        <v>1620000000</v>
      </c>
      <c r="D512" s="43"/>
      <c r="E512" s="60" t="s">
        <v>114</v>
      </c>
      <c r="F512" s="22">
        <f>F513</f>
        <v>2963.6</v>
      </c>
      <c r="G512" s="22">
        <f aca="true" t="shared" si="196" ref="G512:H512">G513</f>
        <v>2963.6</v>
      </c>
      <c r="H512" s="22">
        <f t="shared" si="196"/>
        <v>2963.6</v>
      </c>
    </row>
    <row r="513" spans="1:8" ht="12.75">
      <c r="A513" s="43" t="s">
        <v>35</v>
      </c>
      <c r="B513" s="43" t="s">
        <v>63</v>
      </c>
      <c r="C513" s="43">
        <v>1620100000</v>
      </c>
      <c r="D513" s="43"/>
      <c r="E513" s="60" t="s">
        <v>115</v>
      </c>
      <c r="F513" s="22">
        <f>F514+F517</f>
        <v>2963.6</v>
      </c>
      <c r="G513" s="22">
        <f aca="true" t="shared" si="197" ref="G513:H513">G514+G517</f>
        <v>2963.6</v>
      </c>
      <c r="H513" s="22">
        <f t="shared" si="197"/>
        <v>2963.6</v>
      </c>
    </row>
    <row r="514" spans="1:8" ht="12.75">
      <c r="A514" s="43" t="s">
        <v>35</v>
      </c>
      <c r="B514" s="43" t="s">
        <v>63</v>
      </c>
      <c r="C514" s="43">
        <v>1620120210</v>
      </c>
      <c r="D514" s="19"/>
      <c r="E514" s="60" t="s">
        <v>116</v>
      </c>
      <c r="F514" s="22">
        <f>F515</f>
        <v>2837.6</v>
      </c>
      <c r="G514" s="22">
        <f aca="true" t="shared" si="198" ref="G514:H515">G515</f>
        <v>2837.6</v>
      </c>
      <c r="H514" s="22">
        <f t="shared" si="198"/>
        <v>2837.6</v>
      </c>
    </row>
    <row r="515" spans="1:8" ht="31.5">
      <c r="A515" s="43" t="s">
        <v>35</v>
      </c>
      <c r="B515" s="43" t="s">
        <v>63</v>
      </c>
      <c r="C515" s="43">
        <v>1620120210</v>
      </c>
      <c r="D515" s="43" t="s">
        <v>72</v>
      </c>
      <c r="E515" s="60" t="s">
        <v>99</v>
      </c>
      <c r="F515" s="22">
        <f>F516</f>
        <v>2837.6</v>
      </c>
      <c r="G515" s="22">
        <f t="shared" si="198"/>
        <v>2837.6</v>
      </c>
      <c r="H515" s="22">
        <f t="shared" si="198"/>
        <v>2837.6</v>
      </c>
    </row>
    <row r="516" spans="1:8" ht="31.5">
      <c r="A516" s="43" t="s">
        <v>35</v>
      </c>
      <c r="B516" s="43" t="s">
        <v>63</v>
      </c>
      <c r="C516" s="43">
        <v>1620120210</v>
      </c>
      <c r="D516" s="42">
        <v>240</v>
      </c>
      <c r="E516" s="60" t="s">
        <v>269</v>
      </c>
      <c r="F516" s="22">
        <f>243.6+2594</f>
        <v>2837.6</v>
      </c>
      <c r="G516" s="22">
        <f>243.6+2594</f>
        <v>2837.6</v>
      </c>
      <c r="H516" s="22">
        <f>243.6+2594</f>
        <v>2837.6</v>
      </c>
    </row>
    <row r="517" spans="1:8" ht="31.5">
      <c r="A517" s="43" t="s">
        <v>35</v>
      </c>
      <c r="B517" s="43" t="s">
        <v>63</v>
      </c>
      <c r="C517" s="43">
        <v>1620120220</v>
      </c>
      <c r="D517" s="42"/>
      <c r="E517" s="60" t="s">
        <v>113</v>
      </c>
      <c r="F517" s="22">
        <f>F518</f>
        <v>126</v>
      </c>
      <c r="G517" s="22">
        <f aca="true" t="shared" si="199" ref="G517:H517">G518</f>
        <v>126</v>
      </c>
      <c r="H517" s="22">
        <f t="shared" si="199"/>
        <v>126</v>
      </c>
    </row>
    <row r="518" spans="1:8" ht="31.5">
      <c r="A518" s="43" t="s">
        <v>35</v>
      </c>
      <c r="B518" s="43" t="s">
        <v>63</v>
      </c>
      <c r="C518" s="43">
        <v>1620120220</v>
      </c>
      <c r="D518" s="43" t="s">
        <v>72</v>
      </c>
      <c r="E518" s="60" t="s">
        <v>99</v>
      </c>
      <c r="F518" s="22">
        <f>F519</f>
        <v>126</v>
      </c>
      <c r="G518" s="22">
        <f aca="true" t="shared" si="200" ref="G518:H518">G519</f>
        <v>126</v>
      </c>
      <c r="H518" s="22">
        <f t="shared" si="200"/>
        <v>126</v>
      </c>
    </row>
    <row r="519" spans="1:8" ht="31.5">
      <c r="A519" s="43" t="s">
        <v>35</v>
      </c>
      <c r="B519" s="43" t="s">
        <v>63</v>
      </c>
      <c r="C519" s="43">
        <v>1620120220</v>
      </c>
      <c r="D519" s="42">
        <v>240</v>
      </c>
      <c r="E519" s="60" t="s">
        <v>269</v>
      </c>
      <c r="F519" s="22">
        <v>126</v>
      </c>
      <c r="G519" s="22">
        <v>126</v>
      </c>
      <c r="H519" s="22">
        <v>126</v>
      </c>
    </row>
    <row r="520" spans="1:8" ht="12.75">
      <c r="A520" s="43" t="s">
        <v>35</v>
      </c>
      <c r="B520" s="43" t="s">
        <v>63</v>
      </c>
      <c r="C520" s="43" t="s">
        <v>117</v>
      </c>
      <c r="D520" s="43" t="s">
        <v>69</v>
      </c>
      <c r="E520" s="60" t="s">
        <v>112</v>
      </c>
      <c r="F520" s="22">
        <f>F521</f>
        <v>4918.8</v>
      </c>
      <c r="G520" s="22">
        <f aca="true" t="shared" si="201" ref="G520:H520">G521</f>
        <v>4918.8</v>
      </c>
      <c r="H520" s="22">
        <f t="shared" si="201"/>
        <v>4918.8</v>
      </c>
    </row>
    <row r="521" spans="1:8" ht="31.5">
      <c r="A521" s="43" t="s">
        <v>35</v>
      </c>
      <c r="B521" s="43" t="s">
        <v>63</v>
      </c>
      <c r="C521" s="42">
        <v>9990000000</v>
      </c>
      <c r="D521" s="42"/>
      <c r="E521" s="60" t="s">
        <v>168</v>
      </c>
      <c r="F521" s="22">
        <f>F522</f>
        <v>4918.8</v>
      </c>
      <c r="G521" s="22">
        <f aca="true" t="shared" si="202" ref="G521:H523">G522</f>
        <v>4918.8</v>
      </c>
      <c r="H521" s="22">
        <f t="shared" si="202"/>
        <v>4918.8</v>
      </c>
    </row>
    <row r="522" spans="1:8" ht="31.5">
      <c r="A522" s="43" t="s">
        <v>35</v>
      </c>
      <c r="B522" s="43" t="s">
        <v>63</v>
      </c>
      <c r="C522" s="42">
        <v>9990200000</v>
      </c>
      <c r="D522" s="25"/>
      <c r="E522" s="60" t="s">
        <v>125</v>
      </c>
      <c r="F522" s="22">
        <f>F523</f>
        <v>4918.8</v>
      </c>
      <c r="G522" s="22">
        <f t="shared" si="202"/>
        <v>4918.8</v>
      </c>
      <c r="H522" s="22">
        <f t="shared" si="202"/>
        <v>4918.8</v>
      </c>
    </row>
    <row r="523" spans="1:8" ht="47.25">
      <c r="A523" s="43" t="s">
        <v>35</v>
      </c>
      <c r="B523" s="43" t="s">
        <v>63</v>
      </c>
      <c r="C523" s="42">
        <v>9990225000</v>
      </c>
      <c r="D523" s="42"/>
      <c r="E523" s="60" t="s">
        <v>126</v>
      </c>
      <c r="F523" s="22">
        <f>F524</f>
        <v>4918.8</v>
      </c>
      <c r="G523" s="22">
        <f t="shared" si="202"/>
        <v>4918.8</v>
      </c>
      <c r="H523" s="22">
        <f t="shared" si="202"/>
        <v>4918.8</v>
      </c>
    </row>
    <row r="524" spans="1:8" ht="63">
      <c r="A524" s="43" t="s">
        <v>35</v>
      </c>
      <c r="B524" s="43" t="s">
        <v>63</v>
      </c>
      <c r="C524" s="42">
        <v>9990225000</v>
      </c>
      <c r="D524" s="43" t="s">
        <v>71</v>
      </c>
      <c r="E524" s="60" t="s">
        <v>1</v>
      </c>
      <c r="F524" s="22">
        <f>F525</f>
        <v>4918.8</v>
      </c>
      <c r="G524" s="22">
        <f aca="true" t="shared" si="203" ref="G524:H524">G525</f>
        <v>4918.8</v>
      </c>
      <c r="H524" s="22">
        <f t="shared" si="203"/>
        <v>4918.8</v>
      </c>
    </row>
    <row r="525" spans="1:8" ht="31.5">
      <c r="A525" s="43" t="s">
        <v>35</v>
      </c>
      <c r="B525" s="43" t="s">
        <v>63</v>
      </c>
      <c r="C525" s="42">
        <v>9990225000</v>
      </c>
      <c r="D525" s="42">
        <v>120</v>
      </c>
      <c r="E525" s="60" t="s">
        <v>271</v>
      </c>
      <c r="F525" s="22">
        <v>4918.8</v>
      </c>
      <c r="G525" s="22">
        <v>4918.8</v>
      </c>
      <c r="H525" s="22">
        <v>4918.8</v>
      </c>
    </row>
    <row r="526" spans="1:8" ht="12.75">
      <c r="A526" s="43" t="s">
        <v>35</v>
      </c>
      <c r="B526" s="43" t="s">
        <v>59</v>
      </c>
      <c r="C526" s="43" t="s">
        <v>69</v>
      </c>
      <c r="D526" s="43" t="s">
        <v>69</v>
      </c>
      <c r="E526" s="60" t="s">
        <v>27</v>
      </c>
      <c r="F526" s="22">
        <f aca="true" t="shared" si="204" ref="F526:H532">F527</f>
        <v>1265.3</v>
      </c>
      <c r="G526" s="22">
        <f t="shared" si="204"/>
        <v>300</v>
      </c>
      <c r="H526" s="22">
        <f t="shared" si="204"/>
        <v>300</v>
      </c>
    </row>
    <row r="527" spans="1:8" ht="12.75">
      <c r="A527" s="43" t="s">
        <v>35</v>
      </c>
      <c r="B527" s="43" t="s">
        <v>51</v>
      </c>
      <c r="C527" s="43" t="s">
        <v>69</v>
      </c>
      <c r="D527" s="43" t="s">
        <v>69</v>
      </c>
      <c r="E527" s="60" t="s">
        <v>28</v>
      </c>
      <c r="F527" s="22">
        <f t="shared" si="204"/>
        <v>1265.3</v>
      </c>
      <c r="G527" s="22">
        <f t="shared" si="204"/>
        <v>300</v>
      </c>
      <c r="H527" s="22">
        <f t="shared" si="204"/>
        <v>300</v>
      </c>
    </row>
    <row r="528" spans="1:8" ht="47.25">
      <c r="A528" s="43" t="s">
        <v>35</v>
      </c>
      <c r="B528" s="43" t="s">
        <v>51</v>
      </c>
      <c r="C528" s="43">
        <v>1600000000</v>
      </c>
      <c r="D528" s="43"/>
      <c r="E528" s="60" t="s">
        <v>121</v>
      </c>
      <c r="F528" s="22">
        <f t="shared" si="204"/>
        <v>1265.3</v>
      </c>
      <c r="G528" s="22">
        <f t="shared" si="204"/>
        <v>300</v>
      </c>
      <c r="H528" s="22">
        <f t="shared" si="204"/>
        <v>300</v>
      </c>
    </row>
    <row r="529" spans="1:8" ht="31.5">
      <c r="A529" s="43" t="s">
        <v>35</v>
      </c>
      <c r="B529" s="43" t="s">
        <v>51</v>
      </c>
      <c r="C529" s="43">
        <v>1620000000</v>
      </c>
      <c r="D529" s="43"/>
      <c r="E529" s="60" t="s">
        <v>114</v>
      </c>
      <c r="F529" s="22">
        <f t="shared" si="204"/>
        <v>1265.3</v>
      </c>
      <c r="G529" s="22">
        <f t="shared" si="204"/>
        <v>300</v>
      </c>
      <c r="H529" s="22">
        <f t="shared" si="204"/>
        <v>300</v>
      </c>
    </row>
    <row r="530" spans="1:8" ht="12.75">
      <c r="A530" s="43" t="s">
        <v>35</v>
      </c>
      <c r="B530" s="43" t="s">
        <v>51</v>
      </c>
      <c r="C530" s="43">
        <v>1620100000</v>
      </c>
      <c r="D530" s="43"/>
      <c r="E530" s="60" t="s">
        <v>115</v>
      </c>
      <c r="F530" s="22">
        <f t="shared" si="204"/>
        <v>1265.3</v>
      </c>
      <c r="G530" s="22">
        <f t="shared" si="204"/>
        <v>300</v>
      </c>
      <c r="H530" s="22">
        <f t="shared" si="204"/>
        <v>300</v>
      </c>
    </row>
    <row r="531" spans="1:8" ht="31.5">
      <c r="A531" s="43" t="s">
        <v>35</v>
      </c>
      <c r="B531" s="43" t="s">
        <v>51</v>
      </c>
      <c r="C531" s="43">
        <v>1620120240</v>
      </c>
      <c r="D531" s="43"/>
      <c r="E531" s="60" t="s">
        <v>118</v>
      </c>
      <c r="F531" s="22">
        <f t="shared" si="204"/>
        <v>1265.3</v>
      </c>
      <c r="G531" s="22">
        <f t="shared" si="204"/>
        <v>300</v>
      </c>
      <c r="H531" s="22">
        <f t="shared" si="204"/>
        <v>300</v>
      </c>
    </row>
    <row r="532" spans="1:8" ht="31.5">
      <c r="A532" s="43" t="s">
        <v>35</v>
      </c>
      <c r="B532" s="43" t="s">
        <v>51</v>
      </c>
      <c r="C532" s="43">
        <v>1620120240</v>
      </c>
      <c r="D532" s="43" t="s">
        <v>72</v>
      </c>
      <c r="E532" s="60" t="s">
        <v>99</v>
      </c>
      <c r="F532" s="22">
        <f t="shared" si="204"/>
        <v>1265.3</v>
      </c>
      <c r="G532" s="22">
        <f t="shared" si="204"/>
        <v>300</v>
      </c>
      <c r="H532" s="22">
        <f t="shared" si="204"/>
        <v>300</v>
      </c>
    </row>
    <row r="533" spans="1:8" ht="31.5">
      <c r="A533" s="43" t="s">
        <v>35</v>
      </c>
      <c r="B533" s="43" t="s">
        <v>51</v>
      </c>
      <c r="C533" s="43">
        <v>1620120240</v>
      </c>
      <c r="D533" s="42">
        <v>240</v>
      </c>
      <c r="E533" s="60" t="s">
        <v>269</v>
      </c>
      <c r="F533" s="22">
        <f>300+965.3</f>
        <v>1265.3</v>
      </c>
      <c r="G533" s="22">
        <v>300</v>
      </c>
      <c r="H533" s="22">
        <v>300</v>
      </c>
    </row>
    <row r="534" spans="1:8" ht="12.75">
      <c r="A534" s="43" t="s">
        <v>35</v>
      </c>
      <c r="B534" s="43" t="s">
        <v>60</v>
      </c>
      <c r="C534" s="43" t="s">
        <v>69</v>
      </c>
      <c r="D534" s="43" t="s">
        <v>69</v>
      </c>
      <c r="E534" s="60" t="s">
        <v>29</v>
      </c>
      <c r="F534" s="22">
        <f aca="true" t="shared" si="205" ref="F534:H540">F535</f>
        <v>1633.7</v>
      </c>
      <c r="G534" s="22">
        <f t="shared" si="205"/>
        <v>1000</v>
      </c>
      <c r="H534" s="22">
        <f t="shared" si="205"/>
        <v>1000</v>
      </c>
    </row>
    <row r="535" spans="1:8" ht="12.75">
      <c r="A535" s="43" t="s">
        <v>35</v>
      </c>
      <c r="B535" s="43" t="s">
        <v>5</v>
      </c>
      <c r="C535" s="43" t="s">
        <v>69</v>
      </c>
      <c r="D535" s="43" t="s">
        <v>69</v>
      </c>
      <c r="E535" s="60" t="s">
        <v>6</v>
      </c>
      <c r="F535" s="22">
        <f t="shared" si="205"/>
        <v>1633.7</v>
      </c>
      <c r="G535" s="22">
        <f t="shared" si="205"/>
        <v>1000</v>
      </c>
      <c r="H535" s="22">
        <f t="shared" si="205"/>
        <v>1000</v>
      </c>
    </row>
    <row r="536" spans="1:8" ht="47.25">
      <c r="A536" s="43" t="s">
        <v>35</v>
      </c>
      <c r="B536" s="43" t="s">
        <v>5</v>
      </c>
      <c r="C536" s="43">
        <v>1600000000</v>
      </c>
      <c r="D536" s="43"/>
      <c r="E536" s="60" t="s">
        <v>121</v>
      </c>
      <c r="F536" s="22">
        <f t="shared" si="205"/>
        <v>1633.7</v>
      </c>
      <c r="G536" s="22">
        <f t="shared" si="205"/>
        <v>1000</v>
      </c>
      <c r="H536" s="22">
        <f t="shared" si="205"/>
        <v>1000</v>
      </c>
    </row>
    <row r="537" spans="1:8" ht="31.5">
      <c r="A537" s="43" t="s">
        <v>35</v>
      </c>
      <c r="B537" s="43" t="s">
        <v>5</v>
      </c>
      <c r="C537" s="43">
        <v>1620000000</v>
      </c>
      <c r="D537" s="43"/>
      <c r="E537" s="60" t="s">
        <v>114</v>
      </c>
      <c r="F537" s="22">
        <f t="shared" si="205"/>
        <v>1633.7</v>
      </c>
      <c r="G537" s="22">
        <f t="shared" si="205"/>
        <v>1000</v>
      </c>
      <c r="H537" s="22">
        <f t="shared" si="205"/>
        <v>1000</v>
      </c>
    </row>
    <row r="538" spans="1:8" ht="12.75">
      <c r="A538" s="43" t="s">
        <v>35</v>
      </c>
      <c r="B538" s="43" t="s">
        <v>5</v>
      </c>
      <c r="C538" s="43">
        <v>1620100000</v>
      </c>
      <c r="D538" s="43"/>
      <c r="E538" s="60" t="s">
        <v>115</v>
      </c>
      <c r="F538" s="22">
        <f t="shared" si="205"/>
        <v>1633.7</v>
      </c>
      <c r="G538" s="22">
        <f t="shared" si="205"/>
        <v>1000</v>
      </c>
      <c r="H538" s="22">
        <f t="shared" si="205"/>
        <v>1000</v>
      </c>
    </row>
    <row r="539" spans="1:8" ht="47.25">
      <c r="A539" s="43" t="s">
        <v>35</v>
      </c>
      <c r="B539" s="43" t="s">
        <v>5</v>
      </c>
      <c r="C539" s="43">
        <v>1620120230</v>
      </c>
      <c r="D539" s="43"/>
      <c r="E539" s="60" t="s">
        <v>120</v>
      </c>
      <c r="F539" s="22">
        <f t="shared" si="205"/>
        <v>1633.7</v>
      </c>
      <c r="G539" s="22">
        <f t="shared" si="205"/>
        <v>1000</v>
      </c>
      <c r="H539" s="22">
        <f t="shared" si="205"/>
        <v>1000</v>
      </c>
    </row>
    <row r="540" spans="1:8" ht="31.5">
      <c r="A540" s="43" t="s">
        <v>35</v>
      </c>
      <c r="B540" s="43" t="s">
        <v>5</v>
      </c>
      <c r="C540" s="43">
        <v>1620120230</v>
      </c>
      <c r="D540" s="43" t="s">
        <v>72</v>
      </c>
      <c r="E540" s="60" t="s">
        <v>99</v>
      </c>
      <c r="F540" s="22">
        <f t="shared" si="205"/>
        <v>1633.7</v>
      </c>
      <c r="G540" s="22">
        <f t="shared" si="205"/>
        <v>1000</v>
      </c>
      <c r="H540" s="22">
        <f t="shared" si="205"/>
        <v>1000</v>
      </c>
    </row>
    <row r="541" spans="1:8" ht="31.5">
      <c r="A541" s="43" t="s">
        <v>35</v>
      </c>
      <c r="B541" s="43" t="s">
        <v>5</v>
      </c>
      <c r="C541" s="43">
        <v>1620120230</v>
      </c>
      <c r="D541" s="42">
        <v>240</v>
      </c>
      <c r="E541" s="60" t="s">
        <v>269</v>
      </c>
      <c r="F541" s="22">
        <v>1633.7</v>
      </c>
      <c r="G541" s="22">
        <v>1000</v>
      </c>
      <c r="H541" s="22">
        <v>1000</v>
      </c>
    </row>
    <row r="542" spans="1:8" ht="12.75">
      <c r="A542" s="43" t="s">
        <v>35</v>
      </c>
      <c r="B542" s="43" t="s">
        <v>41</v>
      </c>
      <c r="C542" s="43" t="s">
        <v>69</v>
      </c>
      <c r="D542" s="43" t="s">
        <v>69</v>
      </c>
      <c r="E542" s="60" t="s">
        <v>33</v>
      </c>
      <c r="F542" s="22">
        <f>F543</f>
        <v>8809</v>
      </c>
      <c r="G542" s="22">
        <f aca="true" t="shared" si="206" ref="G542:H542">G543</f>
        <v>6851.400000000001</v>
      </c>
      <c r="H542" s="22">
        <f t="shared" si="206"/>
        <v>2936.3</v>
      </c>
    </row>
    <row r="543" spans="1:8" ht="12.75">
      <c r="A543" s="43" t="s">
        <v>35</v>
      </c>
      <c r="B543" s="43" t="s">
        <v>88</v>
      </c>
      <c r="C543" s="43" t="s">
        <v>69</v>
      </c>
      <c r="D543" s="43" t="s">
        <v>69</v>
      </c>
      <c r="E543" s="60" t="s">
        <v>89</v>
      </c>
      <c r="F543" s="22">
        <f aca="true" t="shared" si="207" ref="F543:H545">F544</f>
        <v>8809</v>
      </c>
      <c r="G543" s="22">
        <f t="shared" si="207"/>
        <v>6851.400000000001</v>
      </c>
      <c r="H543" s="22">
        <f t="shared" si="207"/>
        <v>2936.3</v>
      </c>
    </row>
    <row r="544" spans="1:8" ht="47.25">
      <c r="A544" s="43" t="s">
        <v>35</v>
      </c>
      <c r="B544" s="43" t="s">
        <v>88</v>
      </c>
      <c r="C544" s="43">
        <v>1600000000</v>
      </c>
      <c r="D544" s="43"/>
      <c r="E544" s="60" t="s">
        <v>121</v>
      </c>
      <c r="F544" s="22">
        <f t="shared" si="207"/>
        <v>8809</v>
      </c>
      <c r="G544" s="22">
        <f t="shared" si="207"/>
        <v>6851.400000000001</v>
      </c>
      <c r="H544" s="22">
        <f t="shared" si="207"/>
        <v>2936.3</v>
      </c>
    </row>
    <row r="545" spans="1:8" ht="31.5">
      <c r="A545" s="43" t="s">
        <v>35</v>
      </c>
      <c r="B545" s="43" t="s">
        <v>88</v>
      </c>
      <c r="C545" s="43">
        <v>1620000000</v>
      </c>
      <c r="D545" s="43"/>
      <c r="E545" s="60" t="s">
        <v>114</v>
      </c>
      <c r="F545" s="22">
        <f t="shared" si="207"/>
        <v>8809</v>
      </c>
      <c r="G545" s="22">
        <f t="shared" si="207"/>
        <v>6851.400000000001</v>
      </c>
      <c r="H545" s="22">
        <f t="shared" si="207"/>
        <v>2936.3</v>
      </c>
    </row>
    <row r="546" spans="1:8" ht="18" customHeight="1">
      <c r="A546" s="43" t="s">
        <v>35</v>
      </c>
      <c r="B546" s="43" t="s">
        <v>88</v>
      </c>
      <c r="C546" s="43">
        <v>1620200000</v>
      </c>
      <c r="D546" s="43"/>
      <c r="E546" s="60" t="s">
        <v>119</v>
      </c>
      <c r="F546" s="22">
        <f>F547+F550</f>
        <v>8809</v>
      </c>
      <c r="G546" s="22">
        <f aca="true" t="shared" si="208" ref="G546:H546">G547+G550</f>
        <v>6851.400000000001</v>
      </c>
      <c r="H546" s="22">
        <f t="shared" si="208"/>
        <v>2936.3</v>
      </c>
    </row>
    <row r="547" spans="1:8" ht="63">
      <c r="A547" s="50" t="s">
        <v>35</v>
      </c>
      <c r="B547" s="50" t="s">
        <v>88</v>
      </c>
      <c r="C547" s="50">
        <v>1620210820</v>
      </c>
      <c r="D547" s="50"/>
      <c r="E547" s="60" t="s">
        <v>264</v>
      </c>
      <c r="F547" s="22">
        <f>F548</f>
        <v>6851.4</v>
      </c>
      <c r="G547" s="22">
        <f aca="true" t="shared" si="209" ref="G547:H548">G548</f>
        <v>3915.1000000000004</v>
      </c>
      <c r="H547" s="22">
        <f t="shared" si="209"/>
        <v>0</v>
      </c>
    </row>
    <row r="548" spans="1:8" ht="31.5">
      <c r="A548" s="50" t="s">
        <v>35</v>
      </c>
      <c r="B548" s="50" t="s">
        <v>88</v>
      </c>
      <c r="C548" s="50">
        <v>1620210820</v>
      </c>
      <c r="D548" s="50" t="s">
        <v>75</v>
      </c>
      <c r="E548" s="60" t="s">
        <v>100</v>
      </c>
      <c r="F548" s="22">
        <f>F549</f>
        <v>6851.4</v>
      </c>
      <c r="G548" s="22">
        <f t="shared" si="209"/>
        <v>3915.1000000000004</v>
      </c>
      <c r="H548" s="22">
        <f t="shared" si="209"/>
        <v>0</v>
      </c>
    </row>
    <row r="549" spans="1:8" ht="12.75">
      <c r="A549" s="50" t="s">
        <v>35</v>
      </c>
      <c r="B549" s="50" t="s">
        <v>88</v>
      </c>
      <c r="C549" s="50">
        <v>1620210820</v>
      </c>
      <c r="D549" s="50" t="s">
        <v>127</v>
      </c>
      <c r="E549" s="60" t="s">
        <v>128</v>
      </c>
      <c r="F549" s="22">
        <f>1957.6+4893.8</f>
        <v>6851.4</v>
      </c>
      <c r="G549" s="22">
        <f>2936.3+978.8</f>
        <v>3915.1000000000004</v>
      </c>
      <c r="H549" s="22">
        <f>2936.3-2936.3</f>
        <v>0</v>
      </c>
    </row>
    <row r="550" spans="1:8" ht="47.25">
      <c r="A550" s="96" t="s">
        <v>35</v>
      </c>
      <c r="B550" s="96" t="s">
        <v>88</v>
      </c>
      <c r="C550" s="96" t="s">
        <v>293</v>
      </c>
      <c r="D550" s="96"/>
      <c r="E550" s="77" t="s">
        <v>294</v>
      </c>
      <c r="F550" s="22">
        <f>F551</f>
        <v>1957.6</v>
      </c>
      <c r="G550" s="22">
        <f aca="true" t="shared" si="210" ref="G550:H551">G551</f>
        <v>2936.3</v>
      </c>
      <c r="H550" s="22">
        <f t="shared" si="210"/>
        <v>2936.3</v>
      </c>
    </row>
    <row r="551" spans="1:8" ht="31.5">
      <c r="A551" s="96" t="s">
        <v>35</v>
      </c>
      <c r="B551" s="96" t="s">
        <v>88</v>
      </c>
      <c r="C551" s="96" t="s">
        <v>293</v>
      </c>
      <c r="D551" s="96" t="s">
        <v>75</v>
      </c>
      <c r="E551" s="77" t="s">
        <v>100</v>
      </c>
      <c r="F551" s="22">
        <f>F552</f>
        <v>1957.6</v>
      </c>
      <c r="G551" s="22">
        <f t="shared" si="210"/>
        <v>2936.3</v>
      </c>
      <c r="H551" s="22">
        <f t="shared" si="210"/>
        <v>2936.3</v>
      </c>
    </row>
    <row r="552" spans="1:8" ht="12.75">
      <c r="A552" s="96" t="s">
        <v>35</v>
      </c>
      <c r="B552" s="96" t="s">
        <v>88</v>
      </c>
      <c r="C552" s="96" t="s">
        <v>293</v>
      </c>
      <c r="D552" s="96" t="s">
        <v>127</v>
      </c>
      <c r="E552" s="77" t="s">
        <v>128</v>
      </c>
      <c r="F552" s="22">
        <v>1957.6</v>
      </c>
      <c r="G552" s="22">
        <f>3915.1-978.8</f>
        <v>2936.3</v>
      </c>
      <c r="H552" s="22">
        <f>978.8+1957.5</f>
        <v>2936.3</v>
      </c>
    </row>
    <row r="553" spans="1:8" ht="12.75">
      <c r="A553" s="16" t="s">
        <v>15</v>
      </c>
      <c r="B553" s="25" t="s">
        <v>69</v>
      </c>
      <c r="C553" s="25" t="s">
        <v>69</v>
      </c>
      <c r="D553" s="25" t="s">
        <v>69</v>
      </c>
      <c r="E553" s="61" t="s">
        <v>2</v>
      </c>
      <c r="F553" s="27">
        <f>F554</f>
        <v>3826</v>
      </c>
      <c r="G553" s="27">
        <f aca="true" t="shared" si="211" ref="G553:H557">G554</f>
        <v>4426</v>
      </c>
      <c r="H553" s="27">
        <f t="shared" si="211"/>
        <v>4426</v>
      </c>
    </row>
    <row r="554" spans="1:8" ht="12.75">
      <c r="A554" s="42" t="s">
        <v>15</v>
      </c>
      <c r="B554" s="42" t="s">
        <v>57</v>
      </c>
      <c r="C554" s="42" t="s">
        <v>69</v>
      </c>
      <c r="D554" s="42" t="s">
        <v>69</v>
      </c>
      <c r="E554" s="62" t="s">
        <v>22</v>
      </c>
      <c r="F554" s="22">
        <f>F555</f>
        <v>3826</v>
      </c>
      <c r="G554" s="22">
        <f t="shared" si="211"/>
        <v>4426</v>
      </c>
      <c r="H554" s="22">
        <f t="shared" si="211"/>
        <v>4426</v>
      </c>
    </row>
    <row r="555" spans="1:8" ht="47.25">
      <c r="A555" s="42" t="s">
        <v>15</v>
      </c>
      <c r="B555" s="42" t="s">
        <v>46</v>
      </c>
      <c r="C555" s="42" t="s">
        <v>69</v>
      </c>
      <c r="D555" s="42" t="s">
        <v>69</v>
      </c>
      <c r="E555" s="60" t="s">
        <v>23</v>
      </c>
      <c r="F555" s="22">
        <f>F556</f>
        <v>3826</v>
      </c>
      <c r="G555" s="22">
        <f t="shared" si="211"/>
        <v>4426</v>
      </c>
      <c r="H555" s="22">
        <f t="shared" si="211"/>
        <v>4426</v>
      </c>
    </row>
    <row r="556" spans="1:8" ht="12.75">
      <c r="A556" s="42" t="s">
        <v>15</v>
      </c>
      <c r="B556" s="42" t="s">
        <v>46</v>
      </c>
      <c r="C556" s="43" t="s">
        <v>117</v>
      </c>
      <c r="D556" s="43" t="s">
        <v>69</v>
      </c>
      <c r="E556" s="60" t="s">
        <v>112</v>
      </c>
      <c r="F556" s="22">
        <f>F557</f>
        <v>3826</v>
      </c>
      <c r="G556" s="22">
        <f t="shared" si="211"/>
        <v>4426</v>
      </c>
      <c r="H556" s="22">
        <f t="shared" si="211"/>
        <v>4426</v>
      </c>
    </row>
    <row r="557" spans="1:8" ht="31.5">
      <c r="A557" s="42" t="s">
        <v>15</v>
      </c>
      <c r="B557" s="42" t="s">
        <v>46</v>
      </c>
      <c r="C557" s="42">
        <v>9990000000</v>
      </c>
      <c r="D557" s="42"/>
      <c r="E557" s="60" t="s">
        <v>168</v>
      </c>
      <c r="F557" s="22">
        <f>F558</f>
        <v>3826</v>
      </c>
      <c r="G557" s="22">
        <f t="shared" si="211"/>
        <v>4426</v>
      </c>
      <c r="H557" s="22">
        <f t="shared" si="211"/>
        <v>4426</v>
      </c>
    </row>
    <row r="558" spans="1:8" ht="31.5">
      <c r="A558" s="42" t="s">
        <v>15</v>
      </c>
      <c r="B558" s="42" t="s">
        <v>46</v>
      </c>
      <c r="C558" s="42">
        <v>9990100000</v>
      </c>
      <c r="D558" s="42"/>
      <c r="E558" s="60" t="s">
        <v>189</v>
      </c>
      <c r="F558" s="22">
        <f>F559+F562</f>
        <v>3826</v>
      </c>
      <c r="G558" s="22">
        <f aca="true" t="shared" si="212" ref="G558:H558">G559+G562</f>
        <v>4426</v>
      </c>
      <c r="H558" s="22">
        <f t="shared" si="212"/>
        <v>4426</v>
      </c>
    </row>
    <row r="559" spans="1:8" ht="12.75">
      <c r="A559" s="42" t="s">
        <v>15</v>
      </c>
      <c r="B559" s="42" t="s">
        <v>46</v>
      </c>
      <c r="C559" s="42">
        <v>9990122000</v>
      </c>
      <c r="D559" s="42"/>
      <c r="E559" s="60" t="s">
        <v>190</v>
      </c>
      <c r="F559" s="22">
        <f>F560</f>
        <v>716.7</v>
      </c>
      <c r="G559" s="22">
        <f aca="true" t="shared" si="213" ref="G559:H560">G560</f>
        <v>1316.7</v>
      </c>
      <c r="H559" s="22">
        <f t="shared" si="213"/>
        <v>1316.7</v>
      </c>
    </row>
    <row r="560" spans="1:8" ht="63">
      <c r="A560" s="42" t="s">
        <v>15</v>
      </c>
      <c r="B560" s="42" t="s">
        <v>46</v>
      </c>
      <c r="C560" s="42">
        <v>9990122000</v>
      </c>
      <c r="D560" s="43" t="s">
        <v>71</v>
      </c>
      <c r="E560" s="60" t="s">
        <v>1</v>
      </c>
      <c r="F560" s="22">
        <f>F561</f>
        <v>716.7</v>
      </c>
      <c r="G560" s="22">
        <f t="shared" si="213"/>
        <v>1316.7</v>
      </c>
      <c r="H560" s="22">
        <f t="shared" si="213"/>
        <v>1316.7</v>
      </c>
    </row>
    <row r="561" spans="1:8" ht="31.5">
      <c r="A561" s="42" t="s">
        <v>15</v>
      </c>
      <c r="B561" s="42" t="s">
        <v>46</v>
      </c>
      <c r="C561" s="42">
        <v>9990122000</v>
      </c>
      <c r="D561" s="42">
        <v>120</v>
      </c>
      <c r="E561" s="60" t="s">
        <v>271</v>
      </c>
      <c r="F561" s="22">
        <f>1316.7-600</f>
        <v>716.7</v>
      </c>
      <c r="G561" s="22">
        <v>1316.7</v>
      </c>
      <c r="H561" s="22">
        <v>1316.7</v>
      </c>
    </row>
    <row r="562" spans="1:8" ht="31.5">
      <c r="A562" s="42" t="s">
        <v>15</v>
      </c>
      <c r="B562" s="42" t="s">
        <v>46</v>
      </c>
      <c r="C562" s="42">
        <v>9990123000</v>
      </c>
      <c r="D562" s="42"/>
      <c r="E562" s="60" t="s">
        <v>191</v>
      </c>
      <c r="F562" s="22">
        <f>F563+F565+F567</f>
        <v>3109.3</v>
      </c>
      <c r="G562" s="22">
        <f aca="true" t="shared" si="214" ref="G562:H562">G563+G565+G567</f>
        <v>3109.3</v>
      </c>
      <c r="H562" s="22">
        <f t="shared" si="214"/>
        <v>3109.3</v>
      </c>
    </row>
    <row r="563" spans="1:8" ht="63">
      <c r="A563" s="42" t="s">
        <v>15</v>
      </c>
      <c r="B563" s="42" t="s">
        <v>46</v>
      </c>
      <c r="C563" s="42">
        <v>9990123000</v>
      </c>
      <c r="D563" s="42" t="s">
        <v>71</v>
      </c>
      <c r="E563" s="60" t="s">
        <v>1</v>
      </c>
      <c r="F563" s="22">
        <f>F564</f>
        <v>2579.4</v>
      </c>
      <c r="G563" s="22">
        <f aca="true" t="shared" si="215" ref="G563:H563">G564</f>
        <v>2579.4</v>
      </c>
      <c r="H563" s="22">
        <f t="shared" si="215"/>
        <v>2579.4</v>
      </c>
    </row>
    <row r="564" spans="1:8" ht="31.5">
      <c r="A564" s="42" t="s">
        <v>15</v>
      </c>
      <c r="B564" s="42" t="s">
        <v>46</v>
      </c>
      <c r="C564" s="42">
        <v>9990123000</v>
      </c>
      <c r="D564" s="42">
        <v>120</v>
      </c>
      <c r="E564" s="60" t="s">
        <v>271</v>
      </c>
      <c r="F564" s="22">
        <v>2579.4</v>
      </c>
      <c r="G564" s="22">
        <v>2579.4</v>
      </c>
      <c r="H564" s="22">
        <v>2579.4</v>
      </c>
    </row>
    <row r="565" spans="1:8" ht="31.5">
      <c r="A565" s="42" t="s">
        <v>15</v>
      </c>
      <c r="B565" s="42" t="s">
        <v>46</v>
      </c>
      <c r="C565" s="42">
        <v>9990123000</v>
      </c>
      <c r="D565" s="58" t="s">
        <v>72</v>
      </c>
      <c r="E565" s="60" t="s">
        <v>99</v>
      </c>
      <c r="F565" s="22">
        <f>F566</f>
        <v>528.9</v>
      </c>
      <c r="G565" s="22">
        <f aca="true" t="shared" si="216" ref="G565:H565">G566</f>
        <v>528.9</v>
      </c>
      <c r="H565" s="22">
        <f t="shared" si="216"/>
        <v>528.9</v>
      </c>
    </row>
    <row r="566" spans="1:8" ht="31.5">
      <c r="A566" s="42" t="s">
        <v>15</v>
      </c>
      <c r="B566" s="42" t="s">
        <v>46</v>
      </c>
      <c r="C566" s="42">
        <v>9990123000</v>
      </c>
      <c r="D566" s="57">
        <v>240</v>
      </c>
      <c r="E566" s="60" t="s">
        <v>269</v>
      </c>
      <c r="F566" s="22">
        <v>528.9</v>
      </c>
      <c r="G566" s="22">
        <v>528.9</v>
      </c>
      <c r="H566" s="22">
        <v>528.9</v>
      </c>
    </row>
    <row r="567" spans="1:8" ht="12.75">
      <c r="A567" s="42" t="s">
        <v>15</v>
      </c>
      <c r="B567" s="42" t="s">
        <v>46</v>
      </c>
      <c r="C567" s="42">
        <v>9990123000</v>
      </c>
      <c r="D567" s="42" t="s">
        <v>73</v>
      </c>
      <c r="E567" s="60" t="s">
        <v>74</v>
      </c>
      <c r="F567" s="22">
        <f>F568</f>
        <v>1</v>
      </c>
      <c r="G567" s="22">
        <f aca="true" t="shared" si="217" ref="G567:H567">G568</f>
        <v>1</v>
      </c>
      <c r="H567" s="22">
        <f t="shared" si="217"/>
        <v>1</v>
      </c>
    </row>
    <row r="568" spans="1:8" ht="12.75">
      <c r="A568" s="42" t="s">
        <v>15</v>
      </c>
      <c r="B568" s="42" t="s">
        <v>46</v>
      </c>
      <c r="C568" s="42">
        <v>9990123000</v>
      </c>
      <c r="D568" s="42">
        <v>850</v>
      </c>
      <c r="E568" s="60" t="s">
        <v>107</v>
      </c>
      <c r="F568" s="22">
        <v>1</v>
      </c>
      <c r="G568" s="22">
        <v>1</v>
      </c>
      <c r="H568" s="22">
        <v>1</v>
      </c>
    </row>
    <row r="569" spans="1:8" ht="31.5">
      <c r="A569" s="16" t="s">
        <v>10</v>
      </c>
      <c r="B569" s="25" t="s">
        <v>69</v>
      </c>
      <c r="C569" s="25" t="s">
        <v>69</v>
      </c>
      <c r="D569" s="25" t="s">
        <v>69</v>
      </c>
      <c r="E569" s="44" t="s">
        <v>259</v>
      </c>
      <c r="F569" s="27">
        <f>F570+F578+F700</f>
        <v>498328.6000000001</v>
      </c>
      <c r="G569" s="27">
        <f>G570+G578+G700</f>
        <v>489780.7</v>
      </c>
      <c r="H569" s="27">
        <f>H570+H578+H700</f>
        <v>491199.9000000001</v>
      </c>
    </row>
    <row r="570" spans="1:8" ht="12.75">
      <c r="A570" s="42" t="s">
        <v>10</v>
      </c>
      <c r="B570" s="42" t="s">
        <v>59</v>
      </c>
      <c r="C570" s="42" t="s">
        <v>69</v>
      </c>
      <c r="D570" s="42" t="s">
        <v>69</v>
      </c>
      <c r="E570" s="53" t="s">
        <v>27</v>
      </c>
      <c r="F570" s="22">
        <f aca="true" t="shared" si="218" ref="F570:H576">F571</f>
        <v>177.4</v>
      </c>
      <c r="G570" s="22">
        <f t="shared" si="218"/>
        <v>0</v>
      </c>
      <c r="H570" s="22">
        <f t="shared" si="218"/>
        <v>0</v>
      </c>
    </row>
    <row r="571" spans="1:8" ht="12.75">
      <c r="A571" s="42" t="s">
        <v>10</v>
      </c>
      <c r="B571" s="18" t="s">
        <v>105</v>
      </c>
      <c r="C571" s="25"/>
      <c r="D571" s="25"/>
      <c r="E571" s="60" t="s">
        <v>106</v>
      </c>
      <c r="F571" s="22">
        <f t="shared" si="218"/>
        <v>177.4</v>
      </c>
      <c r="G571" s="22">
        <f t="shared" si="218"/>
        <v>0</v>
      </c>
      <c r="H571" s="22">
        <f t="shared" si="218"/>
        <v>0</v>
      </c>
    </row>
    <row r="572" spans="1:8" ht="31.5" customHeight="1">
      <c r="A572" s="42" t="s">
        <v>10</v>
      </c>
      <c r="B572" s="18" t="s">
        <v>105</v>
      </c>
      <c r="C572" s="43">
        <v>1100000000</v>
      </c>
      <c r="D572" s="25"/>
      <c r="E572" s="60" t="s">
        <v>211</v>
      </c>
      <c r="F572" s="22">
        <f t="shared" si="218"/>
        <v>177.4</v>
      </c>
      <c r="G572" s="22">
        <f t="shared" si="218"/>
        <v>0</v>
      </c>
      <c r="H572" s="22">
        <f t="shared" si="218"/>
        <v>0</v>
      </c>
    </row>
    <row r="573" spans="1:8" ht="31.5">
      <c r="A573" s="42" t="s">
        <v>10</v>
      </c>
      <c r="B573" s="18" t="s">
        <v>105</v>
      </c>
      <c r="C573" s="43">
        <v>1130000000</v>
      </c>
      <c r="D573" s="25"/>
      <c r="E573" s="60" t="s">
        <v>122</v>
      </c>
      <c r="F573" s="22">
        <f t="shared" si="218"/>
        <v>177.4</v>
      </c>
      <c r="G573" s="22">
        <f t="shared" si="218"/>
        <v>0</v>
      </c>
      <c r="H573" s="22">
        <f t="shared" si="218"/>
        <v>0</v>
      </c>
    </row>
    <row r="574" spans="1:8" ht="47.25">
      <c r="A574" s="42" t="s">
        <v>10</v>
      </c>
      <c r="B574" s="18" t="s">
        <v>105</v>
      </c>
      <c r="C574" s="43">
        <v>1130300000</v>
      </c>
      <c r="D574" s="25"/>
      <c r="E574" s="60" t="s">
        <v>123</v>
      </c>
      <c r="F574" s="22">
        <f t="shared" si="218"/>
        <v>177.4</v>
      </c>
      <c r="G574" s="22">
        <f t="shared" si="218"/>
        <v>0</v>
      </c>
      <c r="H574" s="22">
        <f t="shared" si="218"/>
        <v>0</v>
      </c>
    </row>
    <row r="575" spans="1:8" ht="31.5">
      <c r="A575" s="2" t="s">
        <v>10</v>
      </c>
      <c r="B575" s="18" t="s">
        <v>105</v>
      </c>
      <c r="C575" s="43">
        <v>1130320280</v>
      </c>
      <c r="D575" s="25"/>
      <c r="E575" s="60" t="s">
        <v>124</v>
      </c>
      <c r="F575" s="22">
        <f t="shared" si="218"/>
        <v>177.4</v>
      </c>
      <c r="G575" s="22">
        <f t="shared" si="218"/>
        <v>0</v>
      </c>
      <c r="H575" s="22">
        <f t="shared" si="218"/>
        <v>0</v>
      </c>
    </row>
    <row r="576" spans="1:8" ht="31.5">
      <c r="A576" s="2" t="s">
        <v>10</v>
      </c>
      <c r="B576" s="18" t="s">
        <v>105</v>
      </c>
      <c r="C576" s="43">
        <v>1130320280</v>
      </c>
      <c r="D576" s="43" t="s">
        <v>101</v>
      </c>
      <c r="E576" s="60" t="s">
        <v>102</v>
      </c>
      <c r="F576" s="22">
        <f t="shared" si="218"/>
        <v>177.4</v>
      </c>
      <c r="G576" s="22">
        <f t="shared" si="218"/>
        <v>0</v>
      </c>
      <c r="H576" s="22">
        <f t="shared" si="218"/>
        <v>0</v>
      </c>
    </row>
    <row r="577" spans="1:8" ht="12.75">
      <c r="A577" s="42" t="s">
        <v>10</v>
      </c>
      <c r="B577" s="18" t="s">
        <v>105</v>
      </c>
      <c r="C577" s="43">
        <v>1130320280</v>
      </c>
      <c r="D577" s="42">
        <v>610</v>
      </c>
      <c r="E577" s="60" t="s">
        <v>111</v>
      </c>
      <c r="F577" s="22">
        <v>177.4</v>
      </c>
      <c r="G577" s="22">
        <v>0</v>
      </c>
      <c r="H577" s="22">
        <v>0</v>
      </c>
    </row>
    <row r="578" spans="1:8" ht="12.75">
      <c r="A578" s="42" t="s">
        <v>10</v>
      </c>
      <c r="B578" s="42" t="s">
        <v>39</v>
      </c>
      <c r="C578" s="42" t="s">
        <v>69</v>
      </c>
      <c r="D578" s="42" t="s">
        <v>69</v>
      </c>
      <c r="E578" s="60" t="s">
        <v>31</v>
      </c>
      <c r="F578" s="22">
        <f>F579+F602+F656+F669+F681</f>
        <v>488562.9000000001</v>
      </c>
      <c r="G578" s="22">
        <f>G579+G602+G656+G669+G681</f>
        <v>480192.4</v>
      </c>
      <c r="H578" s="22">
        <f>H579+H602+H656+H669+H681</f>
        <v>481611.6000000001</v>
      </c>
    </row>
    <row r="579" spans="1:8" ht="12.75">
      <c r="A579" s="42" t="s">
        <v>10</v>
      </c>
      <c r="B579" s="42" t="s">
        <v>53</v>
      </c>
      <c r="C579" s="42" t="s">
        <v>69</v>
      </c>
      <c r="D579" s="42" t="s">
        <v>69</v>
      </c>
      <c r="E579" s="60" t="s">
        <v>11</v>
      </c>
      <c r="F579" s="22">
        <f>F580+F597</f>
        <v>200900.7</v>
      </c>
      <c r="G579" s="22">
        <f>G580+G597</f>
        <v>197346.1</v>
      </c>
      <c r="H579" s="22">
        <f>H580+H597</f>
        <v>197346.1</v>
      </c>
    </row>
    <row r="580" spans="1:8" ht="31.5" customHeight="1">
      <c r="A580" s="42" t="s">
        <v>10</v>
      </c>
      <c r="B580" s="42" t="s">
        <v>53</v>
      </c>
      <c r="C580" s="43">
        <v>1100000000</v>
      </c>
      <c r="D580" s="42"/>
      <c r="E580" s="60" t="s">
        <v>211</v>
      </c>
      <c r="F580" s="22">
        <f>F581</f>
        <v>200800.7</v>
      </c>
      <c r="G580" s="22">
        <f aca="true" t="shared" si="219" ref="G580:H580">G581</f>
        <v>197346.1</v>
      </c>
      <c r="H580" s="22">
        <f t="shared" si="219"/>
        <v>197346.1</v>
      </c>
    </row>
    <row r="581" spans="1:8" ht="12.75">
      <c r="A581" s="42" t="s">
        <v>10</v>
      </c>
      <c r="B581" s="42" t="s">
        <v>53</v>
      </c>
      <c r="C581" s="42">
        <v>1110000000</v>
      </c>
      <c r="D581" s="42"/>
      <c r="E581" s="60" t="s">
        <v>192</v>
      </c>
      <c r="F581" s="22">
        <f>F582+F593+F589</f>
        <v>200800.7</v>
      </c>
      <c r="G581" s="22">
        <f aca="true" t="shared" si="220" ref="G581:H581">G582+G593+G589</f>
        <v>197346.1</v>
      </c>
      <c r="H581" s="22">
        <f t="shared" si="220"/>
        <v>197346.1</v>
      </c>
    </row>
    <row r="582" spans="1:8" ht="47.25">
      <c r="A582" s="42" t="s">
        <v>10</v>
      </c>
      <c r="B582" s="42" t="s">
        <v>53</v>
      </c>
      <c r="C582" s="42">
        <v>1110100000</v>
      </c>
      <c r="D582" s="25"/>
      <c r="E582" s="60" t="s">
        <v>193</v>
      </c>
      <c r="F582" s="22">
        <f>F586+F583</f>
        <v>197129.2</v>
      </c>
      <c r="G582" s="22">
        <f aca="true" t="shared" si="221" ref="G582:H582">G586+G583</f>
        <v>197346.1</v>
      </c>
      <c r="H582" s="22">
        <f t="shared" si="221"/>
        <v>197346.1</v>
      </c>
    </row>
    <row r="583" spans="1:8" ht="45" customHeight="1">
      <c r="A583" s="2" t="s">
        <v>10</v>
      </c>
      <c r="B583" s="2" t="s">
        <v>53</v>
      </c>
      <c r="C583" s="10" t="s">
        <v>195</v>
      </c>
      <c r="D583" s="11"/>
      <c r="E583" s="53" t="s">
        <v>110</v>
      </c>
      <c r="F583" s="22">
        <f>F584</f>
        <v>105490</v>
      </c>
      <c r="G583" s="22">
        <f aca="true" t="shared" si="222" ref="G583:H584">G584</f>
        <v>105441</v>
      </c>
      <c r="H583" s="22">
        <f t="shared" si="222"/>
        <v>105441</v>
      </c>
    </row>
    <row r="584" spans="1:8" ht="31.5">
      <c r="A584" s="2" t="s">
        <v>10</v>
      </c>
      <c r="B584" s="2" t="s">
        <v>53</v>
      </c>
      <c r="C584" s="10" t="s">
        <v>195</v>
      </c>
      <c r="D584" s="43" t="s">
        <v>101</v>
      </c>
      <c r="E584" s="60" t="s">
        <v>102</v>
      </c>
      <c r="F584" s="22">
        <f>F585</f>
        <v>105490</v>
      </c>
      <c r="G584" s="22">
        <f t="shared" si="222"/>
        <v>105441</v>
      </c>
      <c r="H584" s="22">
        <f t="shared" si="222"/>
        <v>105441</v>
      </c>
    </row>
    <row r="585" spans="1:8" ht="12.75">
      <c r="A585" s="42" t="s">
        <v>10</v>
      </c>
      <c r="B585" s="2" t="s">
        <v>53</v>
      </c>
      <c r="C585" s="10" t="s">
        <v>195</v>
      </c>
      <c r="D585" s="42">
        <v>610</v>
      </c>
      <c r="E585" s="60" t="s">
        <v>111</v>
      </c>
      <c r="F585" s="22">
        <v>105490</v>
      </c>
      <c r="G585" s="22">
        <v>105441</v>
      </c>
      <c r="H585" s="22">
        <v>105441</v>
      </c>
    </row>
    <row r="586" spans="1:8" ht="31.5">
      <c r="A586" s="2" t="s">
        <v>10</v>
      </c>
      <c r="B586" s="2" t="s">
        <v>53</v>
      </c>
      <c r="C586" s="10" t="s">
        <v>194</v>
      </c>
      <c r="D586" s="10"/>
      <c r="E586" s="53" t="s">
        <v>131</v>
      </c>
      <c r="F586" s="22">
        <f>F587</f>
        <v>91639.20000000001</v>
      </c>
      <c r="G586" s="22">
        <f aca="true" t="shared" si="223" ref="G586:H587">G587</f>
        <v>91905.1</v>
      </c>
      <c r="H586" s="22">
        <f t="shared" si="223"/>
        <v>91905.1</v>
      </c>
    </row>
    <row r="587" spans="1:8" ht="31.5">
      <c r="A587" s="2" t="s">
        <v>10</v>
      </c>
      <c r="B587" s="2" t="s">
        <v>53</v>
      </c>
      <c r="C587" s="10" t="s">
        <v>194</v>
      </c>
      <c r="D587" s="43" t="s">
        <v>101</v>
      </c>
      <c r="E587" s="60" t="s">
        <v>102</v>
      </c>
      <c r="F587" s="22">
        <f>F588</f>
        <v>91639.20000000001</v>
      </c>
      <c r="G587" s="22">
        <f t="shared" si="223"/>
        <v>91905.1</v>
      </c>
      <c r="H587" s="22">
        <f t="shared" si="223"/>
        <v>91905.1</v>
      </c>
    </row>
    <row r="588" spans="1:8" ht="12.75">
      <c r="A588" s="42" t="s">
        <v>10</v>
      </c>
      <c r="B588" s="2" t="s">
        <v>53</v>
      </c>
      <c r="C588" s="10" t="s">
        <v>194</v>
      </c>
      <c r="D588" s="42">
        <v>610</v>
      </c>
      <c r="E588" s="60" t="s">
        <v>111</v>
      </c>
      <c r="F588" s="22">
        <f>91905.1-265.9</f>
        <v>91639.20000000001</v>
      </c>
      <c r="G588" s="22">
        <v>91905.1</v>
      </c>
      <c r="H588" s="22">
        <v>91905.1</v>
      </c>
    </row>
    <row r="589" spans="1:8" ht="63">
      <c r="A589" s="2" t="s">
        <v>10</v>
      </c>
      <c r="B589" s="2" t="s">
        <v>53</v>
      </c>
      <c r="C589" s="148">
        <v>1110600000</v>
      </c>
      <c r="D589" s="148"/>
      <c r="E589" s="77" t="s">
        <v>352</v>
      </c>
      <c r="F589" s="22">
        <f>F590</f>
        <v>799.2</v>
      </c>
      <c r="G589" s="22">
        <f aca="true" t="shared" si="224" ref="G589:H591">G590</f>
        <v>0</v>
      </c>
      <c r="H589" s="22">
        <f t="shared" si="224"/>
        <v>0</v>
      </c>
    </row>
    <row r="590" spans="1:8" ht="31.5">
      <c r="A590" s="2" t="s">
        <v>10</v>
      </c>
      <c r="B590" s="2" t="s">
        <v>53</v>
      </c>
      <c r="C590" s="148">
        <v>1110620030</v>
      </c>
      <c r="D590" s="148"/>
      <c r="E590" s="77" t="s">
        <v>353</v>
      </c>
      <c r="F590" s="22">
        <f>F591</f>
        <v>799.2</v>
      </c>
      <c r="G590" s="22">
        <f t="shared" si="224"/>
        <v>0</v>
      </c>
      <c r="H590" s="22">
        <f t="shared" si="224"/>
        <v>0</v>
      </c>
    </row>
    <row r="591" spans="1:8" ht="31.5">
      <c r="A591" s="148" t="s">
        <v>10</v>
      </c>
      <c r="B591" s="2" t="s">
        <v>53</v>
      </c>
      <c r="C591" s="148">
        <v>1110620030</v>
      </c>
      <c r="D591" s="150" t="s">
        <v>101</v>
      </c>
      <c r="E591" s="149" t="s">
        <v>102</v>
      </c>
      <c r="F591" s="22">
        <f>F592</f>
        <v>799.2</v>
      </c>
      <c r="G591" s="22">
        <f t="shared" si="224"/>
        <v>0</v>
      </c>
      <c r="H591" s="22">
        <f t="shared" si="224"/>
        <v>0</v>
      </c>
    </row>
    <row r="592" spans="1:8" ht="12.75">
      <c r="A592" s="2" t="s">
        <v>10</v>
      </c>
      <c r="B592" s="2" t="s">
        <v>53</v>
      </c>
      <c r="C592" s="148">
        <v>1110620030</v>
      </c>
      <c r="D592" s="148">
        <v>610</v>
      </c>
      <c r="E592" s="149" t="s">
        <v>111</v>
      </c>
      <c r="F592" s="22">
        <v>799.2</v>
      </c>
      <c r="G592" s="22">
        <v>0</v>
      </c>
      <c r="H592" s="22">
        <v>0</v>
      </c>
    </row>
    <row r="593" spans="1:8" ht="66" customHeight="1">
      <c r="A593" s="2" t="s">
        <v>10</v>
      </c>
      <c r="B593" s="2" t="s">
        <v>53</v>
      </c>
      <c r="C593" s="99">
        <v>1110700000</v>
      </c>
      <c r="D593" s="99"/>
      <c r="E593" s="77" t="s">
        <v>345</v>
      </c>
      <c r="F593" s="22">
        <f>F594</f>
        <v>2872.3</v>
      </c>
      <c r="G593" s="22">
        <f aca="true" t="shared" si="225" ref="G593:H593">G594</f>
        <v>0</v>
      </c>
      <c r="H593" s="22">
        <f t="shared" si="225"/>
        <v>0</v>
      </c>
    </row>
    <row r="594" spans="1:8" ht="31.5">
      <c r="A594" s="2" t="s">
        <v>10</v>
      </c>
      <c r="B594" s="2" t="s">
        <v>53</v>
      </c>
      <c r="C594" s="10" t="s">
        <v>347</v>
      </c>
      <c r="D594" s="99"/>
      <c r="E594" s="77" t="s">
        <v>348</v>
      </c>
      <c r="F594" s="22">
        <f>F595</f>
        <v>2872.3</v>
      </c>
      <c r="G594" s="22">
        <f aca="true" t="shared" si="226" ref="G594:H595">G595</f>
        <v>0</v>
      </c>
      <c r="H594" s="22">
        <f t="shared" si="226"/>
        <v>0</v>
      </c>
    </row>
    <row r="595" spans="1:8" ht="31.5">
      <c r="A595" s="99" t="s">
        <v>10</v>
      </c>
      <c r="B595" s="2" t="s">
        <v>53</v>
      </c>
      <c r="C595" s="10" t="s">
        <v>347</v>
      </c>
      <c r="D595" s="101" t="s">
        <v>101</v>
      </c>
      <c r="E595" s="100" t="s">
        <v>102</v>
      </c>
      <c r="F595" s="22">
        <f>F596</f>
        <v>2872.3</v>
      </c>
      <c r="G595" s="22">
        <f t="shared" si="226"/>
        <v>0</v>
      </c>
      <c r="H595" s="22">
        <f t="shared" si="226"/>
        <v>0</v>
      </c>
    </row>
    <row r="596" spans="1:8" ht="12.75">
      <c r="A596" s="2" t="s">
        <v>10</v>
      </c>
      <c r="B596" s="2" t="s">
        <v>53</v>
      </c>
      <c r="C596" s="10" t="s">
        <v>347</v>
      </c>
      <c r="D596" s="99">
        <v>610</v>
      </c>
      <c r="E596" s="100" t="s">
        <v>111</v>
      </c>
      <c r="F596" s="22">
        <f>2676+478.5-282.2</f>
        <v>2872.3</v>
      </c>
      <c r="G596" s="22">
        <v>0</v>
      </c>
      <c r="H596" s="22">
        <v>0</v>
      </c>
    </row>
    <row r="597" spans="1:8" ht="12.75">
      <c r="A597" s="215" t="s">
        <v>10</v>
      </c>
      <c r="B597" s="2" t="s">
        <v>53</v>
      </c>
      <c r="C597" s="215">
        <v>9900000000</v>
      </c>
      <c r="D597" s="215"/>
      <c r="E597" s="77" t="s">
        <v>112</v>
      </c>
      <c r="F597" s="22">
        <f>F598</f>
        <v>100</v>
      </c>
      <c r="G597" s="22">
        <f aca="true" t="shared" si="227" ref="G597:H600">G598</f>
        <v>0</v>
      </c>
      <c r="H597" s="22">
        <f t="shared" si="227"/>
        <v>0</v>
      </c>
    </row>
    <row r="598" spans="1:8" ht="47.25">
      <c r="A598" s="215" t="s">
        <v>10</v>
      </c>
      <c r="B598" s="2" t="s">
        <v>53</v>
      </c>
      <c r="C598" s="215">
        <v>9920000000</v>
      </c>
      <c r="D598" s="215"/>
      <c r="E598" s="77" t="s">
        <v>418</v>
      </c>
      <c r="F598" s="22">
        <f>F599</f>
        <v>100</v>
      </c>
      <c r="G598" s="22">
        <f t="shared" si="227"/>
        <v>0</v>
      </c>
      <c r="H598" s="22">
        <f t="shared" si="227"/>
        <v>0</v>
      </c>
    </row>
    <row r="599" spans="1:8" ht="47.25">
      <c r="A599" s="215" t="s">
        <v>10</v>
      </c>
      <c r="B599" s="2" t="s">
        <v>53</v>
      </c>
      <c r="C599" s="215">
        <v>9920010920</v>
      </c>
      <c r="D599" s="215"/>
      <c r="E599" s="77" t="s">
        <v>419</v>
      </c>
      <c r="F599" s="22">
        <f>F600</f>
        <v>100</v>
      </c>
      <c r="G599" s="22">
        <f t="shared" si="227"/>
        <v>0</v>
      </c>
      <c r="H599" s="22">
        <f t="shared" si="227"/>
        <v>0</v>
      </c>
    </row>
    <row r="600" spans="1:8" ht="31.5">
      <c r="A600" s="2" t="s">
        <v>10</v>
      </c>
      <c r="B600" s="2" t="s">
        <v>53</v>
      </c>
      <c r="C600" s="215">
        <v>9920010920</v>
      </c>
      <c r="D600" s="215" t="s">
        <v>101</v>
      </c>
      <c r="E600" s="77" t="s">
        <v>102</v>
      </c>
      <c r="F600" s="22">
        <f>F601</f>
        <v>100</v>
      </c>
      <c r="G600" s="22">
        <f t="shared" si="227"/>
        <v>0</v>
      </c>
      <c r="H600" s="22">
        <f t="shared" si="227"/>
        <v>0</v>
      </c>
    </row>
    <row r="601" spans="1:8" ht="12.75">
      <c r="A601" s="2" t="s">
        <v>10</v>
      </c>
      <c r="B601" s="2" t="s">
        <v>53</v>
      </c>
      <c r="C601" s="215">
        <v>9920010920</v>
      </c>
      <c r="D601" s="215">
        <v>610</v>
      </c>
      <c r="E601" s="77" t="s">
        <v>111</v>
      </c>
      <c r="F601" s="22">
        <v>100</v>
      </c>
      <c r="G601" s="22">
        <v>0</v>
      </c>
      <c r="H601" s="22">
        <v>0</v>
      </c>
    </row>
    <row r="602" spans="1:8" ht="12.75">
      <c r="A602" s="42" t="s">
        <v>10</v>
      </c>
      <c r="B602" s="42" t="s">
        <v>54</v>
      </c>
      <c r="C602" s="42" t="s">
        <v>69</v>
      </c>
      <c r="D602" s="42" t="s">
        <v>69</v>
      </c>
      <c r="E602" s="60" t="s">
        <v>12</v>
      </c>
      <c r="F602" s="22">
        <f>F603+F642+F651</f>
        <v>263049.60000000003</v>
      </c>
      <c r="G602" s="22">
        <f aca="true" t="shared" si="228" ref="G602:H602">G603+G642+G651</f>
        <v>258436.99999999997</v>
      </c>
      <c r="H602" s="22">
        <f t="shared" si="228"/>
        <v>259856.2</v>
      </c>
    </row>
    <row r="603" spans="1:8" ht="33.75" customHeight="1">
      <c r="A603" s="42" t="s">
        <v>10</v>
      </c>
      <c r="B603" s="42" t="s">
        <v>54</v>
      </c>
      <c r="C603" s="43">
        <v>1100000000</v>
      </c>
      <c r="D603" s="42"/>
      <c r="E603" s="60" t="s">
        <v>211</v>
      </c>
      <c r="F603" s="22">
        <f>F604+F629+F634</f>
        <v>262621.9</v>
      </c>
      <c r="G603" s="22">
        <f>G604+G629+G634</f>
        <v>258436.99999999997</v>
      </c>
      <c r="H603" s="22">
        <f>H604+H629+H634</f>
        <v>259856.2</v>
      </c>
    </row>
    <row r="604" spans="1:8" ht="12.75">
      <c r="A604" s="42" t="s">
        <v>10</v>
      </c>
      <c r="B604" s="42" t="s">
        <v>54</v>
      </c>
      <c r="C604" s="42">
        <v>1110000000</v>
      </c>
      <c r="D604" s="42"/>
      <c r="E604" s="60" t="s">
        <v>263</v>
      </c>
      <c r="F604" s="22">
        <f>F605+F612+F619</f>
        <v>258086</v>
      </c>
      <c r="G604" s="22">
        <f>G605+G612+G619</f>
        <v>253901.09999999998</v>
      </c>
      <c r="H604" s="22">
        <f>H605+H612+H619</f>
        <v>255320.30000000002</v>
      </c>
    </row>
    <row r="605" spans="1:8" ht="47.25">
      <c r="A605" s="42" t="s">
        <v>10</v>
      </c>
      <c r="B605" s="42" t="s">
        <v>54</v>
      </c>
      <c r="C605" s="42">
        <v>1110100000</v>
      </c>
      <c r="D605" s="25"/>
      <c r="E605" s="60" t="s">
        <v>193</v>
      </c>
      <c r="F605" s="22">
        <f>F609+F606</f>
        <v>244747.9</v>
      </c>
      <c r="G605" s="22">
        <f aca="true" t="shared" si="229" ref="G605:H605">G609+G606</f>
        <v>246793</v>
      </c>
      <c r="H605" s="22">
        <f t="shared" si="229"/>
        <v>247108.1</v>
      </c>
    </row>
    <row r="606" spans="1:8" ht="94.5">
      <c r="A606" s="42" t="s">
        <v>10</v>
      </c>
      <c r="B606" s="42" t="s">
        <v>54</v>
      </c>
      <c r="C606" s="42">
        <v>1110110750</v>
      </c>
      <c r="D606" s="42"/>
      <c r="E606" s="60" t="s">
        <v>196</v>
      </c>
      <c r="F606" s="22">
        <f>F607</f>
        <v>200357.1</v>
      </c>
      <c r="G606" s="22">
        <f aca="true" t="shared" si="230" ref="G606:H607">G607</f>
        <v>201284.6</v>
      </c>
      <c r="H606" s="22">
        <f t="shared" si="230"/>
        <v>201284.6</v>
      </c>
    </row>
    <row r="607" spans="1:8" ht="31.5">
      <c r="A607" s="42" t="s">
        <v>10</v>
      </c>
      <c r="B607" s="42" t="s">
        <v>54</v>
      </c>
      <c r="C607" s="42">
        <v>1110110750</v>
      </c>
      <c r="D607" s="43" t="s">
        <v>101</v>
      </c>
      <c r="E607" s="60" t="s">
        <v>102</v>
      </c>
      <c r="F607" s="22">
        <f>F608</f>
        <v>200357.1</v>
      </c>
      <c r="G607" s="22">
        <f t="shared" si="230"/>
        <v>201284.6</v>
      </c>
      <c r="H607" s="22">
        <f t="shared" si="230"/>
        <v>201284.6</v>
      </c>
    </row>
    <row r="608" spans="1:8" ht="12.75">
      <c r="A608" s="42" t="s">
        <v>10</v>
      </c>
      <c r="B608" s="42" t="s">
        <v>54</v>
      </c>
      <c r="C608" s="42">
        <v>1110110750</v>
      </c>
      <c r="D608" s="42">
        <v>610</v>
      </c>
      <c r="E608" s="60" t="s">
        <v>111</v>
      </c>
      <c r="F608" s="22">
        <v>200357.1</v>
      </c>
      <c r="G608" s="22">
        <v>201284.6</v>
      </c>
      <c r="H608" s="22">
        <v>201284.6</v>
      </c>
    </row>
    <row r="609" spans="1:8" ht="31.5">
      <c r="A609" s="42" t="s">
        <v>10</v>
      </c>
      <c r="B609" s="42" t="s">
        <v>54</v>
      </c>
      <c r="C609" s="10" t="s">
        <v>194</v>
      </c>
      <c r="D609" s="10"/>
      <c r="E609" s="53" t="s">
        <v>131</v>
      </c>
      <c r="F609" s="22">
        <f>F610</f>
        <v>44390.799999999996</v>
      </c>
      <c r="G609" s="22">
        <f aca="true" t="shared" si="231" ref="G609:H610">G610</f>
        <v>45508.4</v>
      </c>
      <c r="H609" s="22">
        <f t="shared" si="231"/>
        <v>45823.5</v>
      </c>
    </row>
    <row r="610" spans="1:8" ht="31.5">
      <c r="A610" s="42" t="s">
        <v>10</v>
      </c>
      <c r="B610" s="42" t="s">
        <v>54</v>
      </c>
      <c r="C610" s="10" t="s">
        <v>194</v>
      </c>
      <c r="D610" s="43" t="s">
        <v>101</v>
      </c>
      <c r="E610" s="60" t="s">
        <v>102</v>
      </c>
      <c r="F610" s="22">
        <f>F611</f>
        <v>44390.799999999996</v>
      </c>
      <c r="G610" s="22">
        <f t="shared" si="231"/>
        <v>45508.4</v>
      </c>
      <c r="H610" s="22">
        <f t="shared" si="231"/>
        <v>45823.5</v>
      </c>
    </row>
    <row r="611" spans="1:8" ht="12.75">
      <c r="A611" s="42" t="s">
        <v>10</v>
      </c>
      <c r="B611" s="42" t="s">
        <v>54</v>
      </c>
      <c r="C611" s="10" t="s">
        <v>194</v>
      </c>
      <c r="D611" s="42">
        <v>610</v>
      </c>
      <c r="E611" s="60" t="s">
        <v>111</v>
      </c>
      <c r="F611" s="22">
        <f>45112.7-721.9</f>
        <v>44390.799999999996</v>
      </c>
      <c r="G611" s="22">
        <f>45843.1-334.7</f>
        <v>45508.4</v>
      </c>
      <c r="H611" s="22">
        <f>45843.1-19.6</f>
        <v>45823.5</v>
      </c>
    </row>
    <row r="612" spans="1:8" ht="31.5">
      <c r="A612" s="42" t="s">
        <v>10</v>
      </c>
      <c r="B612" s="42" t="s">
        <v>54</v>
      </c>
      <c r="C612" s="42">
        <v>1110300000</v>
      </c>
      <c r="D612" s="42"/>
      <c r="E612" s="60" t="s">
        <v>197</v>
      </c>
      <c r="F612" s="22">
        <f>F616+F613</f>
        <v>8212.2</v>
      </c>
      <c r="G612" s="22">
        <f aca="true" t="shared" si="232" ref="G612:H612">G616+G613</f>
        <v>6768.299999999999</v>
      </c>
      <c r="H612" s="22">
        <f t="shared" si="232"/>
        <v>8212.2</v>
      </c>
    </row>
    <row r="613" spans="1:8" ht="47.25">
      <c r="A613" s="119" t="s">
        <v>10</v>
      </c>
      <c r="B613" s="119" t="s">
        <v>54</v>
      </c>
      <c r="C613" s="119">
        <v>1110310230</v>
      </c>
      <c r="D613" s="119"/>
      <c r="E613" s="120" t="s">
        <v>343</v>
      </c>
      <c r="F613" s="22">
        <f>F614</f>
        <v>4088.2</v>
      </c>
      <c r="G613" s="22">
        <f aca="true" t="shared" si="233" ref="G613:H614">G614</f>
        <v>4088.2</v>
      </c>
      <c r="H613" s="22">
        <f t="shared" si="233"/>
        <v>4088.2</v>
      </c>
    </row>
    <row r="614" spans="1:8" ht="31.5">
      <c r="A614" s="119" t="s">
        <v>10</v>
      </c>
      <c r="B614" s="119" t="s">
        <v>54</v>
      </c>
      <c r="C614" s="119">
        <v>1110310230</v>
      </c>
      <c r="D614" s="121" t="s">
        <v>101</v>
      </c>
      <c r="E614" s="120" t="s">
        <v>102</v>
      </c>
      <c r="F614" s="22">
        <f>F615</f>
        <v>4088.2</v>
      </c>
      <c r="G614" s="22">
        <f t="shared" si="233"/>
        <v>4088.2</v>
      </c>
      <c r="H614" s="22">
        <f t="shared" si="233"/>
        <v>4088.2</v>
      </c>
    </row>
    <row r="615" spans="1:8" ht="12.75">
      <c r="A615" s="119" t="s">
        <v>10</v>
      </c>
      <c r="B615" s="119" t="s">
        <v>54</v>
      </c>
      <c r="C615" s="119">
        <v>1110310230</v>
      </c>
      <c r="D615" s="119">
        <v>610</v>
      </c>
      <c r="E615" s="120" t="s">
        <v>111</v>
      </c>
      <c r="F615" s="22">
        <v>4088.2</v>
      </c>
      <c r="G615" s="22">
        <v>4088.2</v>
      </c>
      <c r="H615" s="22">
        <v>4088.2</v>
      </c>
    </row>
    <row r="616" spans="1:8" ht="47.25">
      <c r="A616" s="42" t="s">
        <v>10</v>
      </c>
      <c r="B616" s="42" t="s">
        <v>54</v>
      </c>
      <c r="C616" s="42" t="s">
        <v>199</v>
      </c>
      <c r="D616" s="42"/>
      <c r="E616" s="60" t="s">
        <v>198</v>
      </c>
      <c r="F616" s="22">
        <f>F617</f>
        <v>4124</v>
      </c>
      <c r="G616" s="22">
        <f aca="true" t="shared" si="234" ref="G616:H617">G617</f>
        <v>2680.1</v>
      </c>
      <c r="H616" s="22">
        <f t="shared" si="234"/>
        <v>4124</v>
      </c>
    </row>
    <row r="617" spans="1:8" ht="31.5">
      <c r="A617" s="42" t="s">
        <v>10</v>
      </c>
      <c r="B617" s="42" t="s">
        <v>54</v>
      </c>
      <c r="C617" s="42" t="s">
        <v>199</v>
      </c>
      <c r="D617" s="43" t="s">
        <v>101</v>
      </c>
      <c r="E617" s="60" t="s">
        <v>102</v>
      </c>
      <c r="F617" s="22">
        <f>F618</f>
        <v>4124</v>
      </c>
      <c r="G617" s="22">
        <f t="shared" si="234"/>
        <v>2680.1</v>
      </c>
      <c r="H617" s="22">
        <f t="shared" si="234"/>
        <v>4124</v>
      </c>
    </row>
    <row r="618" spans="1:8" ht="12.75">
      <c r="A618" s="42" t="s">
        <v>10</v>
      </c>
      <c r="B618" s="42" t="s">
        <v>54</v>
      </c>
      <c r="C618" s="42" t="s">
        <v>199</v>
      </c>
      <c r="D618" s="42">
        <v>610</v>
      </c>
      <c r="E618" s="60" t="s">
        <v>111</v>
      </c>
      <c r="F618" s="22">
        <v>4124</v>
      </c>
      <c r="G618" s="22">
        <f>4124-315.1+315.1-1443.9</f>
        <v>2680.1</v>
      </c>
      <c r="H618" s="22">
        <v>4124</v>
      </c>
    </row>
    <row r="619" spans="1:8" ht="67.5" customHeight="1">
      <c r="A619" s="42" t="s">
        <v>10</v>
      </c>
      <c r="B619" s="42" t="s">
        <v>54</v>
      </c>
      <c r="C619" s="42">
        <v>1110700000</v>
      </c>
      <c r="D619" s="42"/>
      <c r="E619" s="60" t="s">
        <v>345</v>
      </c>
      <c r="F619" s="22">
        <f>F626+F623+F620</f>
        <v>5125.9</v>
      </c>
      <c r="G619" s="22">
        <f aca="true" t="shared" si="235" ref="G619:H619">G626+G623+G620</f>
        <v>339.8</v>
      </c>
      <c r="H619" s="22">
        <f t="shared" si="235"/>
        <v>0</v>
      </c>
    </row>
    <row r="620" spans="1:8" ht="47.25">
      <c r="A620" s="168" t="s">
        <v>10</v>
      </c>
      <c r="B620" s="168" t="s">
        <v>54</v>
      </c>
      <c r="C620" s="168">
        <v>1110710440</v>
      </c>
      <c r="D620" s="168"/>
      <c r="E620" s="169" t="s">
        <v>383</v>
      </c>
      <c r="F620" s="22">
        <f>F621</f>
        <v>3165.3</v>
      </c>
      <c r="G620" s="22">
        <f aca="true" t="shared" si="236" ref="G620:H621">G621</f>
        <v>0</v>
      </c>
      <c r="H620" s="22">
        <f t="shared" si="236"/>
        <v>0</v>
      </c>
    </row>
    <row r="621" spans="1:8" ht="31.5">
      <c r="A621" s="168" t="s">
        <v>10</v>
      </c>
      <c r="B621" s="168" t="s">
        <v>54</v>
      </c>
      <c r="C621" s="168">
        <v>1110710440</v>
      </c>
      <c r="D621" s="170" t="s">
        <v>101</v>
      </c>
      <c r="E621" s="169" t="s">
        <v>102</v>
      </c>
      <c r="F621" s="22">
        <f>F622</f>
        <v>3165.3</v>
      </c>
      <c r="G621" s="22">
        <f t="shared" si="236"/>
        <v>0</v>
      </c>
      <c r="H621" s="22">
        <f t="shared" si="236"/>
        <v>0</v>
      </c>
    </row>
    <row r="622" spans="1:8" ht="12.75">
      <c r="A622" s="168" t="s">
        <v>10</v>
      </c>
      <c r="B622" s="168" t="s">
        <v>54</v>
      </c>
      <c r="C622" s="168">
        <v>1110710440</v>
      </c>
      <c r="D622" s="168">
        <v>610</v>
      </c>
      <c r="E622" s="169" t="s">
        <v>111</v>
      </c>
      <c r="F622" s="22">
        <v>3165.3</v>
      </c>
      <c r="G622" s="22">
        <v>0</v>
      </c>
      <c r="H622" s="22">
        <v>0</v>
      </c>
    </row>
    <row r="623" spans="1:8" ht="31.5">
      <c r="A623" s="148" t="s">
        <v>10</v>
      </c>
      <c r="B623" s="148" t="s">
        <v>54</v>
      </c>
      <c r="C623" s="10" t="s">
        <v>347</v>
      </c>
      <c r="D623" s="148"/>
      <c r="E623" s="77" t="s">
        <v>348</v>
      </c>
      <c r="F623" s="22">
        <f>F624</f>
        <v>1291</v>
      </c>
      <c r="G623" s="22">
        <f aca="true" t="shared" si="237" ref="G623:H624">G624</f>
        <v>0</v>
      </c>
      <c r="H623" s="22">
        <f t="shared" si="237"/>
        <v>0</v>
      </c>
    </row>
    <row r="624" spans="1:8" ht="31.5">
      <c r="A624" s="148" t="s">
        <v>10</v>
      </c>
      <c r="B624" s="148" t="s">
        <v>54</v>
      </c>
      <c r="C624" s="10" t="s">
        <v>347</v>
      </c>
      <c r="D624" s="150" t="s">
        <v>101</v>
      </c>
      <c r="E624" s="149" t="s">
        <v>102</v>
      </c>
      <c r="F624" s="22">
        <f>F625</f>
        <v>1291</v>
      </c>
      <c r="G624" s="22">
        <f t="shared" si="237"/>
        <v>0</v>
      </c>
      <c r="H624" s="22">
        <f t="shared" si="237"/>
        <v>0</v>
      </c>
    </row>
    <row r="625" spans="1:8" ht="12.75">
      <c r="A625" s="148" t="s">
        <v>10</v>
      </c>
      <c r="B625" s="148" t="s">
        <v>54</v>
      </c>
      <c r="C625" s="10" t="s">
        <v>347</v>
      </c>
      <c r="D625" s="148">
        <v>610</v>
      </c>
      <c r="E625" s="149" t="s">
        <v>111</v>
      </c>
      <c r="F625" s="22">
        <f>1136.6+154.4</f>
        <v>1291</v>
      </c>
      <c r="G625" s="22">
        <v>0</v>
      </c>
      <c r="H625" s="22">
        <v>0</v>
      </c>
    </row>
    <row r="626" spans="1:8" ht="35.25" customHeight="1">
      <c r="A626" s="42" t="s">
        <v>10</v>
      </c>
      <c r="B626" s="42" t="s">
        <v>54</v>
      </c>
      <c r="C626" s="42" t="s">
        <v>346</v>
      </c>
      <c r="D626" s="42"/>
      <c r="E626" s="60" t="s">
        <v>262</v>
      </c>
      <c r="F626" s="22">
        <f>F627</f>
        <v>669.5999999999999</v>
      </c>
      <c r="G626" s="22">
        <f aca="true" t="shared" si="238" ref="G626:H627">G627</f>
        <v>339.8</v>
      </c>
      <c r="H626" s="22">
        <f t="shared" si="238"/>
        <v>0</v>
      </c>
    </row>
    <row r="627" spans="1:8" ht="31.5">
      <c r="A627" s="42" t="s">
        <v>10</v>
      </c>
      <c r="B627" s="42" t="s">
        <v>54</v>
      </c>
      <c r="C627" s="42" t="s">
        <v>346</v>
      </c>
      <c r="D627" s="43" t="s">
        <v>101</v>
      </c>
      <c r="E627" s="60" t="s">
        <v>102</v>
      </c>
      <c r="F627" s="22">
        <f>F628</f>
        <v>669.5999999999999</v>
      </c>
      <c r="G627" s="22">
        <f t="shared" si="238"/>
        <v>339.8</v>
      </c>
      <c r="H627" s="22">
        <f t="shared" si="238"/>
        <v>0</v>
      </c>
    </row>
    <row r="628" spans="1:8" ht="12.75">
      <c r="A628" s="42" t="s">
        <v>10</v>
      </c>
      <c r="B628" s="42" t="s">
        <v>54</v>
      </c>
      <c r="C628" s="42" t="s">
        <v>346</v>
      </c>
      <c r="D628" s="42">
        <v>610</v>
      </c>
      <c r="E628" s="60" t="s">
        <v>111</v>
      </c>
      <c r="F628" s="22">
        <f>919+339.8-589.2</f>
        <v>669.5999999999999</v>
      </c>
      <c r="G628" s="22">
        <v>339.8</v>
      </c>
      <c r="H628" s="22">
        <v>0</v>
      </c>
    </row>
    <row r="629" spans="1:8" ht="12.75">
      <c r="A629" s="42" t="s">
        <v>10</v>
      </c>
      <c r="B629" s="42" t="s">
        <v>54</v>
      </c>
      <c r="C629" s="42">
        <v>1120000000</v>
      </c>
      <c r="D629" s="42"/>
      <c r="E629" s="60" t="s">
        <v>129</v>
      </c>
      <c r="F629" s="22">
        <f>F630</f>
        <v>4395</v>
      </c>
      <c r="G629" s="22">
        <f aca="true" t="shared" si="239" ref="G629:H632">G630</f>
        <v>4395</v>
      </c>
      <c r="H629" s="22">
        <f t="shared" si="239"/>
        <v>4395</v>
      </c>
    </row>
    <row r="630" spans="1:8" ht="47.25">
      <c r="A630" s="42" t="s">
        <v>10</v>
      </c>
      <c r="B630" s="42" t="s">
        <v>54</v>
      </c>
      <c r="C630" s="42">
        <v>1120100000</v>
      </c>
      <c r="D630" s="42"/>
      <c r="E630" s="60" t="s">
        <v>130</v>
      </c>
      <c r="F630" s="22">
        <f>F631</f>
        <v>4395</v>
      </c>
      <c r="G630" s="22">
        <f t="shared" si="239"/>
        <v>4395</v>
      </c>
      <c r="H630" s="22">
        <f t="shared" si="239"/>
        <v>4395</v>
      </c>
    </row>
    <row r="631" spans="1:8" ht="31.5">
      <c r="A631" s="42" t="s">
        <v>10</v>
      </c>
      <c r="B631" s="42" t="s">
        <v>54</v>
      </c>
      <c r="C631" s="42">
        <v>1120120010</v>
      </c>
      <c r="D631" s="42"/>
      <c r="E631" s="60" t="s">
        <v>131</v>
      </c>
      <c r="F631" s="22">
        <f>F632</f>
        <v>4395</v>
      </c>
      <c r="G631" s="22">
        <f t="shared" si="239"/>
        <v>4395</v>
      </c>
      <c r="H631" s="22">
        <f t="shared" si="239"/>
        <v>4395</v>
      </c>
    </row>
    <row r="632" spans="1:8" ht="31.5">
      <c r="A632" s="42" t="s">
        <v>10</v>
      </c>
      <c r="B632" s="42" t="s">
        <v>54</v>
      </c>
      <c r="C632" s="42">
        <v>1120120010</v>
      </c>
      <c r="D632" s="43" t="s">
        <v>101</v>
      </c>
      <c r="E632" s="60" t="s">
        <v>102</v>
      </c>
      <c r="F632" s="22">
        <f>F633</f>
        <v>4395</v>
      </c>
      <c r="G632" s="22">
        <f t="shared" si="239"/>
        <v>4395</v>
      </c>
      <c r="H632" s="22">
        <f t="shared" si="239"/>
        <v>4395</v>
      </c>
    </row>
    <row r="633" spans="1:8" ht="12.75">
      <c r="A633" s="42" t="s">
        <v>10</v>
      </c>
      <c r="B633" s="42" t="s">
        <v>54</v>
      </c>
      <c r="C633" s="42">
        <v>1120120010</v>
      </c>
      <c r="D633" s="42">
        <v>610</v>
      </c>
      <c r="E633" s="60" t="s">
        <v>111</v>
      </c>
      <c r="F633" s="22">
        <v>4395</v>
      </c>
      <c r="G633" s="22">
        <v>4395</v>
      </c>
      <c r="H633" s="22">
        <v>4395</v>
      </c>
    </row>
    <row r="634" spans="1:8" ht="31.5">
      <c r="A634" s="42" t="s">
        <v>10</v>
      </c>
      <c r="B634" s="42" t="s">
        <v>54</v>
      </c>
      <c r="C634" s="42">
        <v>1130000000</v>
      </c>
      <c r="D634" s="42"/>
      <c r="E634" s="60" t="s">
        <v>122</v>
      </c>
      <c r="F634" s="22">
        <f>F635</f>
        <v>140.9</v>
      </c>
      <c r="G634" s="22">
        <f aca="true" t="shared" si="240" ref="G634:H640">G635</f>
        <v>140.9</v>
      </c>
      <c r="H634" s="22">
        <f t="shared" si="240"/>
        <v>140.9</v>
      </c>
    </row>
    <row r="635" spans="1:8" ht="31.5">
      <c r="A635" s="42" t="s">
        <v>10</v>
      </c>
      <c r="B635" s="42" t="s">
        <v>54</v>
      </c>
      <c r="C635" s="42">
        <v>1130100000</v>
      </c>
      <c r="D635" s="42"/>
      <c r="E635" s="60" t="s">
        <v>250</v>
      </c>
      <c r="F635" s="22">
        <f>F639+F636</f>
        <v>140.9</v>
      </c>
      <c r="G635" s="22">
        <f aca="true" t="shared" si="241" ref="G635:H635">G639+G636</f>
        <v>140.9</v>
      </c>
      <c r="H635" s="22">
        <f t="shared" si="241"/>
        <v>140.9</v>
      </c>
    </row>
    <row r="636" spans="1:8" ht="31.5">
      <c r="A636" s="115" t="s">
        <v>10</v>
      </c>
      <c r="B636" s="115" t="s">
        <v>54</v>
      </c>
      <c r="C636" s="117">
        <v>1130111080</v>
      </c>
      <c r="D636" s="115"/>
      <c r="E636" s="116" t="s">
        <v>326</v>
      </c>
      <c r="F636" s="22">
        <f>F637</f>
        <v>121.3</v>
      </c>
      <c r="G636" s="22">
        <f aca="true" t="shared" si="242" ref="G636:H637">G637</f>
        <v>121.3</v>
      </c>
      <c r="H636" s="22">
        <f t="shared" si="242"/>
        <v>121.3</v>
      </c>
    </row>
    <row r="637" spans="1:8" ht="31.5">
      <c r="A637" s="115" t="s">
        <v>10</v>
      </c>
      <c r="B637" s="115" t="s">
        <v>54</v>
      </c>
      <c r="C637" s="117">
        <v>1130111080</v>
      </c>
      <c r="D637" s="117" t="s">
        <v>101</v>
      </c>
      <c r="E637" s="116" t="s">
        <v>102</v>
      </c>
      <c r="F637" s="22">
        <f>F638</f>
        <v>121.3</v>
      </c>
      <c r="G637" s="22">
        <f t="shared" si="242"/>
        <v>121.3</v>
      </c>
      <c r="H637" s="22">
        <f t="shared" si="242"/>
        <v>121.3</v>
      </c>
    </row>
    <row r="638" spans="1:8" ht="12.75">
      <c r="A638" s="115" t="s">
        <v>10</v>
      </c>
      <c r="B638" s="115" t="s">
        <v>54</v>
      </c>
      <c r="C638" s="117">
        <v>1130111080</v>
      </c>
      <c r="D638" s="115">
        <v>610</v>
      </c>
      <c r="E638" s="116" t="s">
        <v>111</v>
      </c>
      <c r="F638" s="22">
        <v>121.3</v>
      </c>
      <c r="G638" s="22">
        <v>121.3</v>
      </c>
      <c r="H638" s="22">
        <v>121.3</v>
      </c>
    </row>
    <row r="639" spans="1:8" ht="31.5">
      <c r="A639" s="42" t="s">
        <v>10</v>
      </c>
      <c r="B639" s="78" t="s">
        <v>54</v>
      </c>
      <c r="C639" s="80" t="s">
        <v>276</v>
      </c>
      <c r="D639" s="78"/>
      <c r="E639" s="79" t="s">
        <v>277</v>
      </c>
      <c r="F639" s="22">
        <f>F640</f>
        <v>19.6</v>
      </c>
      <c r="G639" s="22">
        <f t="shared" si="240"/>
        <v>19.6</v>
      </c>
      <c r="H639" s="22">
        <f t="shared" si="240"/>
        <v>19.6</v>
      </c>
    </row>
    <row r="640" spans="1:8" ht="31.5">
      <c r="A640" s="42" t="s">
        <v>10</v>
      </c>
      <c r="B640" s="78" t="s">
        <v>54</v>
      </c>
      <c r="C640" s="80" t="s">
        <v>276</v>
      </c>
      <c r="D640" s="80" t="s">
        <v>101</v>
      </c>
      <c r="E640" s="79" t="s">
        <v>102</v>
      </c>
      <c r="F640" s="22">
        <f>F641</f>
        <v>19.6</v>
      </c>
      <c r="G640" s="22">
        <f t="shared" si="240"/>
        <v>19.6</v>
      </c>
      <c r="H640" s="22">
        <f t="shared" si="240"/>
        <v>19.6</v>
      </c>
    </row>
    <row r="641" spans="1:8" ht="12.75">
      <c r="A641" s="42" t="s">
        <v>10</v>
      </c>
      <c r="B641" s="78" t="s">
        <v>54</v>
      </c>
      <c r="C641" s="80" t="s">
        <v>276</v>
      </c>
      <c r="D641" s="78">
        <v>610</v>
      </c>
      <c r="E641" s="79" t="s">
        <v>111</v>
      </c>
      <c r="F641" s="22">
        <v>19.6</v>
      </c>
      <c r="G641" s="22">
        <v>19.6</v>
      </c>
      <c r="H641" s="22">
        <v>19.6</v>
      </c>
    </row>
    <row r="642" spans="1:8" ht="31.5">
      <c r="A642" s="2" t="s">
        <v>10</v>
      </c>
      <c r="B642" s="99" t="s">
        <v>54</v>
      </c>
      <c r="C642" s="101">
        <v>1500000000</v>
      </c>
      <c r="D642" s="99"/>
      <c r="E642" s="77" t="s">
        <v>207</v>
      </c>
      <c r="F642" s="22">
        <f>F643</f>
        <v>377.70000000000005</v>
      </c>
      <c r="G642" s="22">
        <f aca="true" t="shared" si="243" ref="G642:H649">G643</f>
        <v>0</v>
      </c>
      <c r="H642" s="22">
        <f t="shared" si="243"/>
        <v>0</v>
      </c>
    </row>
    <row r="643" spans="1:8" ht="31.5">
      <c r="A643" s="2" t="s">
        <v>10</v>
      </c>
      <c r="B643" s="99" t="s">
        <v>54</v>
      </c>
      <c r="C643" s="101">
        <v>1520000000</v>
      </c>
      <c r="D643" s="99"/>
      <c r="E643" s="77" t="s">
        <v>301</v>
      </c>
      <c r="F643" s="22">
        <f>F644</f>
        <v>377.70000000000005</v>
      </c>
      <c r="G643" s="22">
        <f t="shared" si="243"/>
        <v>0</v>
      </c>
      <c r="H643" s="22">
        <f t="shared" si="243"/>
        <v>0</v>
      </c>
    </row>
    <row r="644" spans="1:8" ht="63">
      <c r="A644" s="2" t="s">
        <v>10</v>
      </c>
      <c r="B644" s="99" t="s">
        <v>54</v>
      </c>
      <c r="C644" s="99">
        <v>1520100000</v>
      </c>
      <c r="D644" s="99"/>
      <c r="E644" s="77" t="s">
        <v>302</v>
      </c>
      <c r="F644" s="22">
        <f>F648+F645</f>
        <v>377.70000000000005</v>
      </c>
      <c r="G644" s="22">
        <f aca="true" t="shared" si="244" ref="G644:H644">G648+G645</f>
        <v>0</v>
      </c>
      <c r="H644" s="22">
        <f t="shared" si="244"/>
        <v>0</v>
      </c>
    </row>
    <row r="645" spans="1:8" ht="31.5" customHeight="1">
      <c r="A645" s="2" t="s">
        <v>10</v>
      </c>
      <c r="B645" s="168" t="s">
        <v>54</v>
      </c>
      <c r="C645" s="168">
        <v>1520110440</v>
      </c>
      <c r="D645" s="168"/>
      <c r="E645" s="169" t="s">
        <v>262</v>
      </c>
      <c r="F645" s="22">
        <f>F646</f>
        <v>188.8</v>
      </c>
      <c r="G645" s="22">
        <f aca="true" t="shared" si="245" ref="G645:H646">G646</f>
        <v>0</v>
      </c>
      <c r="H645" s="22">
        <f t="shared" si="245"/>
        <v>0</v>
      </c>
    </row>
    <row r="646" spans="1:8" ht="31.5">
      <c r="A646" s="168" t="s">
        <v>10</v>
      </c>
      <c r="B646" s="168" t="s">
        <v>54</v>
      </c>
      <c r="C646" s="168">
        <v>1520110440</v>
      </c>
      <c r="D646" s="170" t="s">
        <v>101</v>
      </c>
      <c r="E646" s="169" t="s">
        <v>102</v>
      </c>
      <c r="F646" s="22">
        <f>F647</f>
        <v>188.8</v>
      </c>
      <c r="G646" s="22">
        <f t="shared" si="245"/>
        <v>0</v>
      </c>
      <c r="H646" s="22">
        <f t="shared" si="245"/>
        <v>0</v>
      </c>
    </row>
    <row r="647" spans="1:8" ht="12.75">
      <c r="A647" s="168" t="s">
        <v>10</v>
      </c>
      <c r="B647" s="168" t="s">
        <v>54</v>
      </c>
      <c r="C647" s="168">
        <v>1520110440</v>
      </c>
      <c r="D647" s="168">
        <v>610</v>
      </c>
      <c r="E647" s="169" t="s">
        <v>111</v>
      </c>
      <c r="F647" s="22">
        <v>188.8</v>
      </c>
      <c r="G647" s="22">
        <v>0</v>
      </c>
      <c r="H647" s="22">
        <v>0</v>
      </c>
    </row>
    <row r="648" spans="1:8" ht="34.5" customHeight="1">
      <c r="A648" s="2" t="s">
        <v>10</v>
      </c>
      <c r="B648" s="99" t="s">
        <v>54</v>
      </c>
      <c r="C648" s="99" t="s">
        <v>303</v>
      </c>
      <c r="D648" s="99"/>
      <c r="E648" s="100" t="s">
        <v>262</v>
      </c>
      <c r="F648" s="22">
        <f>F649</f>
        <v>188.9</v>
      </c>
      <c r="G648" s="22">
        <f t="shared" si="243"/>
        <v>0</v>
      </c>
      <c r="H648" s="22">
        <f t="shared" si="243"/>
        <v>0</v>
      </c>
    </row>
    <row r="649" spans="1:8" ht="31.5">
      <c r="A649" s="99" t="s">
        <v>10</v>
      </c>
      <c r="B649" s="99" t="s">
        <v>54</v>
      </c>
      <c r="C649" s="10" t="s">
        <v>303</v>
      </c>
      <c r="D649" s="101" t="s">
        <v>101</v>
      </c>
      <c r="E649" s="100" t="s">
        <v>102</v>
      </c>
      <c r="F649" s="22">
        <f>F650</f>
        <v>188.9</v>
      </c>
      <c r="G649" s="22">
        <f t="shared" si="243"/>
        <v>0</v>
      </c>
      <c r="H649" s="22">
        <f t="shared" si="243"/>
        <v>0</v>
      </c>
    </row>
    <row r="650" spans="1:8" ht="12.75">
      <c r="A650" s="99" t="s">
        <v>10</v>
      </c>
      <c r="B650" s="99" t="s">
        <v>54</v>
      </c>
      <c r="C650" s="10" t="s">
        <v>303</v>
      </c>
      <c r="D650" s="99">
        <v>610</v>
      </c>
      <c r="E650" s="100" t="s">
        <v>111</v>
      </c>
      <c r="F650" s="22">
        <f>175.1+13.8</f>
        <v>188.9</v>
      </c>
      <c r="G650" s="22">
        <v>0</v>
      </c>
      <c r="H650" s="22">
        <v>0</v>
      </c>
    </row>
    <row r="651" spans="1:8" ht="12.75">
      <c r="A651" s="215" t="s">
        <v>10</v>
      </c>
      <c r="B651" s="215" t="s">
        <v>54</v>
      </c>
      <c r="C651" s="215">
        <v>9900000000</v>
      </c>
      <c r="D651" s="215"/>
      <c r="E651" s="77" t="s">
        <v>112</v>
      </c>
      <c r="F651" s="22">
        <f>F652</f>
        <v>50</v>
      </c>
      <c r="G651" s="22">
        <f aca="true" t="shared" si="246" ref="G651:H654">G652</f>
        <v>0</v>
      </c>
      <c r="H651" s="22">
        <f t="shared" si="246"/>
        <v>0</v>
      </c>
    </row>
    <row r="652" spans="1:8" ht="47.25">
      <c r="A652" s="215" t="s">
        <v>10</v>
      </c>
      <c r="B652" s="215" t="s">
        <v>54</v>
      </c>
      <c r="C652" s="215">
        <v>9920000000</v>
      </c>
      <c r="D652" s="215"/>
      <c r="E652" s="77" t="s">
        <v>418</v>
      </c>
      <c r="F652" s="22">
        <f>F653</f>
        <v>50</v>
      </c>
      <c r="G652" s="22">
        <f t="shared" si="246"/>
        <v>0</v>
      </c>
      <c r="H652" s="22">
        <f t="shared" si="246"/>
        <v>0</v>
      </c>
    </row>
    <row r="653" spans="1:8" ht="47.25">
      <c r="A653" s="215" t="s">
        <v>10</v>
      </c>
      <c r="B653" s="215" t="s">
        <v>54</v>
      </c>
      <c r="C653" s="215">
        <v>9920010920</v>
      </c>
      <c r="D653" s="215"/>
      <c r="E653" s="77" t="s">
        <v>419</v>
      </c>
      <c r="F653" s="22">
        <f>F654</f>
        <v>50</v>
      </c>
      <c r="G653" s="22">
        <f t="shared" si="246"/>
        <v>0</v>
      </c>
      <c r="H653" s="22">
        <f t="shared" si="246"/>
        <v>0</v>
      </c>
    </row>
    <row r="654" spans="1:8" ht="31.5">
      <c r="A654" s="2" t="s">
        <v>10</v>
      </c>
      <c r="B654" s="215" t="s">
        <v>54</v>
      </c>
      <c r="C654" s="215">
        <v>9920010920</v>
      </c>
      <c r="D654" s="215" t="s">
        <v>101</v>
      </c>
      <c r="E654" s="77" t="s">
        <v>102</v>
      </c>
      <c r="F654" s="22">
        <f>F655</f>
        <v>50</v>
      </c>
      <c r="G654" s="22">
        <f t="shared" si="246"/>
        <v>0</v>
      </c>
      <c r="H654" s="22">
        <f t="shared" si="246"/>
        <v>0</v>
      </c>
    </row>
    <row r="655" spans="1:8" ht="12.75">
      <c r="A655" s="2" t="s">
        <v>10</v>
      </c>
      <c r="B655" s="215" t="s">
        <v>54</v>
      </c>
      <c r="C655" s="215">
        <v>9920010920</v>
      </c>
      <c r="D655" s="215">
        <v>610</v>
      </c>
      <c r="E655" s="77" t="s">
        <v>111</v>
      </c>
      <c r="F655" s="22">
        <v>50</v>
      </c>
      <c r="G655" s="22">
        <v>0</v>
      </c>
      <c r="H655" s="22">
        <v>0</v>
      </c>
    </row>
    <row r="656" spans="1:8" ht="12.75">
      <c r="A656" s="42" t="s">
        <v>10</v>
      </c>
      <c r="B656" s="42" t="s">
        <v>94</v>
      </c>
      <c r="C656" s="42" t="s">
        <v>69</v>
      </c>
      <c r="D656" s="42" t="s">
        <v>69</v>
      </c>
      <c r="E656" s="60" t="s">
        <v>95</v>
      </c>
      <c r="F656" s="22">
        <f>F657</f>
        <v>14402.9</v>
      </c>
      <c r="G656" s="22">
        <f aca="true" t="shared" si="247" ref="G656:H656">G657</f>
        <v>14402.9</v>
      </c>
      <c r="H656" s="22">
        <f t="shared" si="247"/>
        <v>14402.9</v>
      </c>
    </row>
    <row r="657" spans="1:8" ht="39" customHeight="1">
      <c r="A657" s="42" t="s">
        <v>10</v>
      </c>
      <c r="B657" s="42" t="s">
        <v>94</v>
      </c>
      <c r="C657" s="43">
        <v>1100000000</v>
      </c>
      <c r="D657" s="42"/>
      <c r="E657" s="60" t="s">
        <v>211</v>
      </c>
      <c r="F657" s="22">
        <f aca="true" t="shared" si="248" ref="F657:H664">F658</f>
        <v>14402.9</v>
      </c>
      <c r="G657" s="22">
        <f t="shared" si="248"/>
        <v>14402.9</v>
      </c>
      <c r="H657" s="22">
        <f t="shared" si="248"/>
        <v>14402.9</v>
      </c>
    </row>
    <row r="658" spans="1:8" ht="12.75">
      <c r="A658" s="42" t="s">
        <v>10</v>
      </c>
      <c r="B658" s="42" t="s">
        <v>94</v>
      </c>
      <c r="C658" s="42">
        <v>1120000000</v>
      </c>
      <c r="D658" s="42"/>
      <c r="E658" s="60" t="s">
        <v>129</v>
      </c>
      <c r="F658" s="22">
        <f>F659</f>
        <v>14402.9</v>
      </c>
      <c r="G658" s="22">
        <f t="shared" si="248"/>
        <v>14402.9</v>
      </c>
      <c r="H658" s="22">
        <f t="shared" si="248"/>
        <v>14402.9</v>
      </c>
    </row>
    <row r="659" spans="1:8" ht="47.25">
      <c r="A659" s="2" t="s">
        <v>10</v>
      </c>
      <c r="B659" s="42" t="s">
        <v>94</v>
      </c>
      <c r="C659" s="42">
        <v>1120100000</v>
      </c>
      <c r="D659" s="42"/>
      <c r="E659" s="60" t="s">
        <v>130</v>
      </c>
      <c r="F659" s="22">
        <f>F663+F660+F666</f>
        <v>14402.9</v>
      </c>
      <c r="G659" s="22">
        <f aca="true" t="shared" si="249" ref="G659:H659">G663+G660+G666</f>
        <v>14402.9</v>
      </c>
      <c r="H659" s="22">
        <f t="shared" si="249"/>
        <v>14402.9</v>
      </c>
    </row>
    <row r="660" spans="1:8" ht="47.25">
      <c r="A660" s="115" t="s">
        <v>10</v>
      </c>
      <c r="B660" s="115" t="s">
        <v>94</v>
      </c>
      <c r="C660" s="115">
        <v>1120110690</v>
      </c>
      <c r="D660" s="115"/>
      <c r="E660" s="77" t="s">
        <v>318</v>
      </c>
      <c r="F660" s="22">
        <f>F661</f>
        <v>5677.4</v>
      </c>
      <c r="G660" s="22">
        <f aca="true" t="shared" si="250" ref="G660:H661">G661</f>
        <v>5677.4</v>
      </c>
      <c r="H660" s="22">
        <f t="shared" si="250"/>
        <v>5677.4</v>
      </c>
    </row>
    <row r="661" spans="1:8" ht="31.5">
      <c r="A661" s="115" t="s">
        <v>10</v>
      </c>
      <c r="B661" s="115" t="s">
        <v>94</v>
      </c>
      <c r="C661" s="115">
        <v>1120110690</v>
      </c>
      <c r="D661" s="117" t="s">
        <v>101</v>
      </c>
      <c r="E661" s="77" t="s">
        <v>102</v>
      </c>
      <c r="F661" s="22">
        <f>F662</f>
        <v>5677.4</v>
      </c>
      <c r="G661" s="22">
        <f t="shared" si="250"/>
        <v>5677.4</v>
      </c>
      <c r="H661" s="22">
        <f t="shared" si="250"/>
        <v>5677.4</v>
      </c>
    </row>
    <row r="662" spans="1:8" ht="12.75">
      <c r="A662" s="2" t="s">
        <v>10</v>
      </c>
      <c r="B662" s="115" t="s">
        <v>94</v>
      </c>
      <c r="C662" s="115">
        <v>1120110690</v>
      </c>
      <c r="D662" s="115">
        <v>610</v>
      </c>
      <c r="E662" s="77" t="s">
        <v>111</v>
      </c>
      <c r="F662" s="22">
        <v>5677.4</v>
      </c>
      <c r="G662" s="22">
        <v>5677.4</v>
      </c>
      <c r="H662" s="22">
        <v>5677.4</v>
      </c>
    </row>
    <row r="663" spans="1:8" ht="31.5">
      <c r="A663" s="2" t="s">
        <v>10</v>
      </c>
      <c r="B663" s="42" t="s">
        <v>94</v>
      </c>
      <c r="C663" s="42">
        <v>1120120010</v>
      </c>
      <c r="D663" s="42"/>
      <c r="E663" s="60" t="s">
        <v>131</v>
      </c>
      <c r="F663" s="22">
        <f t="shared" si="248"/>
        <v>8668.7</v>
      </c>
      <c r="G663" s="22">
        <f t="shared" si="248"/>
        <v>8668.7</v>
      </c>
      <c r="H663" s="22">
        <f t="shared" si="248"/>
        <v>8668.7</v>
      </c>
    </row>
    <row r="664" spans="1:8" ht="31.5">
      <c r="A664" s="2" t="s">
        <v>10</v>
      </c>
      <c r="B664" s="42" t="s">
        <v>94</v>
      </c>
      <c r="C664" s="42">
        <v>1120120010</v>
      </c>
      <c r="D664" s="43" t="s">
        <v>101</v>
      </c>
      <c r="E664" s="60" t="s">
        <v>102</v>
      </c>
      <c r="F664" s="22">
        <f t="shared" si="248"/>
        <v>8668.7</v>
      </c>
      <c r="G664" s="22">
        <f t="shared" si="248"/>
        <v>8668.7</v>
      </c>
      <c r="H664" s="22">
        <f t="shared" si="248"/>
        <v>8668.7</v>
      </c>
    </row>
    <row r="665" spans="1:8" ht="12.75">
      <c r="A665" s="42" t="s">
        <v>10</v>
      </c>
      <c r="B665" s="42" t="s">
        <v>94</v>
      </c>
      <c r="C665" s="42">
        <v>1120120010</v>
      </c>
      <c r="D665" s="42">
        <v>610</v>
      </c>
      <c r="E665" s="60" t="s">
        <v>111</v>
      </c>
      <c r="F665" s="22">
        <f>8725.5-56.8</f>
        <v>8668.7</v>
      </c>
      <c r="G665" s="22">
        <f>8725.5-56.8</f>
        <v>8668.7</v>
      </c>
      <c r="H665" s="22">
        <f>8725.5-56.8</f>
        <v>8668.7</v>
      </c>
    </row>
    <row r="666" spans="1:8" ht="47.25">
      <c r="A666" s="119" t="s">
        <v>10</v>
      </c>
      <c r="B666" s="119" t="s">
        <v>94</v>
      </c>
      <c r="C666" s="119" t="s">
        <v>331</v>
      </c>
      <c r="D666" s="119"/>
      <c r="E666" s="77" t="s">
        <v>332</v>
      </c>
      <c r="F666" s="22">
        <f>F667</f>
        <v>56.8</v>
      </c>
      <c r="G666" s="22">
        <f aca="true" t="shared" si="251" ref="G666:H667">G667</f>
        <v>56.8</v>
      </c>
      <c r="H666" s="22">
        <f t="shared" si="251"/>
        <v>56.8</v>
      </c>
    </row>
    <row r="667" spans="1:8" ht="31.5">
      <c r="A667" s="2" t="s">
        <v>10</v>
      </c>
      <c r="B667" s="119" t="s">
        <v>94</v>
      </c>
      <c r="C667" s="119" t="s">
        <v>331</v>
      </c>
      <c r="D667" s="121" t="s">
        <v>101</v>
      </c>
      <c r="E667" s="77" t="s">
        <v>102</v>
      </c>
      <c r="F667" s="22">
        <f>F668</f>
        <v>56.8</v>
      </c>
      <c r="G667" s="22">
        <f t="shared" si="251"/>
        <v>56.8</v>
      </c>
      <c r="H667" s="22">
        <f t="shared" si="251"/>
        <v>56.8</v>
      </c>
    </row>
    <row r="668" spans="1:8" ht="12.75">
      <c r="A668" s="2" t="s">
        <v>10</v>
      </c>
      <c r="B668" s="119" t="s">
        <v>94</v>
      </c>
      <c r="C668" s="119" t="s">
        <v>331</v>
      </c>
      <c r="D668" s="119">
        <v>610</v>
      </c>
      <c r="E668" s="77" t="s">
        <v>111</v>
      </c>
      <c r="F668" s="22">
        <v>56.8</v>
      </c>
      <c r="G668" s="22">
        <v>56.8</v>
      </c>
      <c r="H668" s="22">
        <v>56.8</v>
      </c>
    </row>
    <row r="669" spans="1:8" ht="12.75">
      <c r="A669" s="42" t="s">
        <v>10</v>
      </c>
      <c r="B669" s="42" t="s">
        <v>40</v>
      </c>
      <c r="C669" s="42" t="s">
        <v>69</v>
      </c>
      <c r="D669" s="42" t="s">
        <v>69</v>
      </c>
      <c r="E669" s="60" t="s">
        <v>103</v>
      </c>
      <c r="F669" s="22">
        <f aca="true" t="shared" si="252" ref="F669:H679">F670</f>
        <v>3801.5</v>
      </c>
      <c r="G669" s="22">
        <f t="shared" si="252"/>
        <v>3801.5</v>
      </c>
      <c r="H669" s="22">
        <f t="shared" si="252"/>
        <v>3801.5</v>
      </c>
    </row>
    <row r="670" spans="1:8" ht="36.6" customHeight="1">
      <c r="A670" s="42" t="s">
        <v>10</v>
      </c>
      <c r="B670" s="42" t="s">
        <v>40</v>
      </c>
      <c r="C670" s="43">
        <v>1100000000</v>
      </c>
      <c r="D670" s="42"/>
      <c r="E670" s="60" t="s">
        <v>211</v>
      </c>
      <c r="F670" s="22">
        <f t="shared" si="252"/>
        <v>3801.5</v>
      </c>
      <c r="G670" s="22">
        <f t="shared" si="252"/>
        <v>3801.5</v>
      </c>
      <c r="H670" s="22">
        <f t="shared" si="252"/>
        <v>3801.5</v>
      </c>
    </row>
    <row r="671" spans="1:8" ht="12.75">
      <c r="A671" s="42" t="s">
        <v>10</v>
      </c>
      <c r="B671" s="42" t="s">
        <v>40</v>
      </c>
      <c r="C671" s="42">
        <v>1110000000</v>
      </c>
      <c r="D671" s="42"/>
      <c r="E671" s="60" t="s">
        <v>192</v>
      </c>
      <c r="F671" s="22">
        <f t="shared" si="252"/>
        <v>3801.5</v>
      </c>
      <c r="G671" s="22">
        <f t="shared" si="252"/>
        <v>3801.5</v>
      </c>
      <c r="H671" s="22">
        <f t="shared" si="252"/>
        <v>3801.5</v>
      </c>
    </row>
    <row r="672" spans="1:8" ht="12.75">
      <c r="A672" s="42" t="s">
        <v>10</v>
      </c>
      <c r="B672" s="42" t="s">
        <v>40</v>
      </c>
      <c r="C672" s="42">
        <v>1110400000</v>
      </c>
      <c r="D672" s="42"/>
      <c r="E672" s="60" t="s">
        <v>200</v>
      </c>
      <c r="F672" s="22">
        <f>F678+F673</f>
        <v>3801.5</v>
      </c>
      <c r="G672" s="22">
        <f aca="true" t="shared" si="253" ref="G672:H672">G678+G673</f>
        <v>3801.5</v>
      </c>
      <c r="H672" s="22">
        <f t="shared" si="253"/>
        <v>3801.5</v>
      </c>
    </row>
    <row r="673" spans="1:8" ht="31.5">
      <c r="A673" s="119" t="s">
        <v>10</v>
      </c>
      <c r="B673" s="119" t="s">
        <v>40</v>
      </c>
      <c r="C673" s="119">
        <v>1110410240</v>
      </c>
      <c r="D673" s="119"/>
      <c r="E673" s="77" t="s">
        <v>328</v>
      </c>
      <c r="F673" s="22">
        <f>F674+F676</f>
        <v>3421.3</v>
      </c>
      <c r="G673" s="22">
        <f aca="true" t="shared" si="254" ref="G673:H673">G674+G676</f>
        <v>3421.3</v>
      </c>
      <c r="H673" s="22">
        <f t="shared" si="254"/>
        <v>3421.3</v>
      </c>
    </row>
    <row r="674" spans="1:8" ht="12.75">
      <c r="A674" s="119" t="s">
        <v>10</v>
      </c>
      <c r="B674" s="119" t="s">
        <v>40</v>
      </c>
      <c r="C674" s="119">
        <v>1110410240</v>
      </c>
      <c r="D674" s="1" t="s">
        <v>76</v>
      </c>
      <c r="E674" s="63" t="s">
        <v>77</v>
      </c>
      <c r="F674" s="22">
        <f>F675</f>
        <v>305.59999999999997</v>
      </c>
      <c r="G674" s="22">
        <f aca="true" t="shared" si="255" ref="G674:H674">G675</f>
        <v>348.9</v>
      </c>
      <c r="H674" s="22">
        <f t="shared" si="255"/>
        <v>348.9</v>
      </c>
    </row>
    <row r="675" spans="1:8" ht="31.5">
      <c r="A675" s="119" t="s">
        <v>10</v>
      </c>
      <c r="B675" s="119" t="s">
        <v>40</v>
      </c>
      <c r="C675" s="119">
        <v>1110410240</v>
      </c>
      <c r="D675" s="119">
        <v>320</v>
      </c>
      <c r="E675" s="120" t="s">
        <v>109</v>
      </c>
      <c r="F675" s="22">
        <f>348.9-43.3</f>
        <v>305.59999999999997</v>
      </c>
      <c r="G675" s="22">
        <v>348.9</v>
      </c>
      <c r="H675" s="22">
        <v>348.9</v>
      </c>
    </row>
    <row r="676" spans="1:8" ht="31.5">
      <c r="A676" s="119" t="s">
        <v>10</v>
      </c>
      <c r="B676" s="119" t="s">
        <v>40</v>
      </c>
      <c r="C676" s="119">
        <v>1110410240</v>
      </c>
      <c r="D676" s="121" t="s">
        <v>101</v>
      </c>
      <c r="E676" s="120" t="s">
        <v>102</v>
      </c>
      <c r="F676" s="22">
        <f>F677</f>
        <v>3115.7000000000003</v>
      </c>
      <c r="G676" s="22">
        <f aca="true" t="shared" si="256" ref="G676:H676">G677</f>
        <v>3072.4</v>
      </c>
      <c r="H676" s="22">
        <f t="shared" si="256"/>
        <v>3072.4</v>
      </c>
    </row>
    <row r="677" spans="1:8" ht="12.75">
      <c r="A677" s="119" t="s">
        <v>10</v>
      </c>
      <c r="B677" s="119" t="s">
        <v>40</v>
      </c>
      <c r="C677" s="119">
        <v>1110410240</v>
      </c>
      <c r="D677" s="119">
        <v>610</v>
      </c>
      <c r="E677" s="120" t="s">
        <v>111</v>
      </c>
      <c r="F677" s="22">
        <f>3072.4+43.3</f>
        <v>3115.7000000000003</v>
      </c>
      <c r="G677" s="22">
        <v>3072.4</v>
      </c>
      <c r="H677" s="22">
        <v>3072.4</v>
      </c>
    </row>
    <row r="678" spans="1:8" ht="31.5">
      <c r="A678" s="42" t="s">
        <v>10</v>
      </c>
      <c r="B678" s="42" t="s">
        <v>40</v>
      </c>
      <c r="C678" s="42" t="s">
        <v>202</v>
      </c>
      <c r="D678" s="42"/>
      <c r="E678" s="60" t="s">
        <v>201</v>
      </c>
      <c r="F678" s="22">
        <f t="shared" si="252"/>
        <v>380.2</v>
      </c>
      <c r="G678" s="22">
        <f t="shared" si="252"/>
        <v>380.2</v>
      </c>
      <c r="H678" s="22">
        <f t="shared" si="252"/>
        <v>380.2</v>
      </c>
    </row>
    <row r="679" spans="1:8" ht="12.75">
      <c r="A679" s="42" t="s">
        <v>10</v>
      </c>
      <c r="B679" s="42" t="s">
        <v>40</v>
      </c>
      <c r="C679" s="42" t="s">
        <v>202</v>
      </c>
      <c r="D679" s="1" t="s">
        <v>76</v>
      </c>
      <c r="E679" s="63" t="s">
        <v>77</v>
      </c>
      <c r="F679" s="22">
        <f t="shared" si="252"/>
        <v>380.2</v>
      </c>
      <c r="G679" s="22">
        <f t="shared" si="252"/>
        <v>380.2</v>
      </c>
      <c r="H679" s="22">
        <f t="shared" si="252"/>
        <v>380.2</v>
      </c>
    </row>
    <row r="680" spans="1:8" ht="31.5">
      <c r="A680" s="42" t="s">
        <v>10</v>
      </c>
      <c r="B680" s="42" t="s">
        <v>40</v>
      </c>
      <c r="C680" s="42" t="s">
        <v>202</v>
      </c>
      <c r="D680" s="42">
        <v>320</v>
      </c>
      <c r="E680" s="60" t="s">
        <v>109</v>
      </c>
      <c r="F680" s="22">
        <f>169+211.2</f>
        <v>380.2</v>
      </c>
      <c r="G680" s="22">
        <f>169+211.2</f>
        <v>380.2</v>
      </c>
      <c r="H680" s="22">
        <f>169+211.2</f>
        <v>380.2</v>
      </c>
    </row>
    <row r="681" spans="1:8" ht="12.75">
      <c r="A681" s="42" t="s">
        <v>10</v>
      </c>
      <c r="B681" s="42" t="s">
        <v>55</v>
      </c>
      <c r="C681" s="42" t="s">
        <v>69</v>
      </c>
      <c r="D681" s="42" t="s">
        <v>69</v>
      </c>
      <c r="E681" s="60" t="s">
        <v>13</v>
      </c>
      <c r="F681" s="22">
        <f>F682+F692</f>
        <v>6408.2</v>
      </c>
      <c r="G681" s="22">
        <f>G682+G692</f>
        <v>6204.9</v>
      </c>
      <c r="H681" s="22">
        <f>H682+H692</f>
        <v>6204.9</v>
      </c>
    </row>
    <row r="682" spans="1:8" ht="34.15" customHeight="1">
      <c r="A682" s="42" t="s">
        <v>10</v>
      </c>
      <c r="B682" s="42" t="s">
        <v>55</v>
      </c>
      <c r="C682" s="43">
        <v>1100000000</v>
      </c>
      <c r="D682" s="42"/>
      <c r="E682" s="60" t="s">
        <v>211</v>
      </c>
      <c r="F682" s="22">
        <f>F683</f>
        <v>304.2</v>
      </c>
      <c r="G682" s="22">
        <f aca="true" t="shared" si="257" ref="G682:H690">G683</f>
        <v>100.9</v>
      </c>
      <c r="H682" s="22">
        <f t="shared" si="257"/>
        <v>100.9</v>
      </c>
    </row>
    <row r="683" spans="1:8" ht="31.5">
      <c r="A683" s="42" t="s">
        <v>10</v>
      </c>
      <c r="B683" s="42" t="s">
        <v>55</v>
      </c>
      <c r="C683" s="43">
        <v>1130000000</v>
      </c>
      <c r="D683" s="25"/>
      <c r="E683" s="60" t="s">
        <v>122</v>
      </c>
      <c r="F683" s="22">
        <f>F688+F684</f>
        <v>304.2</v>
      </c>
      <c r="G683" s="22">
        <f aca="true" t="shared" si="258" ref="G683:H683">G688+G684</f>
        <v>100.9</v>
      </c>
      <c r="H683" s="22">
        <f t="shared" si="258"/>
        <v>100.9</v>
      </c>
    </row>
    <row r="684" spans="1:8" ht="31.5">
      <c r="A684" s="42" t="s">
        <v>10</v>
      </c>
      <c r="B684" s="42" t="s">
        <v>55</v>
      </c>
      <c r="C684" s="42">
        <v>1130100000</v>
      </c>
      <c r="D684" s="25"/>
      <c r="E684" s="60" t="s">
        <v>250</v>
      </c>
      <c r="F684" s="22">
        <f>F685</f>
        <v>110.60000000000001</v>
      </c>
      <c r="G684" s="22">
        <f aca="true" t="shared" si="259" ref="G684:H686">G685</f>
        <v>100.9</v>
      </c>
      <c r="H684" s="22">
        <f t="shared" si="259"/>
        <v>100.9</v>
      </c>
    </row>
    <row r="685" spans="1:8" ht="31.5">
      <c r="A685" s="42" t="s">
        <v>10</v>
      </c>
      <c r="B685" s="42" t="s">
        <v>55</v>
      </c>
      <c r="C685" s="43">
        <v>1130120260</v>
      </c>
      <c r="D685" s="25"/>
      <c r="E685" s="60" t="s">
        <v>251</v>
      </c>
      <c r="F685" s="22">
        <f>F686</f>
        <v>110.60000000000001</v>
      </c>
      <c r="G685" s="22">
        <f t="shared" si="259"/>
        <v>100.9</v>
      </c>
      <c r="H685" s="22">
        <f t="shared" si="259"/>
        <v>100.9</v>
      </c>
    </row>
    <row r="686" spans="1:8" ht="31.5">
      <c r="A686" s="42" t="s">
        <v>10</v>
      </c>
      <c r="B686" s="42" t="s">
        <v>55</v>
      </c>
      <c r="C686" s="43">
        <v>1130120260</v>
      </c>
      <c r="D686" s="42" t="s">
        <v>72</v>
      </c>
      <c r="E686" s="60" t="s">
        <v>99</v>
      </c>
      <c r="F686" s="22">
        <f>F687</f>
        <v>110.60000000000001</v>
      </c>
      <c r="G686" s="22">
        <f t="shared" si="259"/>
        <v>100.9</v>
      </c>
      <c r="H686" s="22">
        <f t="shared" si="259"/>
        <v>100.9</v>
      </c>
    </row>
    <row r="687" spans="1:8" ht="31.5">
      <c r="A687" s="42" t="s">
        <v>10</v>
      </c>
      <c r="B687" s="42" t="s">
        <v>55</v>
      </c>
      <c r="C687" s="43">
        <v>1130120260</v>
      </c>
      <c r="D687" s="42">
        <v>240</v>
      </c>
      <c r="E687" s="60" t="s">
        <v>269</v>
      </c>
      <c r="F687" s="22">
        <f>124.4-13.8</f>
        <v>110.60000000000001</v>
      </c>
      <c r="G687" s="22">
        <v>100.9</v>
      </c>
      <c r="H687" s="22">
        <v>100.9</v>
      </c>
    </row>
    <row r="688" spans="1:8" ht="31.5">
      <c r="A688" s="42" t="s">
        <v>10</v>
      </c>
      <c r="B688" s="42" t="s">
        <v>55</v>
      </c>
      <c r="C688" s="42">
        <v>1130200000</v>
      </c>
      <c r="D688" s="42"/>
      <c r="E688" s="60" t="s">
        <v>203</v>
      </c>
      <c r="F688" s="22">
        <f>F689</f>
        <v>193.6</v>
      </c>
      <c r="G688" s="22">
        <f t="shared" si="257"/>
        <v>0</v>
      </c>
      <c r="H688" s="22">
        <f t="shared" si="257"/>
        <v>0</v>
      </c>
    </row>
    <row r="689" spans="1:8" ht="31.5">
      <c r="A689" s="42" t="s">
        <v>10</v>
      </c>
      <c r="B689" s="42" t="s">
        <v>55</v>
      </c>
      <c r="C689" s="42">
        <v>1130220270</v>
      </c>
      <c r="D689" s="42"/>
      <c r="E689" s="60" t="s">
        <v>204</v>
      </c>
      <c r="F689" s="22">
        <f>F690</f>
        <v>193.6</v>
      </c>
      <c r="G689" s="22">
        <f t="shared" si="257"/>
        <v>0</v>
      </c>
      <c r="H689" s="22">
        <f t="shared" si="257"/>
        <v>0</v>
      </c>
    </row>
    <row r="690" spans="1:8" ht="31.5">
      <c r="A690" s="42" t="s">
        <v>10</v>
      </c>
      <c r="B690" s="42" t="s">
        <v>55</v>
      </c>
      <c r="C690" s="42">
        <v>1130220270</v>
      </c>
      <c r="D690" s="42" t="s">
        <v>72</v>
      </c>
      <c r="E690" s="60" t="s">
        <v>99</v>
      </c>
      <c r="F690" s="22">
        <f>F691</f>
        <v>193.6</v>
      </c>
      <c r="G690" s="22">
        <f t="shared" si="257"/>
        <v>0</v>
      </c>
      <c r="H690" s="22">
        <f t="shared" si="257"/>
        <v>0</v>
      </c>
    </row>
    <row r="691" spans="1:8" ht="31.5">
      <c r="A691" s="42" t="s">
        <v>10</v>
      </c>
      <c r="B691" s="42" t="s">
        <v>55</v>
      </c>
      <c r="C691" s="42">
        <v>1130220270</v>
      </c>
      <c r="D691" s="42">
        <v>240</v>
      </c>
      <c r="E691" s="60" t="s">
        <v>269</v>
      </c>
      <c r="F691" s="22">
        <v>193.6</v>
      </c>
      <c r="G691" s="22">
        <v>0</v>
      </c>
      <c r="H691" s="22">
        <v>0</v>
      </c>
    </row>
    <row r="692" spans="1:8" ht="12.75">
      <c r="A692" s="42" t="s">
        <v>10</v>
      </c>
      <c r="B692" s="42" t="s">
        <v>55</v>
      </c>
      <c r="C692" s="42">
        <v>9900000000</v>
      </c>
      <c r="D692" s="42"/>
      <c r="E692" s="60" t="s">
        <v>112</v>
      </c>
      <c r="F692" s="22">
        <f>F693</f>
        <v>6104</v>
      </c>
      <c r="G692" s="22">
        <f aca="true" t="shared" si="260" ref="G692:H693">G693</f>
        <v>6104</v>
      </c>
      <c r="H692" s="22">
        <f t="shared" si="260"/>
        <v>6104</v>
      </c>
    </row>
    <row r="693" spans="1:8" ht="31.5">
      <c r="A693" s="42" t="s">
        <v>10</v>
      </c>
      <c r="B693" s="42" t="s">
        <v>55</v>
      </c>
      <c r="C693" s="42">
        <v>9990000000</v>
      </c>
      <c r="D693" s="42"/>
      <c r="E693" s="60" t="s">
        <v>168</v>
      </c>
      <c r="F693" s="22">
        <f>F694</f>
        <v>6104</v>
      </c>
      <c r="G693" s="22">
        <f t="shared" si="260"/>
        <v>6104</v>
      </c>
      <c r="H693" s="22">
        <f t="shared" si="260"/>
        <v>6104</v>
      </c>
    </row>
    <row r="694" spans="1:8" ht="31.5">
      <c r="A694" s="42" t="s">
        <v>10</v>
      </c>
      <c r="B694" s="42" t="s">
        <v>55</v>
      </c>
      <c r="C694" s="42">
        <v>9990200000</v>
      </c>
      <c r="D694" s="25"/>
      <c r="E694" s="60" t="s">
        <v>125</v>
      </c>
      <c r="F694" s="22">
        <f>F695</f>
        <v>6104</v>
      </c>
      <c r="G694" s="22">
        <f aca="true" t="shared" si="261" ref="G694:H694">G695</f>
        <v>6104</v>
      </c>
      <c r="H694" s="22">
        <f t="shared" si="261"/>
        <v>6104</v>
      </c>
    </row>
    <row r="695" spans="1:8" ht="47.25">
      <c r="A695" s="42" t="s">
        <v>10</v>
      </c>
      <c r="B695" s="42" t="s">
        <v>55</v>
      </c>
      <c r="C695" s="42">
        <v>9990225000</v>
      </c>
      <c r="D695" s="42"/>
      <c r="E695" s="60" t="s">
        <v>126</v>
      </c>
      <c r="F695" s="22">
        <f>F696+F698</f>
        <v>6104</v>
      </c>
      <c r="G695" s="22">
        <f aca="true" t="shared" si="262" ref="G695:H695">G696+G698</f>
        <v>6104</v>
      </c>
      <c r="H695" s="22">
        <f t="shared" si="262"/>
        <v>6104</v>
      </c>
    </row>
    <row r="696" spans="1:8" ht="63">
      <c r="A696" s="42" t="s">
        <v>10</v>
      </c>
      <c r="B696" s="42" t="s">
        <v>55</v>
      </c>
      <c r="C696" s="42">
        <v>9990225000</v>
      </c>
      <c r="D696" s="42" t="s">
        <v>71</v>
      </c>
      <c r="E696" s="60" t="s">
        <v>1</v>
      </c>
      <c r="F696" s="22">
        <f>F697</f>
        <v>6029.2</v>
      </c>
      <c r="G696" s="22">
        <f aca="true" t="shared" si="263" ref="G696:H696">G697</f>
        <v>6029.2</v>
      </c>
      <c r="H696" s="22">
        <f t="shared" si="263"/>
        <v>6029.2</v>
      </c>
    </row>
    <row r="697" spans="1:8" ht="31.5">
      <c r="A697" s="42" t="s">
        <v>10</v>
      </c>
      <c r="B697" s="42" t="s">
        <v>55</v>
      </c>
      <c r="C697" s="42">
        <v>9990225000</v>
      </c>
      <c r="D697" s="42">
        <v>120</v>
      </c>
      <c r="E697" s="60" t="s">
        <v>271</v>
      </c>
      <c r="F697" s="22">
        <v>6029.2</v>
      </c>
      <c r="G697" s="22">
        <v>6029.2</v>
      </c>
      <c r="H697" s="22">
        <v>6029.2</v>
      </c>
    </row>
    <row r="698" spans="1:8" ht="18.6" customHeight="1">
      <c r="A698" s="42" t="s">
        <v>10</v>
      </c>
      <c r="B698" s="42" t="s">
        <v>55</v>
      </c>
      <c r="C698" s="72">
        <v>9990225000</v>
      </c>
      <c r="D698" s="42" t="s">
        <v>73</v>
      </c>
      <c r="E698" s="60" t="s">
        <v>74</v>
      </c>
      <c r="F698" s="22">
        <f>F699</f>
        <v>74.8</v>
      </c>
      <c r="G698" s="22">
        <f aca="true" t="shared" si="264" ref="G698:H698">G699</f>
        <v>74.8</v>
      </c>
      <c r="H698" s="22">
        <f t="shared" si="264"/>
        <v>74.8</v>
      </c>
    </row>
    <row r="699" spans="1:8" ht="18.6" customHeight="1">
      <c r="A699" s="42" t="s">
        <v>10</v>
      </c>
      <c r="B699" s="42" t="s">
        <v>55</v>
      </c>
      <c r="C699" s="72">
        <v>9990225000</v>
      </c>
      <c r="D699" s="42">
        <v>850</v>
      </c>
      <c r="E699" s="60" t="s">
        <v>107</v>
      </c>
      <c r="F699" s="22">
        <v>74.8</v>
      </c>
      <c r="G699" s="22">
        <v>74.8</v>
      </c>
      <c r="H699" s="22">
        <v>74.8</v>
      </c>
    </row>
    <row r="700" spans="1:8" ht="12.75">
      <c r="A700" s="42" t="s">
        <v>10</v>
      </c>
      <c r="B700" s="42" t="s">
        <v>41</v>
      </c>
      <c r="C700" s="42" t="s">
        <v>69</v>
      </c>
      <c r="D700" s="42" t="s">
        <v>69</v>
      </c>
      <c r="E700" s="60" t="s">
        <v>33</v>
      </c>
      <c r="F700" s="22">
        <f>F701</f>
        <v>9588.3</v>
      </c>
      <c r="G700" s="22">
        <f aca="true" t="shared" si="265" ref="G700:H704">G701</f>
        <v>9588.3</v>
      </c>
      <c r="H700" s="22">
        <f t="shared" si="265"/>
        <v>9588.3</v>
      </c>
    </row>
    <row r="701" spans="1:8" ht="12.75">
      <c r="A701" s="42" t="s">
        <v>10</v>
      </c>
      <c r="B701" s="42" t="s">
        <v>88</v>
      </c>
      <c r="C701" s="42" t="s">
        <v>69</v>
      </c>
      <c r="D701" s="42" t="s">
        <v>69</v>
      </c>
      <c r="E701" s="60" t="s">
        <v>89</v>
      </c>
      <c r="F701" s="22">
        <f>F702</f>
        <v>9588.3</v>
      </c>
      <c r="G701" s="22">
        <f t="shared" si="265"/>
        <v>9588.3</v>
      </c>
      <c r="H701" s="22">
        <f t="shared" si="265"/>
        <v>9588.3</v>
      </c>
    </row>
    <row r="702" spans="1:8" ht="39.6" customHeight="1">
      <c r="A702" s="42" t="s">
        <v>10</v>
      </c>
      <c r="B702" s="42" t="s">
        <v>88</v>
      </c>
      <c r="C702" s="43">
        <v>1100000000</v>
      </c>
      <c r="D702" s="42"/>
      <c r="E702" s="60" t="s">
        <v>211</v>
      </c>
      <c r="F702" s="22">
        <f>F703</f>
        <v>9588.3</v>
      </c>
      <c r="G702" s="22">
        <f t="shared" si="265"/>
        <v>9588.3</v>
      </c>
      <c r="H702" s="22">
        <f t="shared" si="265"/>
        <v>9588.3</v>
      </c>
    </row>
    <row r="703" spans="1:8" ht="12.75">
      <c r="A703" s="42" t="s">
        <v>10</v>
      </c>
      <c r="B703" s="42" t="s">
        <v>88</v>
      </c>
      <c r="C703" s="42">
        <v>1110000000</v>
      </c>
      <c r="D703" s="42"/>
      <c r="E703" s="60" t="s">
        <v>192</v>
      </c>
      <c r="F703" s="22">
        <f>F704</f>
        <v>9588.3</v>
      </c>
      <c r="G703" s="22">
        <f t="shared" si="265"/>
        <v>9588.3</v>
      </c>
      <c r="H703" s="22">
        <f t="shared" si="265"/>
        <v>9588.3</v>
      </c>
    </row>
    <row r="704" spans="1:8" ht="47.25">
      <c r="A704" s="42" t="s">
        <v>10</v>
      </c>
      <c r="B704" s="42" t="s">
        <v>88</v>
      </c>
      <c r="C704" s="42">
        <v>1110200000</v>
      </c>
      <c r="D704" s="42"/>
      <c r="E704" s="60" t="s">
        <v>205</v>
      </c>
      <c r="F704" s="22">
        <f>F705</f>
        <v>9588.3</v>
      </c>
      <c r="G704" s="22">
        <f t="shared" si="265"/>
        <v>9588.3</v>
      </c>
      <c r="H704" s="22">
        <f t="shared" si="265"/>
        <v>9588.3</v>
      </c>
    </row>
    <row r="705" spans="1:8" ht="78.75">
      <c r="A705" s="42" t="s">
        <v>10</v>
      </c>
      <c r="B705" s="42" t="s">
        <v>88</v>
      </c>
      <c r="C705" s="42">
        <v>1110210500</v>
      </c>
      <c r="D705" s="42"/>
      <c r="E705" s="60" t="s">
        <v>261</v>
      </c>
      <c r="F705" s="22">
        <f>F706+F708</f>
        <v>9588.3</v>
      </c>
      <c r="G705" s="22">
        <f aca="true" t="shared" si="266" ref="G705:H705">G706+G708</f>
        <v>9588.3</v>
      </c>
      <c r="H705" s="22">
        <f t="shared" si="266"/>
        <v>9588.3</v>
      </c>
    </row>
    <row r="706" spans="1:8" ht="31.5">
      <c r="A706" s="42" t="s">
        <v>10</v>
      </c>
      <c r="B706" s="42" t="s">
        <v>88</v>
      </c>
      <c r="C706" s="42">
        <v>1110210500</v>
      </c>
      <c r="D706" s="42" t="s">
        <v>72</v>
      </c>
      <c r="E706" s="60" t="s">
        <v>99</v>
      </c>
      <c r="F706" s="22">
        <f>F707</f>
        <v>233.9</v>
      </c>
      <c r="G706" s="22">
        <f aca="true" t="shared" si="267" ref="G706:H706">G707</f>
        <v>233.9</v>
      </c>
      <c r="H706" s="22">
        <f t="shared" si="267"/>
        <v>233.9</v>
      </c>
    </row>
    <row r="707" spans="1:8" ht="31.5">
      <c r="A707" s="42" t="s">
        <v>10</v>
      </c>
      <c r="B707" s="42" t="s">
        <v>88</v>
      </c>
      <c r="C707" s="42">
        <v>1110210500</v>
      </c>
      <c r="D707" s="42">
        <v>240</v>
      </c>
      <c r="E707" s="60" t="s">
        <v>269</v>
      </c>
      <c r="F707" s="22">
        <v>233.9</v>
      </c>
      <c r="G707" s="22">
        <v>233.9</v>
      </c>
      <c r="H707" s="22">
        <v>233.9</v>
      </c>
    </row>
    <row r="708" spans="1:8" ht="12.75">
      <c r="A708" s="42" t="s">
        <v>10</v>
      </c>
      <c r="B708" s="42" t="s">
        <v>88</v>
      </c>
      <c r="C708" s="42">
        <v>1110210500</v>
      </c>
      <c r="D708" s="42" t="s">
        <v>76</v>
      </c>
      <c r="E708" s="60" t="s">
        <v>77</v>
      </c>
      <c r="F708" s="22">
        <f>F709</f>
        <v>9354.4</v>
      </c>
      <c r="G708" s="22">
        <f aca="true" t="shared" si="268" ref="G708:H708">G709</f>
        <v>9354.4</v>
      </c>
      <c r="H708" s="22">
        <f t="shared" si="268"/>
        <v>9354.4</v>
      </c>
    </row>
    <row r="709" spans="1:8" ht="31.5">
      <c r="A709" s="42" t="s">
        <v>10</v>
      </c>
      <c r="B709" s="42" t="s">
        <v>88</v>
      </c>
      <c r="C709" s="42">
        <v>1110210500</v>
      </c>
      <c r="D709" s="1" t="s">
        <v>108</v>
      </c>
      <c r="E709" s="63" t="s">
        <v>109</v>
      </c>
      <c r="F709" s="22">
        <v>9354.4</v>
      </c>
      <c r="G709" s="22">
        <v>9354.4</v>
      </c>
      <c r="H709" s="22">
        <v>9354.4</v>
      </c>
    </row>
  </sheetData>
  <mergeCells count="10">
    <mergeCell ref="B1:H1"/>
    <mergeCell ref="A2:H2"/>
    <mergeCell ref="A3:A5"/>
    <mergeCell ref="B3:B5"/>
    <mergeCell ref="C3:C5"/>
    <mergeCell ref="D3:D5"/>
    <mergeCell ref="E3:E5"/>
    <mergeCell ref="F3:H3"/>
    <mergeCell ref="F4:F5"/>
    <mergeCell ref="G4:H4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3"/>
  <sheetViews>
    <sheetView zoomScale="90" zoomScaleNormal="90" workbookViewId="0" topLeftCell="A646">
      <selection activeCell="A283" sqref="A283:XFD283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68" customWidth="1"/>
    <col min="5" max="5" width="12.375" style="21" customWidth="1"/>
    <col min="6" max="6" width="11.625" style="21" customWidth="1"/>
    <col min="7" max="7" width="11.75390625" style="21" customWidth="1"/>
    <col min="8" max="8" width="8.875" style="3" customWidth="1"/>
    <col min="9" max="9" width="13.875" style="30" bestFit="1" customWidth="1"/>
    <col min="10" max="10" width="10.375" style="30" bestFit="1" customWidth="1"/>
    <col min="11" max="11" width="12.875" style="30" customWidth="1"/>
    <col min="12" max="16384" width="8.875" style="3" customWidth="1"/>
  </cols>
  <sheetData>
    <row r="1" spans="1:7" ht="51.75" customHeight="1">
      <c r="A1" s="233" t="s">
        <v>429</v>
      </c>
      <c r="B1" s="233"/>
      <c r="C1" s="233"/>
      <c r="D1" s="233"/>
      <c r="E1" s="233"/>
      <c r="F1" s="233"/>
      <c r="G1" s="233"/>
    </row>
    <row r="2" spans="1:7" ht="59.45" customHeight="1">
      <c r="A2" s="239" t="s">
        <v>309</v>
      </c>
      <c r="B2" s="239"/>
      <c r="C2" s="239"/>
      <c r="D2" s="239"/>
      <c r="E2" s="239"/>
      <c r="F2" s="239"/>
      <c r="G2" s="239"/>
    </row>
    <row r="3" spans="1:7" ht="12.75">
      <c r="A3" s="243" t="s">
        <v>38</v>
      </c>
      <c r="B3" s="243" t="s">
        <v>18</v>
      </c>
      <c r="C3" s="243" t="s">
        <v>19</v>
      </c>
      <c r="D3" s="244" t="s">
        <v>20</v>
      </c>
      <c r="E3" s="243" t="s">
        <v>91</v>
      </c>
      <c r="F3" s="243"/>
      <c r="G3" s="243"/>
    </row>
    <row r="4" spans="1:7" ht="12.75">
      <c r="A4" s="243" t="s">
        <v>69</v>
      </c>
      <c r="B4" s="243" t="s">
        <v>69</v>
      </c>
      <c r="C4" s="243" t="s">
        <v>69</v>
      </c>
      <c r="D4" s="244" t="s">
        <v>69</v>
      </c>
      <c r="E4" s="243" t="s">
        <v>104</v>
      </c>
      <c r="F4" s="243" t="s">
        <v>92</v>
      </c>
      <c r="G4" s="243"/>
    </row>
    <row r="5" spans="1:7" ht="12.75">
      <c r="A5" s="243" t="s">
        <v>69</v>
      </c>
      <c r="B5" s="243" t="s">
        <v>69</v>
      </c>
      <c r="C5" s="243" t="s">
        <v>69</v>
      </c>
      <c r="D5" s="244" t="s">
        <v>69</v>
      </c>
      <c r="E5" s="243" t="s">
        <v>69</v>
      </c>
      <c r="F5" s="47" t="s">
        <v>270</v>
      </c>
      <c r="G5" s="47" t="s">
        <v>307</v>
      </c>
    </row>
    <row r="6" spans="1:7" ht="12.75">
      <c r="A6" s="47" t="s">
        <v>4</v>
      </c>
      <c r="B6" s="47" t="s">
        <v>80</v>
      </c>
      <c r="C6" s="47">
        <v>3</v>
      </c>
      <c r="D6" s="85" t="s">
        <v>82</v>
      </c>
      <c r="E6" s="47" t="s">
        <v>83</v>
      </c>
      <c r="F6" s="47" t="s">
        <v>84</v>
      </c>
      <c r="G6" s="47" t="s">
        <v>97</v>
      </c>
    </row>
    <row r="7" spans="1:7" ht="12.75">
      <c r="A7" s="4" t="s">
        <v>69</v>
      </c>
      <c r="B7" s="4" t="s">
        <v>69</v>
      </c>
      <c r="C7" s="4" t="s">
        <v>69</v>
      </c>
      <c r="D7" s="5" t="s">
        <v>0</v>
      </c>
      <c r="E7" s="6">
        <f>E8+E156+E176+E247+E317+E489+E531+E582+E643+E657</f>
        <v>937854.8999999999</v>
      </c>
      <c r="F7" s="6">
        <f>F8+F156+F176+F247+F317+F489+F531+F582+F643+F657</f>
        <v>805223.7000000001</v>
      </c>
      <c r="G7" s="6">
        <f>G8+G156+G176+G247+G317+G489+G531+G582+G643+G657</f>
        <v>765871.2000000001</v>
      </c>
    </row>
    <row r="8" spans="1:7" ht="12.75">
      <c r="A8" s="4" t="s">
        <v>57</v>
      </c>
      <c r="B8" s="4" t="s">
        <v>69</v>
      </c>
      <c r="C8" s="4" t="s">
        <v>69</v>
      </c>
      <c r="D8" s="20" t="s">
        <v>22</v>
      </c>
      <c r="E8" s="6">
        <f>E9+E15+E29+E46+E52+E74+E80+E67+E61</f>
        <v>75788</v>
      </c>
      <c r="F8" s="6">
        <f aca="true" t="shared" si="0" ref="F8:G8">F9+F15+F29+F46+F52+F74+F80+F67+F61</f>
        <v>75514</v>
      </c>
      <c r="G8" s="6">
        <f t="shared" si="0"/>
        <v>75161.70000000001</v>
      </c>
    </row>
    <row r="9" spans="1:7" ht="31.5">
      <c r="A9" s="47" t="s">
        <v>45</v>
      </c>
      <c r="B9" s="47" t="s">
        <v>69</v>
      </c>
      <c r="C9" s="47" t="s">
        <v>69</v>
      </c>
      <c r="D9" s="13" t="s">
        <v>62</v>
      </c>
      <c r="E9" s="7">
        <f>E10</f>
        <v>1546.6</v>
      </c>
      <c r="F9" s="7">
        <f aca="true" t="shared" si="1" ref="F9:G13">F10</f>
        <v>1546.6</v>
      </c>
      <c r="G9" s="7">
        <f t="shared" si="1"/>
        <v>1546.6</v>
      </c>
    </row>
    <row r="10" spans="1:7" ht="12.75">
      <c r="A10" s="45" t="s">
        <v>45</v>
      </c>
      <c r="B10" s="45">
        <v>9900000000</v>
      </c>
      <c r="C10" s="45"/>
      <c r="D10" s="66" t="s">
        <v>112</v>
      </c>
      <c r="E10" s="17">
        <f>E11</f>
        <v>1546.6</v>
      </c>
      <c r="F10" s="17">
        <f t="shared" si="1"/>
        <v>1546.6</v>
      </c>
      <c r="G10" s="17">
        <f t="shared" si="1"/>
        <v>1546.6</v>
      </c>
    </row>
    <row r="11" spans="1:7" ht="31.5">
      <c r="A11" s="45" t="s">
        <v>45</v>
      </c>
      <c r="B11" s="45">
        <v>9990000000</v>
      </c>
      <c r="C11" s="45"/>
      <c r="D11" s="66" t="s">
        <v>168</v>
      </c>
      <c r="E11" s="17">
        <f>E12</f>
        <v>1546.6</v>
      </c>
      <c r="F11" s="17">
        <f t="shared" si="1"/>
        <v>1546.6</v>
      </c>
      <c r="G11" s="17">
        <f t="shared" si="1"/>
        <v>1546.6</v>
      </c>
    </row>
    <row r="12" spans="1:7" ht="12.75">
      <c r="A12" s="45" t="s">
        <v>45</v>
      </c>
      <c r="B12" s="45">
        <v>9990021000</v>
      </c>
      <c r="C12" s="25"/>
      <c r="D12" s="66" t="s">
        <v>169</v>
      </c>
      <c r="E12" s="17">
        <f>E13</f>
        <v>1546.6</v>
      </c>
      <c r="F12" s="17">
        <f t="shared" si="1"/>
        <v>1546.6</v>
      </c>
      <c r="G12" s="17">
        <f t="shared" si="1"/>
        <v>1546.6</v>
      </c>
    </row>
    <row r="13" spans="1:7" ht="63">
      <c r="A13" s="45" t="s">
        <v>45</v>
      </c>
      <c r="B13" s="45">
        <v>9990021000</v>
      </c>
      <c r="C13" s="45" t="s">
        <v>71</v>
      </c>
      <c r="D13" s="66" t="s">
        <v>1</v>
      </c>
      <c r="E13" s="17">
        <f>E14</f>
        <v>1546.6</v>
      </c>
      <c r="F13" s="17">
        <f t="shared" si="1"/>
        <v>1546.6</v>
      </c>
      <c r="G13" s="17">
        <f t="shared" si="1"/>
        <v>1546.6</v>
      </c>
    </row>
    <row r="14" spans="1:7" ht="31.5">
      <c r="A14" s="45" t="s">
        <v>45</v>
      </c>
      <c r="B14" s="45">
        <v>9990021000</v>
      </c>
      <c r="C14" s="45">
        <v>120</v>
      </c>
      <c r="D14" s="66" t="s">
        <v>271</v>
      </c>
      <c r="E14" s="17">
        <f>'№ 2'!F15</f>
        <v>1546.6</v>
      </c>
      <c r="F14" s="17">
        <f>'№ 2'!G15</f>
        <v>1546.6</v>
      </c>
      <c r="G14" s="17">
        <f>'№ 2'!H15</f>
        <v>1546.6</v>
      </c>
    </row>
    <row r="15" spans="1:7" ht="47.25">
      <c r="A15" s="47" t="s">
        <v>46</v>
      </c>
      <c r="B15" s="47" t="s">
        <v>69</v>
      </c>
      <c r="C15" s="47" t="s">
        <v>69</v>
      </c>
      <c r="D15" s="13" t="s">
        <v>23</v>
      </c>
      <c r="E15" s="7">
        <f>E16</f>
        <v>3826</v>
      </c>
      <c r="F15" s="7">
        <f aca="true" t="shared" si="2" ref="F15:G17">F16</f>
        <v>4426</v>
      </c>
      <c r="G15" s="7">
        <f t="shared" si="2"/>
        <v>4426</v>
      </c>
    </row>
    <row r="16" spans="1:7" ht="12.75">
      <c r="A16" s="45" t="s">
        <v>46</v>
      </c>
      <c r="B16" s="46" t="s">
        <v>117</v>
      </c>
      <c r="C16" s="46" t="s">
        <v>69</v>
      </c>
      <c r="D16" s="60" t="s">
        <v>112</v>
      </c>
      <c r="E16" s="17">
        <f>E17</f>
        <v>3826</v>
      </c>
      <c r="F16" s="17">
        <f t="shared" si="2"/>
        <v>4426</v>
      </c>
      <c r="G16" s="17">
        <f t="shared" si="2"/>
        <v>4426</v>
      </c>
    </row>
    <row r="17" spans="1:7" ht="31.5">
      <c r="A17" s="45" t="s">
        <v>46</v>
      </c>
      <c r="B17" s="45">
        <v>9990000000</v>
      </c>
      <c r="C17" s="45"/>
      <c r="D17" s="66" t="s">
        <v>168</v>
      </c>
      <c r="E17" s="17">
        <f>E18</f>
        <v>3826</v>
      </c>
      <c r="F17" s="17">
        <f t="shared" si="2"/>
        <v>4426</v>
      </c>
      <c r="G17" s="17">
        <f t="shared" si="2"/>
        <v>4426</v>
      </c>
    </row>
    <row r="18" spans="1:7" ht="31.5">
      <c r="A18" s="45" t="s">
        <v>46</v>
      </c>
      <c r="B18" s="45">
        <v>9990100000</v>
      </c>
      <c r="C18" s="45"/>
      <c r="D18" s="66" t="s">
        <v>189</v>
      </c>
      <c r="E18" s="17">
        <f>E19+E22</f>
        <v>3826</v>
      </c>
      <c r="F18" s="17">
        <f aca="true" t="shared" si="3" ref="F18:G18">F19+F22</f>
        <v>4426</v>
      </c>
      <c r="G18" s="17">
        <f t="shared" si="3"/>
        <v>4426</v>
      </c>
    </row>
    <row r="19" spans="1:7" ht="12.75">
      <c r="A19" s="45" t="s">
        <v>46</v>
      </c>
      <c r="B19" s="45">
        <v>9990122000</v>
      </c>
      <c r="C19" s="45"/>
      <c r="D19" s="66" t="s">
        <v>190</v>
      </c>
      <c r="E19" s="17">
        <f>E20</f>
        <v>716.7</v>
      </c>
      <c r="F19" s="17">
        <f aca="true" t="shared" si="4" ref="F19:G20">F20</f>
        <v>1316.7</v>
      </c>
      <c r="G19" s="17">
        <f t="shared" si="4"/>
        <v>1316.7</v>
      </c>
    </row>
    <row r="20" spans="1:7" ht="63">
      <c r="A20" s="45" t="s">
        <v>46</v>
      </c>
      <c r="B20" s="45">
        <v>9990122000</v>
      </c>
      <c r="C20" s="46" t="s">
        <v>71</v>
      </c>
      <c r="D20" s="60" t="s">
        <v>1</v>
      </c>
      <c r="E20" s="17">
        <f>E21</f>
        <v>716.7</v>
      </c>
      <c r="F20" s="17">
        <f t="shared" si="4"/>
        <v>1316.7</v>
      </c>
      <c r="G20" s="17">
        <f t="shared" si="4"/>
        <v>1316.7</v>
      </c>
    </row>
    <row r="21" spans="1:7" ht="31.5">
      <c r="A21" s="45" t="s">
        <v>46</v>
      </c>
      <c r="B21" s="45">
        <v>9990122000</v>
      </c>
      <c r="C21" s="45">
        <v>120</v>
      </c>
      <c r="D21" s="66" t="s">
        <v>271</v>
      </c>
      <c r="E21" s="17">
        <f>'№ 2'!F561</f>
        <v>716.7</v>
      </c>
      <c r="F21" s="17">
        <f>'№ 2'!G561</f>
        <v>1316.7</v>
      </c>
      <c r="G21" s="17">
        <f>'№ 2'!H561</f>
        <v>1316.7</v>
      </c>
    </row>
    <row r="22" spans="1:7" ht="31.5">
      <c r="A22" s="45" t="s">
        <v>46</v>
      </c>
      <c r="B22" s="45">
        <v>9990123000</v>
      </c>
      <c r="C22" s="45"/>
      <c r="D22" s="66" t="s">
        <v>191</v>
      </c>
      <c r="E22" s="17">
        <f>E23+E25+E27</f>
        <v>3109.3</v>
      </c>
      <c r="F22" s="17">
        <f aca="true" t="shared" si="5" ref="F22:G22">F23+F25+F27</f>
        <v>3109.3</v>
      </c>
      <c r="G22" s="17">
        <f t="shared" si="5"/>
        <v>3109.3</v>
      </c>
    </row>
    <row r="23" spans="1:7" ht="63">
      <c r="A23" s="45" t="s">
        <v>46</v>
      </c>
      <c r="B23" s="45">
        <v>9990123000</v>
      </c>
      <c r="C23" s="45" t="s">
        <v>71</v>
      </c>
      <c r="D23" s="66" t="s">
        <v>1</v>
      </c>
      <c r="E23" s="17">
        <f>E24</f>
        <v>2579.4</v>
      </c>
      <c r="F23" s="17">
        <f aca="true" t="shared" si="6" ref="F23:G23">F24</f>
        <v>2579.4</v>
      </c>
      <c r="G23" s="17">
        <f t="shared" si="6"/>
        <v>2579.4</v>
      </c>
    </row>
    <row r="24" spans="1:7" ht="31.5">
      <c r="A24" s="45" t="s">
        <v>46</v>
      </c>
      <c r="B24" s="45">
        <v>9990123000</v>
      </c>
      <c r="C24" s="45">
        <v>120</v>
      </c>
      <c r="D24" s="66" t="s">
        <v>271</v>
      </c>
      <c r="E24" s="17">
        <f>'№ 2'!F564</f>
        <v>2579.4</v>
      </c>
      <c r="F24" s="17">
        <f>'№ 2'!G564</f>
        <v>2579.4</v>
      </c>
      <c r="G24" s="17">
        <f>'№ 2'!H564</f>
        <v>2579.4</v>
      </c>
    </row>
    <row r="25" spans="1:7" ht="31.5">
      <c r="A25" s="45" t="s">
        <v>46</v>
      </c>
      <c r="B25" s="45">
        <v>9990123000</v>
      </c>
      <c r="C25" s="58" t="s">
        <v>72</v>
      </c>
      <c r="D25" s="60" t="s">
        <v>99</v>
      </c>
      <c r="E25" s="17">
        <f>E26</f>
        <v>528.9</v>
      </c>
      <c r="F25" s="17">
        <f aca="true" t="shared" si="7" ref="F25:G25">F26</f>
        <v>528.9</v>
      </c>
      <c r="G25" s="17">
        <f t="shared" si="7"/>
        <v>528.9</v>
      </c>
    </row>
    <row r="26" spans="1:7" ht="31.5">
      <c r="A26" s="45" t="s">
        <v>46</v>
      </c>
      <c r="B26" s="45">
        <v>9990123000</v>
      </c>
      <c r="C26" s="57">
        <v>240</v>
      </c>
      <c r="D26" s="60" t="s">
        <v>269</v>
      </c>
      <c r="E26" s="17">
        <f>'№ 2'!F566</f>
        <v>528.9</v>
      </c>
      <c r="F26" s="17">
        <f>'№ 2'!G566</f>
        <v>528.9</v>
      </c>
      <c r="G26" s="17">
        <f>'№ 2'!H566</f>
        <v>528.9</v>
      </c>
    </row>
    <row r="27" spans="1:7" ht="12.75">
      <c r="A27" s="45" t="s">
        <v>46</v>
      </c>
      <c r="B27" s="45">
        <v>9990123000</v>
      </c>
      <c r="C27" s="45" t="s">
        <v>73</v>
      </c>
      <c r="D27" s="66" t="s">
        <v>74</v>
      </c>
      <c r="E27" s="17">
        <f>E28</f>
        <v>1</v>
      </c>
      <c r="F27" s="17">
        <f aca="true" t="shared" si="8" ref="F27:G27">F28</f>
        <v>1</v>
      </c>
      <c r="G27" s="17">
        <f t="shared" si="8"/>
        <v>1</v>
      </c>
    </row>
    <row r="28" spans="1:7" ht="12.75">
      <c r="A28" s="45" t="s">
        <v>46</v>
      </c>
      <c r="B28" s="45">
        <v>9990123000</v>
      </c>
      <c r="C28" s="45">
        <v>850</v>
      </c>
      <c r="D28" s="66" t="s">
        <v>107</v>
      </c>
      <c r="E28" s="17">
        <f>'№ 2'!F568</f>
        <v>1</v>
      </c>
      <c r="F28" s="17">
        <f>'№ 2'!G568</f>
        <v>1</v>
      </c>
      <c r="G28" s="17">
        <f>'№ 2'!H568</f>
        <v>1</v>
      </c>
    </row>
    <row r="29" spans="1:7" ht="47.25">
      <c r="A29" s="45" t="s">
        <v>47</v>
      </c>
      <c r="B29" s="45" t="s">
        <v>69</v>
      </c>
      <c r="C29" s="45" t="s">
        <v>69</v>
      </c>
      <c r="D29" s="66" t="s">
        <v>24</v>
      </c>
      <c r="E29" s="17">
        <f>E30</f>
        <v>22110.1</v>
      </c>
      <c r="F29" s="17">
        <f aca="true" t="shared" si="9" ref="F29:G31">F30</f>
        <v>22110.1</v>
      </c>
      <c r="G29" s="17">
        <f t="shared" si="9"/>
        <v>22110.1</v>
      </c>
    </row>
    <row r="30" spans="1:7" ht="12.75">
      <c r="A30" s="45" t="s">
        <v>47</v>
      </c>
      <c r="B30" s="45">
        <v>9900000000</v>
      </c>
      <c r="C30" s="45"/>
      <c r="D30" s="66" t="s">
        <v>112</v>
      </c>
      <c r="E30" s="17">
        <f>E31</f>
        <v>22110.1</v>
      </c>
      <c r="F30" s="17">
        <f t="shared" si="9"/>
        <v>22110.1</v>
      </c>
      <c r="G30" s="17">
        <f t="shared" si="9"/>
        <v>22110.1</v>
      </c>
    </row>
    <row r="31" spans="1:7" ht="31.5">
      <c r="A31" s="45" t="s">
        <v>47</v>
      </c>
      <c r="B31" s="45">
        <v>9990000000</v>
      </c>
      <c r="C31" s="45"/>
      <c r="D31" s="66" t="s">
        <v>168</v>
      </c>
      <c r="E31" s="17">
        <f>E32</f>
        <v>22110.1</v>
      </c>
      <c r="F31" s="17">
        <f t="shared" si="9"/>
        <v>22110.1</v>
      </c>
      <c r="G31" s="17">
        <f t="shared" si="9"/>
        <v>22110.1</v>
      </c>
    </row>
    <row r="32" spans="1:7" ht="31.5">
      <c r="A32" s="45" t="s">
        <v>47</v>
      </c>
      <c r="B32" s="45">
        <v>9990200000</v>
      </c>
      <c r="C32" s="25"/>
      <c r="D32" s="66" t="s">
        <v>125</v>
      </c>
      <c r="E32" s="17">
        <f>E38+E43+E33</f>
        <v>22110.1</v>
      </c>
      <c r="F32" s="17">
        <f>F38+F43+F33</f>
        <v>22110.1</v>
      </c>
      <c r="G32" s="17">
        <f>G38+G43+G33</f>
        <v>22110.1</v>
      </c>
    </row>
    <row r="33" spans="1:7" ht="47.25" customHeight="1">
      <c r="A33" s="45" t="s">
        <v>47</v>
      </c>
      <c r="B33" s="45">
        <v>9990210510</v>
      </c>
      <c r="C33" s="45"/>
      <c r="D33" s="66" t="s">
        <v>171</v>
      </c>
      <c r="E33" s="17">
        <f>E34+E36</f>
        <v>662.1</v>
      </c>
      <c r="F33" s="17">
        <f aca="true" t="shared" si="10" ref="F33:G33">F34+F36</f>
        <v>662.1</v>
      </c>
      <c r="G33" s="17">
        <f t="shared" si="10"/>
        <v>662.1</v>
      </c>
    </row>
    <row r="34" spans="1:7" ht="63">
      <c r="A34" s="45" t="s">
        <v>47</v>
      </c>
      <c r="B34" s="45">
        <v>9990210510</v>
      </c>
      <c r="C34" s="45" t="s">
        <v>71</v>
      </c>
      <c r="D34" s="66" t="s">
        <v>1</v>
      </c>
      <c r="E34" s="17">
        <f>E35</f>
        <v>575</v>
      </c>
      <c r="F34" s="17">
        <f aca="true" t="shared" si="11" ref="F34:G34">F35</f>
        <v>575</v>
      </c>
      <c r="G34" s="17">
        <f t="shared" si="11"/>
        <v>575</v>
      </c>
    </row>
    <row r="35" spans="1:7" ht="31.5">
      <c r="A35" s="45" t="s">
        <v>47</v>
      </c>
      <c r="B35" s="45">
        <v>9990210510</v>
      </c>
      <c r="C35" s="45">
        <v>120</v>
      </c>
      <c r="D35" s="66" t="s">
        <v>271</v>
      </c>
      <c r="E35" s="17">
        <f>'№ 2'!F22</f>
        <v>575</v>
      </c>
      <c r="F35" s="17">
        <f>'№ 2'!G22</f>
        <v>575</v>
      </c>
      <c r="G35" s="17">
        <f>'№ 2'!H22</f>
        <v>575</v>
      </c>
    </row>
    <row r="36" spans="1:7" ht="31.5">
      <c r="A36" s="137" t="s">
        <v>47</v>
      </c>
      <c r="B36" s="137">
        <v>9990210510</v>
      </c>
      <c r="C36" s="139" t="s">
        <v>72</v>
      </c>
      <c r="D36" s="138" t="s">
        <v>99</v>
      </c>
      <c r="E36" s="17">
        <f>E37</f>
        <v>87.1</v>
      </c>
      <c r="F36" s="17">
        <f aca="true" t="shared" si="12" ref="F36:G36">F37</f>
        <v>87.1</v>
      </c>
      <c r="G36" s="17">
        <f t="shared" si="12"/>
        <v>87.1</v>
      </c>
    </row>
    <row r="37" spans="1:7" ht="31.5">
      <c r="A37" s="137" t="s">
        <v>47</v>
      </c>
      <c r="B37" s="137">
        <v>9990210510</v>
      </c>
      <c r="C37" s="137">
        <v>240</v>
      </c>
      <c r="D37" s="138" t="s">
        <v>269</v>
      </c>
      <c r="E37" s="17">
        <f>'№ 2'!F24</f>
        <v>87.1</v>
      </c>
      <c r="F37" s="17">
        <f>'№ 2'!G24</f>
        <v>87.1</v>
      </c>
      <c r="G37" s="17">
        <f>'№ 2'!H24</f>
        <v>87.1</v>
      </c>
    </row>
    <row r="38" spans="1:7" ht="47.25">
      <c r="A38" s="45" t="s">
        <v>47</v>
      </c>
      <c r="B38" s="45">
        <v>9990225000</v>
      </c>
      <c r="C38" s="45"/>
      <c r="D38" s="66" t="s">
        <v>126</v>
      </c>
      <c r="E38" s="17">
        <f>E39+E41</f>
        <v>21297.4</v>
      </c>
      <c r="F38" s="17">
        <f aca="true" t="shared" si="13" ref="F38:G38">F39+F41</f>
        <v>21297.4</v>
      </c>
      <c r="G38" s="17">
        <f t="shared" si="13"/>
        <v>21297.4</v>
      </c>
    </row>
    <row r="39" spans="1:7" ht="63">
      <c r="A39" s="45" t="s">
        <v>47</v>
      </c>
      <c r="B39" s="45">
        <v>9990225000</v>
      </c>
      <c r="C39" s="45" t="s">
        <v>71</v>
      </c>
      <c r="D39" s="66" t="s">
        <v>1</v>
      </c>
      <c r="E39" s="17">
        <f>E40</f>
        <v>21216.5</v>
      </c>
      <c r="F39" s="17">
        <f aca="true" t="shared" si="14" ref="F39:G39">F40</f>
        <v>21216.5</v>
      </c>
      <c r="G39" s="17">
        <f t="shared" si="14"/>
        <v>21216.5</v>
      </c>
    </row>
    <row r="40" spans="1:7" ht="31.5">
      <c r="A40" s="45" t="s">
        <v>47</v>
      </c>
      <c r="B40" s="45">
        <v>9990225000</v>
      </c>
      <c r="C40" s="45">
        <v>120</v>
      </c>
      <c r="D40" s="66" t="s">
        <v>271</v>
      </c>
      <c r="E40" s="17">
        <f>'№ 2'!F27</f>
        <v>21216.5</v>
      </c>
      <c r="F40" s="17">
        <f>'№ 2'!G27</f>
        <v>21216.5</v>
      </c>
      <c r="G40" s="17">
        <f>'№ 2'!H27</f>
        <v>21216.5</v>
      </c>
    </row>
    <row r="41" spans="1:7" ht="12.75">
      <c r="A41" s="45" t="s">
        <v>47</v>
      </c>
      <c r="B41" s="45">
        <v>9990225000</v>
      </c>
      <c r="C41" s="45" t="s">
        <v>73</v>
      </c>
      <c r="D41" s="66" t="s">
        <v>74</v>
      </c>
      <c r="E41" s="17">
        <f>E42</f>
        <v>80.9</v>
      </c>
      <c r="F41" s="17">
        <f aca="true" t="shared" si="15" ref="F41:G41">F42</f>
        <v>80.9</v>
      </c>
      <c r="G41" s="17">
        <f t="shared" si="15"/>
        <v>80.9</v>
      </c>
    </row>
    <row r="42" spans="1:7" ht="12.75">
      <c r="A42" s="45" t="s">
        <v>47</v>
      </c>
      <c r="B42" s="45">
        <v>9990225000</v>
      </c>
      <c r="C42" s="45">
        <v>850</v>
      </c>
      <c r="D42" s="66" t="s">
        <v>107</v>
      </c>
      <c r="E42" s="17">
        <f>'№ 2'!F29</f>
        <v>80.9</v>
      </c>
      <c r="F42" s="17">
        <f>'№ 2'!G29</f>
        <v>80.9</v>
      </c>
      <c r="G42" s="17">
        <f>'№ 2'!H29</f>
        <v>80.9</v>
      </c>
    </row>
    <row r="43" spans="1:7" ht="47.25">
      <c r="A43" s="45" t="s">
        <v>47</v>
      </c>
      <c r="B43" s="45">
        <v>9990226000</v>
      </c>
      <c r="C43" s="45"/>
      <c r="D43" s="66" t="s">
        <v>170</v>
      </c>
      <c r="E43" s="17">
        <f>E44</f>
        <v>150.6</v>
      </c>
      <c r="F43" s="17">
        <f aca="true" t="shared" si="16" ref="F43:G44">F44</f>
        <v>150.6</v>
      </c>
      <c r="G43" s="17">
        <f t="shared" si="16"/>
        <v>150.6</v>
      </c>
    </row>
    <row r="44" spans="1:7" ht="63">
      <c r="A44" s="45" t="s">
        <v>47</v>
      </c>
      <c r="B44" s="45">
        <v>9990226000</v>
      </c>
      <c r="C44" s="45" t="s">
        <v>71</v>
      </c>
      <c r="D44" s="66" t="s">
        <v>1</v>
      </c>
      <c r="E44" s="17">
        <f>E45</f>
        <v>150.6</v>
      </c>
      <c r="F44" s="17">
        <f t="shared" si="16"/>
        <v>150.6</v>
      </c>
      <c r="G44" s="17">
        <f t="shared" si="16"/>
        <v>150.6</v>
      </c>
    </row>
    <row r="45" spans="1:7" ht="31.5">
      <c r="A45" s="45" t="s">
        <v>47</v>
      </c>
      <c r="B45" s="45">
        <v>9990226000</v>
      </c>
      <c r="C45" s="45">
        <v>120</v>
      </c>
      <c r="D45" s="66" t="s">
        <v>271</v>
      </c>
      <c r="E45" s="17">
        <f>'№ 2'!F32</f>
        <v>150.6</v>
      </c>
      <c r="F45" s="17">
        <f>'№ 2'!G32</f>
        <v>150.6</v>
      </c>
      <c r="G45" s="17">
        <f>'№ 2'!H32</f>
        <v>150.6</v>
      </c>
    </row>
    <row r="46" spans="1:7" ht="12.75">
      <c r="A46" s="9" t="s">
        <v>179</v>
      </c>
      <c r="B46" s="10"/>
      <c r="C46" s="12"/>
      <c r="D46" s="53" t="s">
        <v>180</v>
      </c>
      <c r="E46" s="17">
        <f>E47</f>
        <v>28.9</v>
      </c>
      <c r="F46" s="17">
        <f aca="true" t="shared" si="17" ref="F46:G50">F47</f>
        <v>31.1</v>
      </c>
      <c r="G46" s="17">
        <f t="shared" si="17"/>
        <v>181.8</v>
      </c>
    </row>
    <row r="47" spans="1:7" ht="12.75">
      <c r="A47" s="9" t="s">
        <v>179</v>
      </c>
      <c r="B47" s="45">
        <v>9900000000</v>
      </c>
      <c r="C47" s="45"/>
      <c r="D47" s="66" t="s">
        <v>112</v>
      </c>
      <c r="E47" s="17">
        <f>E48</f>
        <v>28.9</v>
      </c>
      <c r="F47" s="17">
        <f t="shared" si="17"/>
        <v>31.1</v>
      </c>
      <c r="G47" s="17">
        <f t="shared" si="17"/>
        <v>181.8</v>
      </c>
    </row>
    <row r="48" spans="1:7" ht="31.5">
      <c r="A48" s="9" t="s">
        <v>179</v>
      </c>
      <c r="B48" s="45">
        <v>9930000000</v>
      </c>
      <c r="C48" s="45"/>
      <c r="D48" s="66" t="s">
        <v>181</v>
      </c>
      <c r="E48" s="17">
        <f>E49</f>
        <v>28.9</v>
      </c>
      <c r="F48" s="17">
        <f t="shared" si="17"/>
        <v>31.1</v>
      </c>
      <c r="G48" s="17">
        <f t="shared" si="17"/>
        <v>181.8</v>
      </c>
    </row>
    <row r="49" spans="1:7" ht="47.25">
      <c r="A49" s="9" t="s">
        <v>179</v>
      </c>
      <c r="B49" s="45">
        <v>9930051200</v>
      </c>
      <c r="C49" s="45"/>
      <c r="D49" s="66" t="s">
        <v>182</v>
      </c>
      <c r="E49" s="17">
        <f>E50</f>
        <v>28.9</v>
      </c>
      <c r="F49" s="17">
        <f t="shared" si="17"/>
        <v>31.1</v>
      </c>
      <c r="G49" s="17">
        <f t="shared" si="17"/>
        <v>181.8</v>
      </c>
    </row>
    <row r="50" spans="1:7" ht="31.5">
      <c r="A50" s="9" t="s">
        <v>179</v>
      </c>
      <c r="B50" s="45">
        <v>9930051200</v>
      </c>
      <c r="C50" s="45" t="s">
        <v>72</v>
      </c>
      <c r="D50" s="66" t="s">
        <v>99</v>
      </c>
      <c r="E50" s="17">
        <f>E51</f>
        <v>28.9</v>
      </c>
      <c r="F50" s="17">
        <f t="shared" si="17"/>
        <v>31.1</v>
      </c>
      <c r="G50" s="17">
        <f t="shared" si="17"/>
        <v>181.8</v>
      </c>
    </row>
    <row r="51" spans="1:7" ht="31.5">
      <c r="A51" s="9" t="s">
        <v>179</v>
      </c>
      <c r="B51" s="45">
        <v>9930051200</v>
      </c>
      <c r="C51" s="45">
        <v>240</v>
      </c>
      <c r="D51" s="66" t="s">
        <v>269</v>
      </c>
      <c r="E51" s="17">
        <f>'№ 2'!F38</f>
        <v>28.9</v>
      </c>
      <c r="F51" s="17">
        <f>'№ 2'!G38</f>
        <v>31.1</v>
      </c>
      <c r="G51" s="17">
        <f>'№ 2'!H38</f>
        <v>181.8</v>
      </c>
    </row>
    <row r="52" spans="1:7" ht="31.5">
      <c r="A52" s="45" t="s">
        <v>48</v>
      </c>
      <c r="B52" s="45" t="s">
        <v>69</v>
      </c>
      <c r="C52" s="45" t="s">
        <v>69</v>
      </c>
      <c r="D52" s="66" t="s">
        <v>8</v>
      </c>
      <c r="E52" s="17">
        <f>E53</f>
        <v>6816.799999999999</v>
      </c>
      <c r="F52" s="17">
        <f aca="true" t="shared" si="18" ref="F52:G55">F53</f>
        <v>6816.799999999999</v>
      </c>
      <c r="G52" s="17">
        <f t="shared" si="18"/>
        <v>6816.799999999999</v>
      </c>
    </row>
    <row r="53" spans="1:7" ht="12.75">
      <c r="A53" s="45" t="s">
        <v>48</v>
      </c>
      <c r="B53" s="45">
        <v>9900000000</v>
      </c>
      <c r="C53" s="45"/>
      <c r="D53" s="66" t="s">
        <v>112</v>
      </c>
      <c r="E53" s="17">
        <f>E54</f>
        <v>6816.799999999999</v>
      </c>
      <c r="F53" s="17">
        <f t="shared" si="18"/>
        <v>6816.799999999999</v>
      </c>
      <c r="G53" s="17">
        <f t="shared" si="18"/>
        <v>6816.799999999999</v>
      </c>
    </row>
    <row r="54" spans="1:7" ht="31.5">
      <c r="A54" s="45" t="s">
        <v>48</v>
      </c>
      <c r="B54" s="45">
        <v>9990000000</v>
      </c>
      <c r="C54" s="45"/>
      <c r="D54" s="66" t="s">
        <v>168</v>
      </c>
      <c r="E54" s="17">
        <f>E55</f>
        <v>6816.799999999999</v>
      </c>
      <c r="F54" s="17">
        <f t="shared" si="18"/>
        <v>6816.799999999999</v>
      </c>
      <c r="G54" s="17">
        <f t="shared" si="18"/>
        <v>6816.799999999999</v>
      </c>
    </row>
    <row r="55" spans="1:7" ht="31.5">
      <c r="A55" s="45" t="s">
        <v>48</v>
      </c>
      <c r="B55" s="45">
        <v>9990200000</v>
      </c>
      <c r="C55" s="25"/>
      <c r="D55" s="66" t="s">
        <v>125</v>
      </c>
      <c r="E55" s="17">
        <f>E56</f>
        <v>6816.799999999999</v>
      </c>
      <c r="F55" s="17">
        <f t="shared" si="18"/>
        <v>6816.799999999999</v>
      </c>
      <c r="G55" s="17">
        <f t="shared" si="18"/>
        <v>6816.799999999999</v>
      </c>
    </row>
    <row r="56" spans="1:7" ht="47.25">
      <c r="A56" s="45" t="s">
        <v>48</v>
      </c>
      <c r="B56" s="45">
        <v>9990225000</v>
      </c>
      <c r="C56" s="45"/>
      <c r="D56" s="66" t="s">
        <v>126</v>
      </c>
      <c r="E56" s="17">
        <f>E57+E59</f>
        <v>6816.799999999999</v>
      </c>
      <c r="F56" s="17">
        <f aca="true" t="shared" si="19" ref="F56:G56">F57+F59</f>
        <v>6816.799999999999</v>
      </c>
      <c r="G56" s="17">
        <f t="shared" si="19"/>
        <v>6816.799999999999</v>
      </c>
    </row>
    <row r="57" spans="1:7" ht="63">
      <c r="A57" s="45" t="s">
        <v>48</v>
      </c>
      <c r="B57" s="45">
        <v>9990225000</v>
      </c>
      <c r="C57" s="45" t="s">
        <v>71</v>
      </c>
      <c r="D57" s="66" t="s">
        <v>1</v>
      </c>
      <c r="E57" s="17">
        <f>E58</f>
        <v>6741.4</v>
      </c>
      <c r="F57" s="17">
        <f aca="true" t="shared" si="20" ref="F57:G57">F58</f>
        <v>6741.4</v>
      </c>
      <c r="G57" s="17">
        <f t="shared" si="20"/>
        <v>6741.4</v>
      </c>
    </row>
    <row r="58" spans="1:7" ht="31.5">
      <c r="A58" s="45" t="s">
        <v>48</v>
      </c>
      <c r="B58" s="45">
        <v>9990225000</v>
      </c>
      <c r="C58" s="45">
        <v>120</v>
      </c>
      <c r="D58" s="66" t="s">
        <v>271</v>
      </c>
      <c r="E58" s="17">
        <f>'№ 2'!F492</f>
        <v>6741.4</v>
      </c>
      <c r="F58" s="17">
        <f>'№ 2'!G492</f>
        <v>6741.4</v>
      </c>
      <c r="G58" s="17">
        <f>'№ 2'!H492</f>
        <v>6741.4</v>
      </c>
    </row>
    <row r="59" spans="1:7" ht="12.75">
      <c r="A59" s="45" t="s">
        <v>48</v>
      </c>
      <c r="B59" s="45">
        <v>9990225000</v>
      </c>
      <c r="C59" s="45" t="s">
        <v>73</v>
      </c>
      <c r="D59" s="66" t="s">
        <v>74</v>
      </c>
      <c r="E59" s="17">
        <f>E60</f>
        <v>75.4</v>
      </c>
      <c r="F59" s="17">
        <f aca="true" t="shared" si="21" ref="F59:G59">F60</f>
        <v>75.4</v>
      </c>
      <c r="G59" s="17">
        <f t="shared" si="21"/>
        <v>75.4</v>
      </c>
    </row>
    <row r="60" spans="1:7" ht="12.75">
      <c r="A60" s="45" t="s">
        <v>48</v>
      </c>
      <c r="B60" s="45">
        <v>9990225000</v>
      </c>
      <c r="C60" s="45">
        <v>850</v>
      </c>
      <c r="D60" s="66" t="s">
        <v>107</v>
      </c>
      <c r="E60" s="17">
        <f>'№ 2'!F494</f>
        <v>75.4</v>
      </c>
      <c r="F60" s="17">
        <f>'№ 2'!G494</f>
        <v>75.4</v>
      </c>
      <c r="G60" s="17">
        <f>'№ 2'!H494</f>
        <v>75.4</v>
      </c>
    </row>
    <row r="61" spans="1:7" ht="12.75">
      <c r="A61" s="9" t="s">
        <v>367</v>
      </c>
      <c r="B61" s="148"/>
      <c r="C61" s="148"/>
      <c r="D61" s="53" t="s">
        <v>368</v>
      </c>
      <c r="E61" s="17">
        <f>E62</f>
        <v>2175</v>
      </c>
      <c r="F61" s="17">
        <f aca="true" t="shared" si="22" ref="F61:G65">F62</f>
        <v>0</v>
      </c>
      <c r="G61" s="17">
        <f t="shared" si="22"/>
        <v>0</v>
      </c>
    </row>
    <row r="62" spans="1:7" ht="12.75">
      <c r="A62" s="9" t="s">
        <v>367</v>
      </c>
      <c r="B62" s="150" t="s">
        <v>117</v>
      </c>
      <c r="C62" s="150" t="s">
        <v>69</v>
      </c>
      <c r="D62" s="149" t="s">
        <v>112</v>
      </c>
      <c r="E62" s="17">
        <f>E63</f>
        <v>2175</v>
      </c>
      <c r="F62" s="17">
        <f t="shared" si="22"/>
        <v>0</v>
      </c>
      <c r="G62" s="17">
        <f t="shared" si="22"/>
        <v>0</v>
      </c>
    </row>
    <row r="63" spans="1:7" ht="31.5">
      <c r="A63" s="9" t="s">
        <v>367</v>
      </c>
      <c r="B63" s="148">
        <v>9930000000</v>
      </c>
      <c r="C63" s="148"/>
      <c r="D63" s="77" t="s">
        <v>181</v>
      </c>
      <c r="E63" s="17">
        <f>E64</f>
        <v>2175</v>
      </c>
      <c r="F63" s="17">
        <f t="shared" si="22"/>
        <v>0</v>
      </c>
      <c r="G63" s="17">
        <f t="shared" si="22"/>
        <v>0</v>
      </c>
    </row>
    <row r="64" spans="1:7" ht="31.5">
      <c r="A64" s="9" t="s">
        <v>367</v>
      </c>
      <c r="B64" s="150">
        <v>9930020480</v>
      </c>
      <c r="C64" s="150"/>
      <c r="D64" s="149" t="s">
        <v>369</v>
      </c>
      <c r="E64" s="17">
        <f>E65</f>
        <v>2175</v>
      </c>
      <c r="F64" s="17">
        <f t="shared" si="22"/>
        <v>0</v>
      </c>
      <c r="G64" s="17">
        <f t="shared" si="22"/>
        <v>0</v>
      </c>
    </row>
    <row r="65" spans="1:7" ht="12.75">
      <c r="A65" s="9" t="s">
        <v>367</v>
      </c>
      <c r="B65" s="150">
        <v>9930020480</v>
      </c>
      <c r="C65" s="148" t="s">
        <v>73</v>
      </c>
      <c r="D65" s="149" t="s">
        <v>74</v>
      </c>
      <c r="E65" s="17">
        <f>E66</f>
        <v>2175</v>
      </c>
      <c r="F65" s="17">
        <f t="shared" si="22"/>
        <v>0</v>
      </c>
      <c r="G65" s="17">
        <f t="shared" si="22"/>
        <v>0</v>
      </c>
    </row>
    <row r="66" spans="1:7" ht="12.75">
      <c r="A66" s="9" t="s">
        <v>367</v>
      </c>
      <c r="B66" s="150">
        <v>9930020480</v>
      </c>
      <c r="C66" s="148">
        <v>880</v>
      </c>
      <c r="D66" s="149" t="s">
        <v>370</v>
      </c>
      <c r="E66" s="17">
        <f>'№ 2'!F44</f>
        <v>2175</v>
      </c>
      <c r="F66" s="17">
        <f>'№ 2'!G44</f>
        <v>0</v>
      </c>
      <c r="G66" s="17">
        <f>'№ 2'!H44</f>
        <v>0</v>
      </c>
    </row>
    <row r="67" spans="1:7" ht="12.75">
      <c r="A67" s="23" t="s">
        <v>255</v>
      </c>
      <c r="B67" s="45"/>
      <c r="C67" s="45"/>
      <c r="D67" s="13" t="s">
        <v>256</v>
      </c>
      <c r="E67" s="17">
        <f aca="true" t="shared" si="23" ref="E67:E72">E68</f>
        <v>88.6</v>
      </c>
      <c r="F67" s="17">
        <f aca="true" t="shared" si="24" ref="F67:G72">F68</f>
        <v>88.6</v>
      </c>
      <c r="G67" s="17">
        <f t="shared" si="24"/>
        <v>88.6</v>
      </c>
    </row>
    <row r="68" spans="1:7" ht="47.25">
      <c r="A68" s="9" t="s">
        <v>255</v>
      </c>
      <c r="B68" s="46">
        <v>1200000000</v>
      </c>
      <c r="C68" s="45"/>
      <c r="D68" s="60" t="s">
        <v>206</v>
      </c>
      <c r="E68" s="17">
        <f t="shared" si="23"/>
        <v>88.6</v>
      </c>
      <c r="F68" s="17">
        <f t="shared" si="24"/>
        <v>88.6</v>
      </c>
      <c r="G68" s="17">
        <f t="shared" si="24"/>
        <v>88.6</v>
      </c>
    </row>
    <row r="69" spans="1:7" ht="31.5">
      <c r="A69" s="9" t="s">
        <v>255</v>
      </c>
      <c r="B69" s="45">
        <v>1240000000</v>
      </c>
      <c r="C69" s="45"/>
      <c r="D69" s="60" t="s">
        <v>145</v>
      </c>
      <c r="E69" s="17">
        <f t="shared" si="23"/>
        <v>88.6</v>
      </c>
      <c r="F69" s="17">
        <f t="shared" si="24"/>
        <v>88.6</v>
      </c>
      <c r="G69" s="17">
        <f t="shared" si="24"/>
        <v>88.6</v>
      </c>
    </row>
    <row r="70" spans="1:7" ht="17.25" customHeight="1">
      <c r="A70" s="23" t="s">
        <v>255</v>
      </c>
      <c r="B70" s="45">
        <v>1240500000</v>
      </c>
      <c r="C70" s="45"/>
      <c r="D70" s="60" t="s">
        <v>146</v>
      </c>
      <c r="E70" s="17">
        <f t="shared" si="23"/>
        <v>88.6</v>
      </c>
      <c r="F70" s="17">
        <f t="shared" si="24"/>
        <v>88.6</v>
      </c>
      <c r="G70" s="17">
        <f t="shared" si="24"/>
        <v>88.6</v>
      </c>
    </row>
    <row r="71" spans="1:7" ht="31.5">
      <c r="A71" s="9" t="s">
        <v>255</v>
      </c>
      <c r="B71" s="45">
        <v>1240520410</v>
      </c>
      <c r="C71" s="45"/>
      <c r="D71" s="75" t="s">
        <v>243</v>
      </c>
      <c r="E71" s="17">
        <f t="shared" si="23"/>
        <v>88.6</v>
      </c>
      <c r="F71" s="17">
        <f t="shared" si="24"/>
        <v>88.6</v>
      </c>
      <c r="G71" s="17">
        <f t="shared" si="24"/>
        <v>88.6</v>
      </c>
    </row>
    <row r="72" spans="1:7" ht="12.75">
      <c r="A72" s="9" t="s">
        <v>255</v>
      </c>
      <c r="B72" s="45">
        <v>1240520410</v>
      </c>
      <c r="C72" s="45" t="s">
        <v>73</v>
      </c>
      <c r="D72" s="60" t="s">
        <v>74</v>
      </c>
      <c r="E72" s="17">
        <f t="shared" si="23"/>
        <v>88.6</v>
      </c>
      <c r="F72" s="17">
        <f t="shared" si="24"/>
        <v>88.6</v>
      </c>
      <c r="G72" s="17">
        <f t="shared" si="24"/>
        <v>88.6</v>
      </c>
    </row>
    <row r="73" spans="1:7" ht="31.5">
      <c r="A73" s="9" t="s">
        <v>255</v>
      </c>
      <c r="B73" s="45">
        <v>1240520410</v>
      </c>
      <c r="C73" s="45">
        <v>860</v>
      </c>
      <c r="D73" s="60" t="s">
        <v>273</v>
      </c>
      <c r="E73" s="17">
        <f>'№ 2'!F51</f>
        <v>88.6</v>
      </c>
      <c r="F73" s="17">
        <f>'№ 2'!G51</f>
        <v>88.6</v>
      </c>
      <c r="G73" s="17">
        <f>'№ 2'!H51</f>
        <v>88.6</v>
      </c>
    </row>
    <row r="74" spans="1:7" ht="12.75">
      <c r="A74" s="45" t="s">
        <v>49</v>
      </c>
      <c r="B74" s="45"/>
      <c r="C74" s="45"/>
      <c r="D74" s="66" t="s">
        <v>9</v>
      </c>
      <c r="E74" s="17">
        <f>E75</f>
        <v>500</v>
      </c>
      <c r="F74" s="17">
        <f aca="true" t="shared" si="25" ref="F74:G78">F75</f>
        <v>1000</v>
      </c>
      <c r="G74" s="17">
        <f t="shared" si="25"/>
        <v>1000</v>
      </c>
    </row>
    <row r="75" spans="1:7" ht="12.75">
      <c r="A75" s="45" t="s">
        <v>49</v>
      </c>
      <c r="B75" s="45">
        <v>9900000000</v>
      </c>
      <c r="C75" s="45"/>
      <c r="D75" s="66" t="s">
        <v>112</v>
      </c>
      <c r="E75" s="17">
        <f>E76</f>
        <v>500</v>
      </c>
      <c r="F75" s="17">
        <f t="shared" si="25"/>
        <v>1000</v>
      </c>
      <c r="G75" s="17">
        <f t="shared" si="25"/>
        <v>1000</v>
      </c>
    </row>
    <row r="76" spans="1:7" ht="12.75">
      <c r="A76" s="45" t="s">
        <v>49</v>
      </c>
      <c r="B76" s="45">
        <v>9910000000</v>
      </c>
      <c r="C76" s="45"/>
      <c r="D76" s="66" t="s">
        <v>9</v>
      </c>
      <c r="E76" s="17">
        <f>E77</f>
        <v>500</v>
      </c>
      <c r="F76" s="17">
        <f t="shared" si="25"/>
        <v>1000</v>
      </c>
      <c r="G76" s="17">
        <f t="shared" si="25"/>
        <v>1000</v>
      </c>
    </row>
    <row r="77" spans="1:7" ht="31.5">
      <c r="A77" s="45" t="s">
        <v>49</v>
      </c>
      <c r="B77" s="45">
        <v>9910020000</v>
      </c>
      <c r="C77" s="45"/>
      <c r="D77" s="66" t="s">
        <v>186</v>
      </c>
      <c r="E77" s="17">
        <f>E78</f>
        <v>500</v>
      </c>
      <c r="F77" s="17">
        <f t="shared" si="25"/>
        <v>1000</v>
      </c>
      <c r="G77" s="17">
        <f t="shared" si="25"/>
        <v>1000</v>
      </c>
    </row>
    <row r="78" spans="1:7" ht="12.75">
      <c r="A78" s="45" t="s">
        <v>49</v>
      </c>
      <c r="B78" s="45">
        <v>9910020000</v>
      </c>
      <c r="C78" s="46" t="s">
        <v>73</v>
      </c>
      <c r="D78" s="60" t="s">
        <v>74</v>
      </c>
      <c r="E78" s="17">
        <f>E79</f>
        <v>500</v>
      </c>
      <c r="F78" s="17">
        <f t="shared" si="25"/>
        <v>1000</v>
      </c>
      <c r="G78" s="17">
        <f t="shared" si="25"/>
        <v>1000</v>
      </c>
    </row>
    <row r="79" spans="1:7" ht="12.75">
      <c r="A79" s="45" t="s">
        <v>49</v>
      </c>
      <c r="B79" s="45">
        <v>9910020000</v>
      </c>
      <c r="C79" s="2" t="s">
        <v>187</v>
      </c>
      <c r="D79" s="63" t="s">
        <v>188</v>
      </c>
      <c r="E79" s="17">
        <f>'№ 2'!F500</f>
        <v>500</v>
      </c>
      <c r="F79" s="17">
        <f>'№ 2'!G500</f>
        <v>1000</v>
      </c>
      <c r="G79" s="17">
        <f>'№ 2'!H500</f>
        <v>1000</v>
      </c>
    </row>
    <row r="80" spans="1:7" ht="12.75">
      <c r="A80" s="47" t="s">
        <v>63</v>
      </c>
      <c r="B80" s="47" t="s">
        <v>69</v>
      </c>
      <c r="C80" s="47" t="s">
        <v>69</v>
      </c>
      <c r="D80" s="13" t="s">
        <v>25</v>
      </c>
      <c r="E80" s="7">
        <f>E81+E99+E105+E131</f>
        <v>38696</v>
      </c>
      <c r="F80" s="7">
        <f>F81+F99+F105+F131</f>
        <v>39494.8</v>
      </c>
      <c r="G80" s="7">
        <f>G81+G99+G105+G131</f>
        <v>38991.8</v>
      </c>
    </row>
    <row r="81" spans="1:7" ht="47.25">
      <c r="A81" s="45" t="s">
        <v>63</v>
      </c>
      <c r="B81" s="46">
        <v>1200000000</v>
      </c>
      <c r="C81" s="45"/>
      <c r="D81" s="66" t="s">
        <v>206</v>
      </c>
      <c r="E81" s="17">
        <f>E82</f>
        <v>1025.1999999999998</v>
      </c>
      <c r="F81" s="17">
        <f aca="true" t="shared" si="26" ref="F81:G81">F82</f>
        <v>700.3</v>
      </c>
      <c r="G81" s="17">
        <f t="shared" si="26"/>
        <v>604.8</v>
      </c>
    </row>
    <row r="82" spans="1:7" ht="31.5">
      <c r="A82" s="45" t="s">
        <v>63</v>
      </c>
      <c r="B82" s="45">
        <v>1240000000</v>
      </c>
      <c r="C82" s="45"/>
      <c r="D82" s="66" t="s">
        <v>145</v>
      </c>
      <c r="E82" s="17">
        <f>E83+E92</f>
        <v>1025.1999999999998</v>
      </c>
      <c r="F82" s="17">
        <f>F83+F92</f>
        <v>700.3</v>
      </c>
      <c r="G82" s="17">
        <f>G83+G92</f>
        <v>604.8</v>
      </c>
    </row>
    <row r="83" spans="1:7" ht="31.5">
      <c r="A83" s="45" t="s">
        <v>63</v>
      </c>
      <c r="B83" s="45">
        <v>1240200000</v>
      </c>
      <c r="C83" s="45"/>
      <c r="D83" s="66" t="s">
        <v>165</v>
      </c>
      <c r="E83" s="17">
        <f>E84+E89</f>
        <v>121</v>
      </c>
      <c r="F83" s="17">
        <f aca="true" t="shared" si="27" ref="F83:G83">F84+F89</f>
        <v>119.39999999999999</v>
      </c>
      <c r="G83" s="17">
        <f t="shared" si="27"/>
        <v>119.39999999999999</v>
      </c>
    </row>
    <row r="84" spans="1:7" ht="12.75">
      <c r="A84" s="45" t="s">
        <v>63</v>
      </c>
      <c r="B84" s="45">
        <v>1240220340</v>
      </c>
      <c r="C84" s="45"/>
      <c r="D84" s="66" t="s">
        <v>172</v>
      </c>
      <c r="E84" s="17">
        <f>E85+E87</f>
        <v>114.4</v>
      </c>
      <c r="F84" s="17">
        <f aca="true" t="shared" si="28" ref="F84:G84">F85+F87</f>
        <v>112.8</v>
      </c>
      <c r="G84" s="17">
        <f t="shared" si="28"/>
        <v>112.8</v>
      </c>
    </row>
    <row r="85" spans="1:7" ht="31.5">
      <c r="A85" s="45" t="s">
        <v>63</v>
      </c>
      <c r="B85" s="45">
        <v>1240220340</v>
      </c>
      <c r="C85" s="46" t="s">
        <v>72</v>
      </c>
      <c r="D85" s="60" t="s">
        <v>99</v>
      </c>
      <c r="E85" s="17">
        <f>E86</f>
        <v>82.8</v>
      </c>
      <c r="F85" s="17">
        <f aca="true" t="shared" si="29" ref="F85:G85">F86</f>
        <v>82.8</v>
      </c>
      <c r="G85" s="17">
        <f t="shared" si="29"/>
        <v>82.8</v>
      </c>
    </row>
    <row r="86" spans="1:7" ht="31.5">
      <c r="A86" s="45" t="s">
        <v>63</v>
      </c>
      <c r="B86" s="45">
        <v>1240220340</v>
      </c>
      <c r="C86" s="45">
        <v>240</v>
      </c>
      <c r="D86" s="66" t="s">
        <v>269</v>
      </c>
      <c r="E86" s="17">
        <f>'№ 2'!F58</f>
        <v>82.8</v>
      </c>
      <c r="F86" s="17">
        <f>'№ 2'!G58</f>
        <v>82.8</v>
      </c>
      <c r="G86" s="17">
        <f>'№ 2'!H58</f>
        <v>82.8</v>
      </c>
    </row>
    <row r="87" spans="1:7" ht="12.75">
      <c r="A87" s="45" t="s">
        <v>63</v>
      </c>
      <c r="B87" s="45">
        <v>1240220340</v>
      </c>
      <c r="C87" s="46" t="s">
        <v>76</v>
      </c>
      <c r="D87" s="60" t="s">
        <v>77</v>
      </c>
      <c r="E87" s="17">
        <f>E88</f>
        <v>31.6</v>
      </c>
      <c r="F87" s="17">
        <f aca="true" t="shared" si="30" ref="F87:G87">F88</f>
        <v>30</v>
      </c>
      <c r="G87" s="17">
        <f t="shared" si="30"/>
        <v>30</v>
      </c>
    </row>
    <row r="88" spans="1:7" ht="12.75">
      <c r="A88" s="45" t="s">
        <v>63</v>
      </c>
      <c r="B88" s="45">
        <v>1240220340</v>
      </c>
      <c r="C88" s="45">
        <v>350</v>
      </c>
      <c r="D88" s="63" t="s">
        <v>173</v>
      </c>
      <c r="E88" s="17">
        <f>'№ 2'!F60</f>
        <v>31.6</v>
      </c>
      <c r="F88" s="17">
        <f>'№ 2'!G60</f>
        <v>30</v>
      </c>
      <c r="G88" s="17">
        <f>'№ 2'!H60</f>
        <v>30</v>
      </c>
    </row>
    <row r="89" spans="1:7" ht="31.5">
      <c r="A89" s="72" t="s">
        <v>63</v>
      </c>
      <c r="B89" s="72">
        <v>1240220360</v>
      </c>
      <c r="C89" s="72"/>
      <c r="D89" s="63" t="s">
        <v>274</v>
      </c>
      <c r="E89" s="17">
        <f>E90</f>
        <v>6.6</v>
      </c>
      <c r="F89" s="17">
        <f aca="true" t="shared" si="31" ref="F89:G90">F90</f>
        <v>6.6</v>
      </c>
      <c r="G89" s="17">
        <f t="shared" si="31"/>
        <v>6.6</v>
      </c>
    </row>
    <row r="90" spans="1:7" ht="12.75">
      <c r="A90" s="72" t="s">
        <v>63</v>
      </c>
      <c r="B90" s="72">
        <v>1240220360</v>
      </c>
      <c r="C90" s="74" t="s">
        <v>76</v>
      </c>
      <c r="D90" s="73" t="s">
        <v>77</v>
      </c>
      <c r="E90" s="17">
        <f>E91</f>
        <v>6.6</v>
      </c>
      <c r="F90" s="17">
        <f t="shared" si="31"/>
        <v>6.6</v>
      </c>
      <c r="G90" s="17">
        <f t="shared" si="31"/>
        <v>6.6</v>
      </c>
    </row>
    <row r="91" spans="1:7" ht="12.75">
      <c r="A91" s="72" t="s">
        <v>63</v>
      </c>
      <c r="B91" s="72">
        <v>1240220360</v>
      </c>
      <c r="C91" s="72">
        <v>350</v>
      </c>
      <c r="D91" s="63" t="s">
        <v>173</v>
      </c>
      <c r="E91" s="17">
        <f>'№ 2'!F63</f>
        <v>6.6</v>
      </c>
      <c r="F91" s="17">
        <f>'№ 2'!G63</f>
        <v>6.6</v>
      </c>
      <c r="G91" s="17">
        <f>'№ 2'!H63</f>
        <v>6.6</v>
      </c>
    </row>
    <row r="92" spans="1:7" ht="16.5" customHeight="1">
      <c r="A92" s="45" t="s">
        <v>63</v>
      </c>
      <c r="B92" s="45">
        <v>1240500000</v>
      </c>
      <c r="C92" s="45"/>
      <c r="D92" s="66" t="s">
        <v>146</v>
      </c>
      <c r="E92" s="17">
        <f>E93+E96</f>
        <v>904.1999999999999</v>
      </c>
      <c r="F92" s="17">
        <f aca="true" t="shared" si="32" ref="F92:G92">F93+F96</f>
        <v>580.9</v>
      </c>
      <c r="G92" s="17">
        <f t="shared" si="32"/>
        <v>485.4</v>
      </c>
    </row>
    <row r="93" spans="1:7" ht="31.5">
      <c r="A93" s="45" t="s">
        <v>63</v>
      </c>
      <c r="B93" s="45">
        <v>1240520410</v>
      </c>
      <c r="C93" s="45"/>
      <c r="D93" s="66" t="s">
        <v>243</v>
      </c>
      <c r="E93" s="17">
        <f>E94</f>
        <v>119.4</v>
      </c>
      <c r="F93" s="17">
        <f aca="true" t="shared" si="33" ref="F93:G94">F94</f>
        <v>119.4</v>
      </c>
      <c r="G93" s="17">
        <f t="shared" si="33"/>
        <v>40</v>
      </c>
    </row>
    <row r="94" spans="1:7" ht="12.75">
      <c r="A94" s="45" t="s">
        <v>63</v>
      </c>
      <c r="B94" s="45">
        <v>1240520410</v>
      </c>
      <c r="C94" s="45" t="s">
        <v>73</v>
      </c>
      <c r="D94" s="66" t="s">
        <v>74</v>
      </c>
      <c r="E94" s="17">
        <f>E95</f>
        <v>119.4</v>
      </c>
      <c r="F94" s="17">
        <f t="shared" si="33"/>
        <v>119.4</v>
      </c>
      <c r="G94" s="17">
        <f t="shared" si="33"/>
        <v>40</v>
      </c>
    </row>
    <row r="95" spans="1:7" ht="12.75">
      <c r="A95" s="45" t="s">
        <v>63</v>
      </c>
      <c r="B95" s="45">
        <v>1240520410</v>
      </c>
      <c r="C95" s="45">
        <v>850</v>
      </c>
      <c r="D95" s="66" t="s">
        <v>107</v>
      </c>
      <c r="E95" s="17">
        <f>'№ 2'!F67</f>
        <v>119.4</v>
      </c>
      <c r="F95" s="17">
        <f>'№ 2'!G67</f>
        <v>119.4</v>
      </c>
      <c r="G95" s="17">
        <f>'№ 2'!H67</f>
        <v>40</v>
      </c>
    </row>
    <row r="96" spans="1:7" ht="31.5">
      <c r="A96" s="45" t="s">
        <v>63</v>
      </c>
      <c r="B96" s="45">
        <v>1240520460</v>
      </c>
      <c r="C96" s="45"/>
      <c r="D96" s="66" t="s">
        <v>260</v>
      </c>
      <c r="E96" s="17">
        <f>E97</f>
        <v>784.8</v>
      </c>
      <c r="F96" s="17">
        <f aca="true" t="shared" si="34" ref="F96:G97">F97</f>
        <v>461.5</v>
      </c>
      <c r="G96" s="17">
        <f t="shared" si="34"/>
        <v>445.4</v>
      </c>
    </row>
    <row r="97" spans="1:7" ht="31.5">
      <c r="A97" s="45" t="s">
        <v>63</v>
      </c>
      <c r="B97" s="45">
        <v>1240520460</v>
      </c>
      <c r="C97" s="46" t="s">
        <v>72</v>
      </c>
      <c r="D97" s="60" t="s">
        <v>99</v>
      </c>
      <c r="E97" s="17">
        <f>E98</f>
        <v>784.8</v>
      </c>
      <c r="F97" s="17">
        <f t="shared" si="34"/>
        <v>461.5</v>
      </c>
      <c r="G97" s="17">
        <f t="shared" si="34"/>
        <v>445.4</v>
      </c>
    </row>
    <row r="98" spans="1:7" ht="31.5">
      <c r="A98" s="45" t="s">
        <v>63</v>
      </c>
      <c r="B98" s="45">
        <v>1240520460</v>
      </c>
      <c r="C98" s="45">
        <v>240</v>
      </c>
      <c r="D98" s="66" t="s">
        <v>269</v>
      </c>
      <c r="E98" s="17">
        <f>'№ 2'!F70</f>
        <v>784.8</v>
      </c>
      <c r="F98" s="17">
        <f>'№ 2'!G70</f>
        <v>461.5</v>
      </c>
      <c r="G98" s="17">
        <f>'№ 2'!H70</f>
        <v>445.4</v>
      </c>
    </row>
    <row r="99" spans="1:7" ht="31.5">
      <c r="A99" s="45" t="s">
        <v>63</v>
      </c>
      <c r="B99" s="46">
        <v>1500000000</v>
      </c>
      <c r="C99" s="45"/>
      <c r="D99" s="66" t="s">
        <v>207</v>
      </c>
      <c r="E99" s="17">
        <f>E100</f>
        <v>111.4</v>
      </c>
      <c r="F99" s="17">
        <f aca="true" t="shared" si="35" ref="F99:G103">F100</f>
        <v>111.4</v>
      </c>
      <c r="G99" s="17">
        <f t="shared" si="35"/>
        <v>111.4</v>
      </c>
    </row>
    <row r="100" spans="1:7" ht="12.75">
      <c r="A100" s="45" t="s">
        <v>63</v>
      </c>
      <c r="B100" s="45">
        <v>1510000000</v>
      </c>
      <c r="C100" s="45"/>
      <c r="D100" s="66" t="s">
        <v>175</v>
      </c>
      <c r="E100" s="17">
        <f>E101</f>
        <v>111.4</v>
      </c>
      <c r="F100" s="17">
        <f t="shared" si="35"/>
        <v>111.4</v>
      </c>
      <c r="G100" s="17">
        <f t="shared" si="35"/>
        <v>111.4</v>
      </c>
    </row>
    <row r="101" spans="1:7" ht="47.25">
      <c r="A101" s="45" t="s">
        <v>63</v>
      </c>
      <c r="B101" s="45">
        <v>1510200000</v>
      </c>
      <c r="C101" s="45"/>
      <c r="D101" s="66" t="s">
        <v>208</v>
      </c>
      <c r="E101" s="17">
        <f>E102</f>
        <v>111.4</v>
      </c>
      <c r="F101" s="17">
        <f t="shared" si="35"/>
        <v>111.4</v>
      </c>
      <c r="G101" s="17">
        <f t="shared" si="35"/>
        <v>111.4</v>
      </c>
    </row>
    <row r="102" spans="1:7" ht="31.5">
      <c r="A102" s="45" t="s">
        <v>63</v>
      </c>
      <c r="B102" s="45">
        <v>1510220170</v>
      </c>
      <c r="C102" s="45"/>
      <c r="D102" s="66" t="s">
        <v>209</v>
      </c>
      <c r="E102" s="17">
        <f>E103</f>
        <v>111.4</v>
      </c>
      <c r="F102" s="17">
        <f t="shared" si="35"/>
        <v>111.4</v>
      </c>
      <c r="G102" s="17">
        <f t="shared" si="35"/>
        <v>111.4</v>
      </c>
    </row>
    <row r="103" spans="1:7" ht="12.75">
      <c r="A103" s="45" t="s">
        <v>63</v>
      </c>
      <c r="B103" s="45">
        <v>1510220170</v>
      </c>
      <c r="C103" s="46" t="s">
        <v>76</v>
      </c>
      <c r="D103" s="60" t="s">
        <v>77</v>
      </c>
      <c r="E103" s="17">
        <f>E104</f>
        <v>111.4</v>
      </c>
      <c r="F103" s="17">
        <f t="shared" si="35"/>
        <v>111.4</v>
      </c>
      <c r="G103" s="17">
        <f t="shared" si="35"/>
        <v>111.4</v>
      </c>
    </row>
    <row r="104" spans="1:7" ht="12.75">
      <c r="A104" s="45" t="s">
        <v>63</v>
      </c>
      <c r="B104" s="45">
        <v>1510220170</v>
      </c>
      <c r="C104" s="1" t="s">
        <v>177</v>
      </c>
      <c r="D104" s="67" t="s">
        <v>176</v>
      </c>
      <c r="E104" s="17">
        <f>'№ 2'!F76</f>
        <v>111.4</v>
      </c>
      <c r="F104" s="17">
        <f>'№ 2'!G76</f>
        <v>111.4</v>
      </c>
      <c r="G104" s="17">
        <f>'№ 2'!H76</f>
        <v>111.4</v>
      </c>
    </row>
    <row r="105" spans="1:7" ht="47.25">
      <c r="A105" s="46" t="s">
        <v>63</v>
      </c>
      <c r="B105" s="46">
        <v>1600000000</v>
      </c>
      <c r="C105" s="46"/>
      <c r="D105" s="60" t="s">
        <v>121</v>
      </c>
      <c r="E105" s="17">
        <f>E106+E114+E126</f>
        <v>5142.6</v>
      </c>
      <c r="F105" s="17">
        <f>F106+F114+F126</f>
        <v>5142.6</v>
      </c>
      <c r="G105" s="17">
        <f>G106+G114+G126</f>
        <v>4735.1</v>
      </c>
    </row>
    <row r="106" spans="1:7" ht="31.5">
      <c r="A106" s="46" t="s">
        <v>63</v>
      </c>
      <c r="B106" s="46">
        <v>1620000000</v>
      </c>
      <c r="C106" s="46"/>
      <c r="D106" s="60" t="s">
        <v>114</v>
      </c>
      <c r="E106" s="17">
        <f>E107</f>
        <v>2963.6</v>
      </c>
      <c r="F106" s="17">
        <f aca="true" t="shared" si="36" ref="F106:G106">F107</f>
        <v>2963.6</v>
      </c>
      <c r="G106" s="17">
        <f t="shared" si="36"/>
        <v>2963.6</v>
      </c>
    </row>
    <row r="107" spans="1:7" ht="12.75">
      <c r="A107" s="46" t="s">
        <v>63</v>
      </c>
      <c r="B107" s="46">
        <v>1620100000</v>
      </c>
      <c r="C107" s="46"/>
      <c r="D107" s="60" t="s">
        <v>115</v>
      </c>
      <c r="E107" s="17">
        <f>E108+E111</f>
        <v>2963.6</v>
      </c>
      <c r="F107" s="17">
        <f aca="true" t="shared" si="37" ref="F107:G107">F108+F111</f>
        <v>2963.6</v>
      </c>
      <c r="G107" s="17">
        <f t="shared" si="37"/>
        <v>2963.6</v>
      </c>
    </row>
    <row r="108" spans="1:7" ht="12.75">
      <c r="A108" s="46" t="s">
        <v>63</v>
      </c>
      <c r="B108" s="46">
        <v>1620120210</v>
      </c>
      <c r="C108" s="19"/>
      <c r="D108" s="60" t="s">
        <v>116</v>
      </c>
      <c r="E108" s="17">
        <f>E109</f>
        <v>2837.6</v>
      </c>
      <c r="F108" s="17">
        <f aca="true" t="shared" si="38" ref="F108:G109">F109</f>
        <v>2837.6</v>
      </c>
      <c r="G108" s="17">
        <f t="shared" si="38"/>
        <v>2837.6</v>
      </c>
    </row>
    <row r="109" spans="1:7" ht="31.5">
      <c r="A109" s="46" t="s">
        <v>63</v>
      </c>
      <c r="B109" s="46">
        <v>1620120210</v>
      </c>
      <c r="C109" s="46" t="s">
        <v>72</v>
      </c>
      <c r="D109" s="60" t="s">
        <v>99</v>
      </c>
      <c r="E109" s="17">
        <f>E110</f>
        <v>2837.6</v>
      </c>
      <c r="F109" s="17">
        <f t="shared" si="38"/>
        <v>2837.6</v>
      </c>
      <c r="G109" s="17">
        <f t="shared" si="38"/>
        <v>2837.6</v>
      </c>
    </row>
    <row r="110" spans="1:7" ht="31.5">
      <c r="A110" s="46" t="s">
        <v>63</v>
      </c>
      <c r="B110" s="46">
        <v>1620120210</v>
      </c>
      <c r="C110" s="45">
        <v>240</v>
      </c>
      <c r="D110" s="60" t="s">
        <v>269</v>
      </c>
      <c r="E110" s="17">
        <f>'№ 2'!F516</f>
        <v>2837.6</v>
      </c>
      <c r="F110" s="17">
        <f>'№ 2'!G516</f>
        <v>2837.6</v>
      </c>
      <c r="G110" s="17">
        <f>'№ 2'!H516</f>
        <v>2837.6</v>
      </c>
    </row>
    <row r="111" spans="1:7" ht="31.5">
      <c r="A111" s="46" t="s">
        <v>63</v>
      </c>
      <c r="B111" s="46">
        <v>1620120220</v>
      </c>
      <c r="C111" s="45"/>
      <c r="D111" s="60" t="s">
        <v>113</v>
      </c>
      <c r="E111" s="17">
        <f>E112</f>
        <v>126</v>
      </c>
      <c r="F111" s="17">
        <f aca="true" t="shared" si="39" ref="F111:G111">F112</f>
        <v>126</v>
      </c>
      <c r="G111" s="17">
        <f t="shared" si="39"/>
        <v>126</v>
      </c>
    </row>
    <row r="112" spans="1:7" ht="31.5">
      <c r="A112" s="46" t="s">
        <v>63</v>
      </c>
      <c r="B112" s="46">
        <v>1620120220</v>
      </c>
      <c r="C112" s="46" t="s">
        <v>72</v>
      </c>
      <c r="D112" s="60" t="s">
        <v>99</v>
      </c>
      <c r="E112" s="17">
        <f>E113</f>
        <v>126</v>
      </c>
      <c r="F112" s="17">
        <f aca="true" t="shared" si="40" ref="F112:G112">F113</f>
        <v>126</v>
      </c>
      <c r="G112" s="17">
        <f t="shared" si="40"/>
        <v>126</v>
      </c>
    </row>
    <row r="113" spans="1:7" ht="31.5">
      <c r="A113" s="46" t="s">
        <v>63</v>
      </c>
      <c r="B113" s="46">
        <v>1620120220</v>
      </c>
      <c r="C113" s="45">
        <v>240</v>
      </c>
      <c r="D113" s="60" t="s">
        <v>269</v>
      </c>
      <c r="E113" s="17">
        <f>'№ 2'!F519</f>
        <v>126</v>
      </c>
      <c r="F113" s="17">
        <f>'№ 2'!G519</f>
        <v>126</v>
      </c>
      <c r="G113" s="17">
        <f>'№ 2'!H519</f>
        <v>126</v>
      </c>
    </row>
    <row r="114" spans="1:7" ht="47.25">
      <c r="A114" s="46" t="s">
        <v>63</v>
      </c>
      <c r="B114" s="46">
        <v>1630000000</v>
      </c>
      <c r="C114" s="45"/>
      <c r="D114" s="60" t="s">
        <v>245</v>
      </c>
      <c r="E114" s="17">
        <f>E115+E122</f>
        <v>2152.5</v>
      </c>
      <c r="F114" s="17">
        <f>F115+F122</f>
        <v>2152.5</v>
      </c>
      <c r="G114" s="17">
        <f>G115+G122</f>
        <v>1745</v>
      </c>
    </row>
    <row r="115" spans="1:7" ht="47.25">
      <c r="A115" s="46" t="s">
        <v>63</v>
      </c>
      <c r="B115" s="45">
        <v>1630100000</v>
      </c>
      <c r="C115" s="45"/>
      <c r="D115" s="66" t="s">
        <v>246</v>
      </c>
      <c r="E115" s="17">
        <f>E116+E119</f>
        <v>1870.4</v>
      </c>
      <c r="F115" s="17">
        <f aca="true" t="shared" si="41" ref="F115:G115">F116+F119</f>
        <v>1870.4</v>
      </c>
      <c r="G115" s="17">
        <f t="shared" si="41"/>
        <v>1592.5</v>
      </c>
    </row>
    <row r="116" spans="1:7" ht="47.25">
      <c r="A116" s="45" t="s">
        <v>63</v>
      </c>
      <c r="B116" s="45">
        <v>1630120180</v>
      </c>
      <c r="C116" s="45"/>
      <c r="D116" s="66" t="s">
        <v>247</v>
      </c>
      <c r="E116" s="17">
        <f>E117</f>
        <v>1186.5</v>
      </c>
      <c r="F116" s="17">
        <f aca="true" t="shared" si="42" ref="F116:G117">F117</f>
        <v>1186.5</v>
      </c>
      <c r="G116" s="17">
        <f t="shared" si="42"/>
        <v>1250</v>
      </c>
    </row>
    <row r="117" spans="1:7" ht="31.5">
      <c r="A117" s="46" t="s">
        <v>63</v>
      </c>
      <c r="B117" s="45">
        <v>1630120180</v>
      </c>
      <c r="C117" s="45" t="s">
        <v>72</v>
      </c>
      <c r="D117" s="66" t="s">
        <v>99</v>
      </c>
      <c r="E117" s="17">
        <f>E118</f>
        <v>1186.5</v>
      </c>
      <c r="F117" s="17">
        <f t="shared" si="42"/>
        <v>1186.5</v>
      </c>
      <c r="G117" s="17">
        <f t="shared" si="42"/>
        <v>1250</v>
      </c>
    </row>
    <row r="118" spans="1:7" ht="31.5">
      <c r="A118" s="46" t="s">
        <v>63</v>
      </c>
      <c r="B118" s="45">
        <v>1630120180</v>
      </c>
      <c r="C118" s="45">
        <v>240</v>
      </c>
      <c r="D118" s="66" t="s">
        <v>269</v>
      </c>
      <c r="E118" s="17">
        <f>'№ 2'!F82</f>
        <v>1186.5</v>
      </c>
      <c r="F118" s="17">
        <f>'№ 2'!G82</f>
        <v>1186.5</v>
      </c>
      <c r="G118" s="17">
        <f>'№ 2'!H82</f>
        <v>1250</v>
      </c>
    </row>
    <row r="119" spans="1:7" ht="47.25">
      <c r="A119" s="45" t="s">
        <v>63</v>
      </c>
      <c r="B119" s="45">
        <v>1630120520</v>
      </c>
      <c r="C119" s="45"/>
      <c r="D119" s="66" t="s">
        <v>252</v>
      </c>
      <c r="E119" s="17">
        <f>E120</f>
        <v>683.9</v>
      </c>
      <c r="F119" s="17">
        <f aca="true" t="shared" si="43" ref="F119:G120">F120</f>
        <v>683.9</v>
      </c>
      <c r="G119" s="17">
        <f t="shared" si="43"/>
        <v>342.5</v>
      </c>
    </row>
    <row r="120" spans="1:7" ht="31.5">
      <c r="A120" s="46" t="s">
        <v>63</v>
      </c>
      <c r="B120" s="45">
        <v>1630120520</v>
      </c>
      <c r="C120" s="45" t="s">
        <v>72</v>
      </c>
      <c r="D120" s="66" t="s">
        <v>99</v>
      </c>
      <c r="E120" s="17">
        <f>E121</f>
        <v>683.9</v>
      </c>
      <c r="F120" s="17">
        <f t="shared" si="43"/>
        <v>683.9</v>
      </c>
      <c r="G120" s="17">
        <f t="shared" si="43"/>
        <v>342.5</v>
      </c>
    </row>
    <row r="121" spans="1:7" ht="31.5">
      <c r="A121" s="46" t="s">
        <v>63</v>
      </c>
      <c r="B121" s="45">
        <v>1630120520</v>
      </c>
      <c r="C121" s="45">
        <v>240</v>
      </c>
      <c r="D121" s="66" t="s">
        <v>269</v>
      </c>
      <c r="E121" s="17">
        <f>'№ 2'!F85</f>
        <v>683.9</v>
      </c>
      <c r="F121" s="17">
        <f>'№ 2'!G85</f>
        <v>683.9</v>
      </c>
      <c r="G121" s="17">
        <f>'№ 2'!H85</f>
        <v>342.5</v>
      </c>
    </row>
    <row r="122" spans="1:7" ht="47.25">
      <c r="A122" s="45" t="s">
        <v>63</v>
      </c>
      <c r="B122" s="45">
        <v>1630200000</v>
      </c>
      <c r="C122" s="45"/>
      <c r="D122" s="66" t="s">
        <v>248</v>
      </c>
      <c r="E122" s="17">
        <f>E123</f>
        <v>282.1</v>
      </c>
      <c r="F122" s="17">
        <f aca="true" t="shared" si="44" ref="F122:G124">F123</f>
        <v>282.1</v>
      </c>
      <c r="G122" s="17">
        <f t="shared" si="44"/>
        <v>152.5</v>
      </c>
    </row>
    <row r="123" spans="1:7" ht="19.5" customHeight="1">
      <c r="A123" s="46" t="s">
        <v>63</v>
      </c>
      <c r="B123" s="45">
        <v>1630220530</v>
      </c>
      <c r="C123" s="45"/>
      <c r="D123" s="66" t="s">
        <v>249</v>
      </c>
      <c r="E123" s="17">
        <f>E124</f>
        <v>282.1</v>
      </c>
      <c r="F123" s="17">
        <f t="shared" si="44"/>
        <v>282.1</v>
      </c>
      <c r="G123" s="17">
        <f t="shared" si="44"/>
        <v>152.5</v>
      </c>
    </row>
    <row r="124" spans="1:7" ht="31.5">
      <c r="A124" s="46" t="s">
        <v>63</v>
      </c>
      <c r="B124" s="45">
        <v>1630220530</v>
      </c>
      <c r="C124" s="45" t="s">
        <v>72</v>
      </c>
      <c r="D124" s="66" t="s">
        <v>99</v>
      </c>
      <c r="E124" s="17">
        <f>E125</f>
        <v>282.1</v>
      </c>
      <c r="F124" s="17">
        <f t="shared" si="44"/>
        <v>282.1</v>
      </c>
      <c r="G124" s="17">
        <f t="shared" si="44"/>
        <v>152.5</v>
      </c>
    </row>
    <row r="125" spans="1:7" ht="31.5">
      <c r="A125" s="45" t="s">
        <v>63</v>
      </c>
      <c r="B125" s="45">
        <v>1630220530</v>
      </c>
      <c r="C125" s="45">
        <v>240</v>
      </c>
      <c r="D125" s="66" t="s">
        <v>269</v>
      </c>
      <c r="E125" s="17">
        <f>'№ 2'!F89</f>
        <v>282.1</v>
      </c>
      <c r="F125" s="17">
        <f>'№ 2'!G89</f>
        <v>282.1</v>
      </c>
      <c r="G125" s="17">
        <f>'№ 2'!H89</f>
        <v>152.5</v>
      </c>
    </row>
    <row r="126" spans="1:7" ht="47.25">
      <c r="A126" s="45" t="s">
        <v>63</v>
      </c>
      <c r="B126" s="46">
        <v>1640000000</v>
      </c>
      <c r="C126" s="1"/>
      <c r="D126" s="67" t="s">
        <v>238</v>
      </c>
      <c r="E126" s="17">
        <f>E127</f>
        <v>26.5</v>
      </c>
      <c r="F126" s="17">
        <f aca="true" t="shared" si="45" ref="F126:G129">F127</f>
        <v>26.5</v>
      </c>
      <c r="G126" s="17">
        <f t="shared" si="45"/>
        <v>26.5</v>
      </c>
    </row>
    <row r="127" spans="1:7" ht="31.5">
      <c r="A127" s="45" t="s">
        <v>63</v>
      </c>
      <c r="B127" s="45">
        <v>1640200000</v>
      </c>
      <c r="C127" s="1"/>
      <c r="D127" s="67" t="s">
        <v>241</v>
      </c>
      <c r="E127" s="17">
        <f>E128</f>
        <v>26.5</v>
      </c>
      <c r="F127" s="17">
        <f t="shared" si="45"/>
        <v>26.5</v>
      </c>
      <c r="G127" s="17">
        <f t="shared" si="45"/>
        <v>26.5</v>
      </c>
    </row>
    <row r="128" spans="1:7" ht="12.75">
      <c r="A128" s="45" t="s">
        <v>63</v>
      </c>
      <c r="B128" s="45">
        <v>1640220250</v>
      </c>
      <c r="C128" s="1"/>
      <c r="D128" s="67" t="s">
        <v>239</v>
      </c>
      <c r="E128" s="17">
        <f>E129</f>
        <v>26.5</v>
      </c>
      <c r="F128" s="17">
        <f t="shared" si="45"/>
        <v>26.5</v>
      </c>
      <c r="G128" s="17">
        <f t="shared" si="45"/>
        <v>26.5</v>
      </c>
    </row>
    <row r="129" spans="1:7" ht="31.5">
      <c r="A129" s="45" t="s">
        <v>63</v>
      </c>
      <c r="B129" s="45">
        <v>1640220250</v>
      </c>
      <c r="C129" s="46" t="s">
        <v>72</v>
      </c>
      <c r="D129" s="60" t="s">
        <v>99</v>
      </c>
      <c r="E129" s="17">
        <f>E130</f>
        <v>26.5</v>
      </c>
      <c r="F129" s="17">
        <f t="shared" si="45"/>
        <v>26.5</v>
      </c>
      <c r="G129" s="17">
        <f t="shared" si="45"/>
        <v>26.5</v>
      </c>
    </row>
    <row r="130" spans="1:7" ht="31.5">
      <c r="A130" s="45" t="s">
        <v>63</v>
      </c>
      <c r="B130" s="45">
        <v>1640220250</v>
      </c>
      <c r="C130" s="45">
        <v>240</v>
      </c>
      <c r="D130" s="66" t="s">
        <v>269</v>
      </c>
      <c r="E130" s="17">
        <f>'№ 2'!F94</f>
        <v>26.5</v>
      </c>
      <c r="F130" s="17">
        <f>'№ 2'!G94</f>
        <v>26.5</v>
      </c>
      <c r="G130" s="17">
        <f>'№ 2'!H94</f>
        <v>26.5</v>
      </c>
    </row>
    <row r="131" spans="1:7" ht="12.75">
      <c r="A131" s="45" t="s">
        <v>63</v>
      </c>
      <c r="B131" s="45">
        <v>9900000000</v>
      </c>
      <c r="C131" s="45"/>
      <c r="D131" s="66" t="s">
        <v>112</v>
      </c>
      <c r="E131" s="17">
        <f>E136+E132</f>
        <v>32416.8</v>
      </c>
      <c r="F131" s="17">
        <f aca="true" t="shared" si="46" ref="F131:G131">F136+F132</f>
        <v>33540.5</v>
      </c>
      <c r="G131" s="17">
        <f t="shared" si="46"/>
        <v>33540.5</v>
      </c>
    </row>
    <row r="132" spans="1:7" ht="31.5">
      <c r="A132" s="119" t="s">
        <v>63</v>
      </c>
      <c r="B132" s="119">
        <v>9930000000</v>
      </c>
      <c r="C132" s="119"/>
      <c r="D132" s="77" t="s">
        <v>181</v>
      </c>
      <c r="E132" s="17">
        <f>E133</f>
        <v>783.7</v>
      </c>
      <c r="F132" s="17">
        <f aca="true" t="shared" si="47" ref="F132:G134">F133</f>
        <v>0</v>
      </c>
      <c r="G132" s="17">
        <f t="shared" si="47"/>
        <v>0</v>
      </c>
    </row>
    <row r="133" spans="1:7" ht="31.5">
      <c r="A133" s="119" t="s">
        <v>63</v>
      </c>
      <c r="B133" s="119">
        <v>9930054690</v>
      </c>
      <c r="C133" s="119"/>
      <c r="D133" s="77" t="s">
        <v>327</v>
      </c>
      <c r="E133" s="17">
        <f>E134</f>
        <v>783.7</v>
      </c>
      <c r="F133" s="17">
        <f t="shared" si="47"/>
        <v>0</v>
      </c>
      <c r="G133" s="17">
        <f t="shared" si="47"/>
        <v>0</v>
      </c>
    </row>
    <row r="134" spans="1:7" ht="31.5">
      <c r="A134" s="119" t="s">
        <v>63</v>
      </c>
      <c r="B134" s="119">
        <v>9930054690</v>
      </c>
      <c r="C134" s="119" t="s">
        <v>72</v>
      </c>
      <c r="D134" s="120" t="s">
        <v>99</v>
      </c>
      <c r="E134" s="17">
        <f>E135</f>
        <v>783.7</v>
      </c>
      <c r="F134" s="17">
        <f t="shared" si="47"/>
        <v>0</v>
      </c>
      <c r="G134" s="17">
        <f t="shared" si="47"/>
        <v>0</v>
      </c>
    </row>
    <row r="135" spans="1:7" ht="31.5">
      <c r="A135" s="119" t="s">
        <v>63</v>
      </c>
      <c r="B135" s="119">
        <v>9930054690</v>
      </c>
      <c r="C135" s="119">
        <v>240</v>
      </c>
      <c r="D135" s="120" t="s">
        <v>269</v>
      </c>
      <c r="E135" s="17">
        <f>'№ 2'!F99</f>
        <v>783.7</v>
      </c>
      <c r="F135" s="17">
        <f>'№ 2'!G99</f>
        <v>0</v>
      </c>
      <c r="G135" s="17">
        <f>'№ 2'!H99</f>
        <v>0</v>
      </c>
    </row>
    <row r="136" spans="1:7" ht="31.5">
      <c r="A136" s="45" t="s">
        <v>63</v>
      </c>
      <c r="B136" s="45">
        <v>9990000000</v>
      </c>
      <c r="C136" s="45"/>
      <c r="D136" s="66" t="s">
        <v>168</v>
      </c>
      <c r="E136" s="17">
        <f>E137+E149</f>
        <v>31633.1</v>
      </c>
      <c r="F136" s="17">
        <f>F137+F149</f>
        <v>33540.5</v>
      </c>
      <c r="G136" s="17">
        <f>G137+G149</f>
        <v>33540.5</v>
      </c>
    </row>
    <row r="137" spans="1:7" ht="31.5">
      <c r="A137" s="45" t="s">
        <v>63</v>
      </c>
      <c r="B137" s="45">
        <v>9990200000</v>
      </c>
      <c r="C137" s="25"/>
      <c r="D137" s="66" t="s">
        <v>125</v>
      </c>
      <c r="E137" s="17">
        <f>E146+E138+E143</f>
        <v>5694.1</v>
      </c>
      <c r="F137" s="17">
        <f>F146+F138+F143</f>
        <v>5694.1</v>
      </c>
      <c r="G137" s="17">
        <f>G146+G138+G143</f>
        <v>5694.1</v>
      </c>
    </row>
    <row r="138" spans="1:7" ht="63" customHeight="1">
      <c r="A138" s="45" t="s">
        <v>63</v>
      </c>
      <c r="B138" s="45">
        <v>9990210540</v>
      </c>
      <c r="C138" s="45"/>
      <c r="D138" s="66" t="s">
        <v>178</v>
      </c>
      <c r="E138" s="17">
        <f>E139+E141</f>
        <v>264</v>
      </c>
      <c r="F138" s="17">
        <f>F139+F141</f>
        <v>264</v>
      </c>
      <c r="G138" s="17">
        <f>G139+G141</f>
        <v>264</v>
      </c>
    </row>
    <row r="139" spans="1:7" ht="63">
      <c r="A139" s="45" t="s">
        <v>63</v>
      </c>
      <c r="B139" s="45">
        <v>9990210540</v>
      </c>
      <c r="C139" s="45" t="s">
        <v>71</v>
      </c>
      <c r="D139" s="66" t="s">
        <v>1</v>
      </c>
      <c r="E139" s="17">
        <f>E140</f>
        <v>256.3</v>
      </c>
      <c r="F139" s="17">
        <f>F140</f>
        <v>256.3</v>
      </c>
      <c r="G139" s="17">
        <f>G140</f>
        <v>256.3</v>
      </c>
    </row>
    <row r="140" spans="1:7" ht="31.5">
      <c r="A140" s="45" t="s">
        <v>63</v>
      </c>
      <c r="B140" s="45">
        <v>9990210540</v>
      </c>
      <c r="C140" s="45">
        <v>120</v>
      </c>
      <c r="D140" s="66" t="s">
        <v>271</v>
      </c>
      <c r="E140" s="17">
        <f>'№ 2'!F104</f>
        <v>256.3</v>
      </c>
      <c r="F140" s="17">
        <f>'№ 2'!G104</f>
        <v>256.3</v>
      </c>
      <c r="G140" s="17">
        <f>'№ 2'!H104</f>
        <v>256.3</v>
      </c>
    </row>
    <row r="141" spans="1:7" ht="31.5">
      <c r="A141" s="45" t="s">
        <v>63</v>
      </c>
      <c r="B141" s="45">
        <v>9990210540</v>
      </c>
      <c r="C141" s="45" t="s">
        <v>72</v>
      </c>
      <c r="D141" s="66" t="s">
        <v>99</v>
      </c>
      <c r="E141" s="17">
        <f>E142</f>
        <v>7.7</v>
      </c>
      <c r="F141" s="17">
        <f aca="true" t="shared" si="48" ref="F141:G141">F142</f>
        <v>7.7</v>
      </c>
      <c r="G141" s="17">
        <f t="shared" si="48"/>
        <v>7.7</v>
      </c>
    </row>
    <row r="142" spans="1:7" ht="31.5">
      <c r="A142" s="45" t="s">
        <v>63</v>
      </c>
      <c r="B142" s="45">
        <v>9990210540</v>
      </c>
      <c r="C142" s="45">
        <v>240</v>
      </c>
      <c r="D142" s="66" t="s">
        <v>269</v>
      </c>
      <c r="E142" s="17">
        <f>'№ 2'!F106</f>
        <v>7.7</v>
      </c>
      <c r="F142" s="17">
        <f>'№ 2'!G106</f>
        <v>7.7</v>
      </c>
      <c r="G142" s="17">
        <f>'№ 2'!H106</f>
        <v>7.7</v>
      </c>
    </row>
    <row r="143" spans="1:7" ht="47.25">
      <c r="A143" s="46" t="s">
        <v>63</v>
      </c>
      <c r="B143" s="45">
        <v>9990225000</v>
      </c>
      <c r="C143" s="45"/>
      <c r="D143" s="66" t="s">
        <v>126</v>
      </c>
      <c r="E143" s="17">
        <f>E144</f>
        <v>4918.8</v>
      </c>
      <c r="F143" s="17">
        <f aca="true" t="shared" si="49" ref="F143:G143">F144</f>
        <v>4918.8</v>
      </c>
      <c r="G143" s="17">
        <f t="shared" si="49"/>
        <v>4918.8</v>
      </c>
    </row>
    <row r="144" spans="1:7" ht="63">
      <c r="A144" s="46" t="s">
        <v>63</v>
      </c>
      <c r="B144" s="45">
        <v>9990225000</v>
      </c>
      <c r="C144" s="46" t="s">
        <v>71</v>
      </c>
      <c r="D144" s="60" t="s">
        <v>1</v>
      </c>
      <c r="E144" s="17">
        <f>E145</f>
        <v>4918.8</v>
      </c>
      <c r="F144" s="17">
        <f aca="true" t="shared" si="50" ref="F144:G144">F145</f>
        <v>4918.8</v>
      </c>
      <c r="G144" s="17">
        <f t="shared" si="50"/>
        <v>4918.8</v>
      </c>
    </row>
    <row r="145" spans="1:7" ht="31.5">
      <c r="A145" s="46" t="s">
        <v>63</v>
      </c>
      <c r="B145" s="45">
        <v>9990225000</v>
      </c>
      <c r="C145" s="45">
        <v>120</v>
      </c>
      <c r="D145" s="66" t="s">
        <v>271</v>
      </c>
      <c r="E145" s="17">
        <f>'№ 2'!F525</f>
        <v>4918.8</v>
      </c>
      <c r="F145" s="17">
        <f>'№ 2'!G525</f>
        <v>4918.8</v>
      </c>
      <c r="G145" s="17">
        <f>'№ 2'!H525</f>
        <v>4918.8</v>
      </c>
    </row>
    <row r="146" spans="1:7" ht="47.25">
      <c r="A146" s="45" t="s">
        <v>63</v>
      </c>
      <c r="B146" s="45">
        <v>9990226000</v>
      </c>
      <c r="C146" s="45"/>
      <c r="D146" s="66" t="s">
        <v>170</v>
      </c>
      <c r="E146" s="17">
        <f>E147</f>
        <v>511.3</v>
      </c>
      <c r="F146" s="17">
        <f aca="true" t="shared" si="51" ref="F146:G147">F147</f>
        <v>511.3</v>
      </c>
      <c r="G146" s="17">
        <f t="shared" si="51"/>
        <v>511.3</v>
      </c>
    </row>
    <row r="147" spans="1:7" ht="63">
      <c r="A147" s="45" t="s">
        <v>63</v>
      </c>
      <c r="B147" s="45">
        <v>9990226000</v>
      </c>
      <c r="C147" s="45" t="s">
        <v>71</v>
      </c>
      <c r="D147" s="66" t="s">
        <v>1</v>
      </c>
      <c r="E147" s="17">
        <f>E148</f>
        <v>511.3</v>
      </c>
      <c r="F147" s="17">
        <f t="shared" si="51"/>
        <v>511.3</v>
      </c>
      <c r="G147" s="17">
        <f t="shared" si="51"/>
        <v>511.3</v>
      </c>
    </row>
    <row r="148" spans="1:7" ht="31.5">
      <c r="A148" s="45" t="s">
        <v>63</v>
      </c>
      <c r="B148" s="45">
        <v>9990226000</v>
      </c>
      <c r="C148" s="45">
        <v>120</v>
      </c>
      <c r="D148" s="66" t="s">
        <v>271</v>
      </c>
      <c r="E148" s="17">
        <f>'№ 2'!F109</f>
        <v>511.3</v>
      </c>
      <c r="F148" s="17">
        <f>'№ 2'!G109</f>
        <v>511.3</v>
      </c>
      <c r="G148" s="17">
        <f>'№ 2'!H109</f>
        <v>511.3</v>
      </c>
    </row>
    <row r="149" spans="1:7" ht="31.5">
      <c r="A149" s="45" t="s">
        <v>63</v>
      </c>
      <c r="B149" s="45">
        <v>9990300000</v>
      </c>
      <c r="C149" s="45"/>
      <c r="D149" s="66" t="s">
        <v>183</v>
      </c>
      <c r="E149" s="17">
        <f>E150+E152+E154</f>
        <v>25938.999999999996</v>
      </c>
      <c r="F149" s="17">
        <f aca="true" t="shared" si="52" ref="F149:G149">F150+F152+F154</f>
        <v>27846.399999999998</v>
      </c>
      <c r="G149" s="17">
        <f t="shared" si="52"/>
        <v>27846.399999999998</v>
      </c>
    </row>
    <row r="150" spans="1:7" ht="63">
      <c r="A150" s="45" t="s">
        <v>63</v>
      </c>
      <c r="B150" s="45">
        <v>9990300000</v>
      </c>
      <c r="C150" s="45" t="s">
        <v>71</v>
      </c>
      <c r="D150" s="66" t="s">
        <v>1</v>
      </c>
      <c r="E150" s="17">
        <f>E151</f>
        <v>18148.399999999998</v>
      </c>
      <c r="F150" s="17">
        <f aca="true" t="shared" si="53" ref="F150:G150">F151</f>
        <v>20055.8</v>
      </c>
      <c r="G150" s="17">
        <f t="shared" si="53"/>
        <v>20055.8</v>
      </c>
    </row>
    <row r="151" spans="1:7" ht="12.75">
      <c r="A151" s="45" t="s">
        <v>63</v>
      </c>
      <c r="B151" s="45">
        <v>9990300000</v>
      </c>
      <c r="C151" s="45">
        <v>110</v>
      </c>
      <c r="D151" s="67" t="s">
        <v>184</v>
      </c>
      <c r="E151" s="17">
        <f>'№ 2'!F112</f>
        <v>18148.399999999998</v>
      </c>
      <c r="F151" s="17">
        <f>'№ 2'!G112</f>
        <v>20055.8</v>
      </c>
      <c r="G151" s="17">
        <f>'№ 2'!H112</f>
        <v>20055.8</v>
      </c>
    </row>
    <row r="152" spans="1:7" ht="31.5">
      <c r="A152" s="45" t="s">
        <v>63</v>
      </c>
      <c r="B152" s="45">
        <v>9990300000</v>
      </c>
      <c r="C152" s="45" t="s">
        <v>72</v>
      </c>
      <c r="D152" s="66" t="s">
        <v>99</v>
      </c>
      <c r="E152" s="17">
        <f>E153</f>
        <v>7763</v>
      </c>
      <c r="F152" s="17">
        <f aca="true" t="shared" si="54" ref="F152:G152">F153</f>
        <v>7763</v>
      </c>
      <c r="G152" s="17">
        <f t="shared" si="54"/>
        <v>7763</v>
      </c>
    </row>
    <row r="153" spans="1:7" ht="31.5">
      <c r="A153" s="45" t="s">
        <v>63</v>
      </c>
      <c r="B153" s="45">
        <v>9990300000</v>
      </c>
      <c r="C153" s="45">
        <v>240</v>
      </c>
      <c r="D153" s="66" t="s">
        <v>269</v>
      </c>
      <c r="E153" s="17">
        <f>'№ 2'!F114</f>
        <v>7763</v>
      </c>
      <c r="F153" s="17">
        <f>'№ 2'!G114</f>
        <v>7763</v>
      </c>
      <c r="G153" s="17">
        <f>'№ 2'!H114</f>
        <v>7763</v>
      </c>
    </row>
    <row r="154" spans="1:7" ht="12.75">
      <c r="A154" s="45" t="s">
        <v>63</v>
      </c>
      <c r="B154" s="45">
        <v>9990300000</v>
      </c>
      <c r="C154" s="45" t="s">
        <v>73</v>
      </c>
      <c r="D154" s="66" t="s">
        <v>74</v>
      </c>
      <c r="E154" s="17">
        <f>E155</f>
        <v>27.6</v>
      </c>
      <c r="F154" s="17">
        <f aca="true" t="shared" si="55" ref="F154:G154">F155</f>
        <v>27.6</v>
      </c>
      <c r="G154" s="17">
        <f t="shared" si="55"/>
        <v>27.6</v>
      </c>
    </row>
    <row r="155" spans="1:7" ht="12.75">
      <c r="A155" s="45" t="s">
        <v>63</v>
      </c>
      <c r="B155" s="45">
        <v>9990300000</v>
      </c>
      <c r="C155" s="45">
        <v>850</v>
      </c>
      <c r="D155" s="66" t="s">
        <v>107</v>
      </c>
      <c r="E155" s="17">
        <f>'№ 2'!F116</f>
        <v>27.6</v>
      </c>
      <c r="F155" s="17">
        <f>'№ 2'!G116</f>
        <v>27.6</v>
      </c>
      <c r="G155" s="17">
        <f>'№ 2'!H116</f>
        <v>27.6</v>
      </c>
    </row>
    <row r="156" spans="1:7" ht="17.25" customHeight="1">
      <c r="A156" s="4" t="s">
        <v>58</v>
      </c>
      <c r="B156" s="4" t="s">
        <v>69</v>
      </c>
      <c r="C156" s="4" t="s">
        <v>69</v>
      </c>
      <c r="D156" s="20" t="s">
        <v>26</v>
      </c>
      <c r="E156" s="6">
        <f>E157+E169</f>
        <v>9833.3</v>
      </c>
      <c r="F156" s="6">
        <f aca="true" t="shared" si="56" ref="F156:G156">F157+F169</f>
        <v>9301.3</v>
      </c>
      <c r="G156" s="6">
        <f t="shared" si="56"/>
        <v>9301.3</v>
      </c>
    </row>
    <row r="157" spans="1:7" ht="12.75">
      <c r="A157" s="45" t="s">
        <v>78</v>
      </c>
      <c r="B157" s="45" t="s">
        <v>69</v>
      </c>
      <c r="C157" s="45" t="s">
        <v>69</v>
      </c>
      <c r="D157" s="66" t="s">
        <v>79</v>
      </c>
      <c r="E157" s="17">
        <f>E158</f>
        <v>2097.1</v>
      </c>
      <c r="F157" s="17">
        <f aca="true" t="shared" si="57" ref="F157:G159">F158</f>
        <v>1565.1</v>
      </c>
      <c r="G157" s="17">
        <f t="shared" si="57"/>
        <v>1565.1</v>
      </c>
    </row>
    <row r="158" spans="1:7" ht="12.75">
      <c r="A158" s="45" t="s">
        <v>78</v>
      </c>
      <c r="B158" s="45">
        <v>9900000000</v>
      </c>
      <c r="C158" s="45"/>
      <c r="D158" s="66" t="s">
        <v>112</v>
      </c>
      <c r="E158" s="17">
        <f>E159</f>
        <v>2097.1</v>
      </c>
      <c r="F158" s="17">
        <f t="shared" si="57"/>
        <v>1565.1</v>
      </c>
      <c r="G158" s="17">
        <f t="shared" si="57"/>
        <v>1565.1</v>
      </c>
    </row>
    <row r="159" spans="1:7" ht="31.5">
      <c r="A159" s="45" t="s">
        <v>78</v>
      </c>
      <c r="B159" s="45">
        <v>9990000000</v>
      </c>
      <c r="C159" s="45"/>
      <c r="D159" s="66" t="s">
        <v>168</v>
      </c>
      <c r="E159" s="17">
        <f>E160</f>
        <v>2097.1</v>
      </c>
      <c r="F159" s="17">
        <f t="shared" si="57"/>
        <v>1565.1</v>
      </c>
      <c r="G159" s="17">
        <f t="shared" si="57"/>
        <v>1565.1</v>
      </c>
    </row>
    <row r="160" spans="1:7" ht="31.5">
      <c r="A160" s="45" t="s">
        <v>78</v>
      </c>
      <c r="B160" s="45">
        <v>9990200000</v>
      </c>
      <c r="C160" s="25"/>
      <c r="D160" s="66" t="s">
        <v>125</v>
      </c>
      <c r="E160" s="17">
        <f>E161+E164</f>
        <v>2097.1</v>
      </c>
      <c r="F160" s="17">
        <f aca="true" t="shared" si="58" ref="F160:G160">F161+F164</f>
        <v>1565.1</v>
      </c>
      <c r="G160" s="17">
        <f t="shared" si="58"/>
        <v>1565.1</v>
      </c>
    </row>
    <row r="161" spans="1:7" ht="47.25">
      <c r="A161" s="45" t="s">
        <v>78</v>
      </c>
      <c r="B161" s="45">
        <v>9990226000</v>
      </c>
      <c r="C161" s="45"/>
      <c r="D161" s="66" t="s">
        <v>170</v>
      </c>
      <c r="E161" s="17">
        <f>E162</f>
        <v>131.7</v>
      </c>
      <c r="F161" s="17">
        <f aca="true" t="shared" si="59" ref="F161:G162">F162</f>
        <v>131.7</v>
      </c>
      <c r="G161" s="17">
        <f t="shared" si="59"/>
        <v>131.7</v>
      </c>
    </row>
    <row r="162" spans="1:7" ht="63">
      <c r="A162" s="45" t="s">
        <v>78</v>
      </c>
      <c r="B162" s="45">
        <v>9990226000</v>
      </c>
      <c r="C162" s="45" t="s">
        <v>71</v>
      </c>
      <c r="D162" s="66" t="s">
        <v>1</v>
      </c>
      <c r="E162" s="17">
        <f>E163</f>
        <v>131.7</v>
      </c>
      <c r="F162" s="17">
        <f t="shared" si="59"/>
        <v>131.7</v>
      </c>
      <c r="G162" s="17">
        <f t="shared" si="59"/>
        <v>131.7</v>
      </c>
    </row>
    <row r="163" spans="1:7" ht="31.5">
      <c r="A163" s="45" t="s">
        <v>78</v>
      </c>
      <c r="B163" s="45">
        <v>9990226000</v>
      </c>
      <c r="C163" s="45">
        <v>120</v>
      </c>
      <c r="D163" s="66" t="s">
        <v>271</v>
      </c>
      <c r="E163" s="17">
        <f>'№ 2'!F124</f>
        <v>131.7</v>
      </c>
      <c r="F163" s="17">
        <f>'№ 2'!G124</f>
        <v>131.7</v>
      </c>
      <c r="G163" s="17">
        <f>'№ 2'!H124</f>
        <v>131.7</v>
      </c>
    </row>
    <row r="164" spans="1:8" ht="31.5">
      <c r="A164" s="45" t="s">
        <v>78</v>
      </c>
      <c r="B164" s="148">
        <v>9990259302</v>
      </c>
      <c r="C164" s="45"/>
      <c r="D164" s="66" t="s">
        <v>185</v>
      </c>
      <c r="E164" s="38">
        <f>E165+E167</f>
        <v>1965.3999999999999</v>
      </c>
      <c r="F164" s="38">
        <f aca="true" t="shared" si="60" ref="F164:G164">F165+F167</f>
        <v>1433.3999999999999</v>
      </c>
      <c r="G164" s="38">
        <f t="shared" si="60"/>
        <v>1433.3999999999999</v>
      </c>
      <c r="H164" s="31"/>
    </row>
    <row r="165" spans="1:7" ht="63">
      <c r="A165" s="45" t="s">
        <v>78</v>
      </c>
      <c r="B165" s="148">
        <v>9990259302</v>
      </c>
      <c r="C165" s="45" t="s">
        <v>71</v>
      </c>
      <c r="D165" s="66" t="s">
        <v>1</v>
      </c>
      <c r="E165" s="17">
        <f>E166</f>
        <v>1353.6</v>
      </c>
      <c r="F165" s="17">
        <f aca="true" t="shared" si="61" ref="F165:G165">F166</f>
        <v>1353.6</v>
      </c>
      <c r="G165" s="17">
        <f t="shared" si="61"/>
        <v>1353.6</v>
      </c>
    </row>
    <row r="166" spans="1:7" ht="31.5">
      <c r="A166" s="45" t="s">
        <v>78</v>
      </c>
      <c r="B166" s="148">
        <v>9990259302</v>
      </c>
      <c r="C166" s="45">
        <v>120</v>
      </c>
      <c r="D166" s="66" t="s">
        <v>271</v>
      </c>
      <c r="E166" s="17">
        <f>'№ 2'!F127</f>
        <v>1353.6</v>
      </c>
      <c r="F166" s="17">
        <f>'№ 2'!G127</f>
        <v>1353.6</v>
      </c>
      <c r="G166" s="17">
        <f>'№ 2'!H127</f>
        <v>1353.6</v>
      </c>
    </row>
    <row r="167" spans="1:7" ht="31.5">
      <c r="A167" s="45" t="s">
        <v>78</v>
      </c>
      <c r="B167" s="148">
        <v>9990259302</v>
      </c>
      <c r="C167" s="45" t="s">
        <v>72</v>
      </c>
      <c r="D167" s="66" t="s">
        <v>99</v>
      </c>
      <c r="E167" s="17">
        <f>E168</f>
        <v>611.8</v>
      </c>
      <c r="F167" s="17">
        <f aca="true" t="shared" si="62" ref="F167:G167">F168</f>
        <v>79.8</v>
      </c>
      <c r="G167" s="17">
        <f t="shared" si="62"/>
        <v>79.8</v>
      </c>
    </row>
    <row r="168" spans="1:7" ht="31.5">
      <c r="A168" s="45" t="s">
        <v>78</v>
      </c>
      <c r="B168" s="148">
        <v>9990259302</v>
      </c>
      <c r="C168" s="45">
        <v>240</v>
      </c>
      <c r="D168" s="66" t="s">
        <v>269</v>
      </c>
      <c r="E168" s="17">
        <f>'№ 2'!F129</f>
        <v>611.8</v>
      </c>
      <c r="F168" s="17">
        <f>'№ 2'!G129</f>
        <v>79.8</v>
      </c>
      <c r="G168" s="17">
        <f>'№ 2'!H129</f>
        <v>79.8</v>
      </c>
    </row>
    <row r="169" spans="1:7" ht="31.5">
      <c r="A169" s="45" t="s">
        <v>50</v>
      </c>
      <c r="B169" s="45"/>
      <c r="C169" s="45"/>
      <c r="D169" s="66" t="s">
        <v>16</v>
      </c>
      <c r="E169" s="17">
        <f aca="true" t="shared" si="63" ref="E169:G174">E170</f>
        <v>7736.2</v>
      </c>
      <c r="F169" s="17">
        <f t="shared" si="63"/>
        <v>7736.2</v>
      </c>
      <c r="G169" s="17">
        <f t="shared" si="63"/>
        <v>7736.2</v>
      </c>
    </row>
    <row r="170" spans="1:7" ht="31.5">
      <c r="A170" s="45" t="s">
        <v>50</v>
      </c>
      <c r="B170" s="46">
        <v>1500000000</v>
      </c>
      <c r="C170" s="45"/>
      <c r="D170" s="66" t="s">
        <v>207</v>
      </c>
      <c r="E170" s="17">
        <f t="shared" si="63"/>
        <v>7736.2</v>
      </c>
      <c r="F170" s="17">
        <f t="shared" si="63"/>
        <v>7736.2</v>
      </c>
      <c r="G170" s="17">
        <f t="shared" si="63"/>
        <v>7736.2</v>
      </c>
    </row>
    <row r="171" spans="1:7" ht="12.75">
      <c r="A171" s="45" t="s">
        <v>50</v>
      </c>
      <c r="B171" s="45">
        <v>1510000000</v>
      </c>
      <c r="C171" s="45"/>
      <c r="D171" s="66" t="s">
        <v>175</v>
      </c>
      <c r="E171" s="17">
        <f t="shared" si="63"/>
        <v>7736.2</v>
      </c>
      <c r="F171" s="17">
        <f t="shared" si="63"/>
        <v>7736.2</v>
      </c>
      <c r="G171" s="17">
        <f t="shared" si="63"/>
        <v>7736.2</v>
      </c>
    </row>
    <row r="172" spans="1:7" ht="47.25">
      <c r="A172" s="45" t="s">
        <v>50</v>
      </c>
      <c r="B172" s="45">
        <v>1510100000</v>
      </c>
      <c r="C172" s="45"/>
      <c r="D172" s="66" t="s">
        <v>210</v>
      </c>
      <c r="E172" s="17">
        <f>E173</f>
        <v>7736.2</v>
      </c>
      <c r="F172" s="17">
        <f t="shared" si="63"/>
        <v>7736.2</v>
      </c>
      <c r="G172" s="17">
        <f t="shared" si="63"/>
        <v>7736.2</v>
      </c>
    </row>
    <row r="173" spans="1:7" ht="31.5">
      <c r="A173" s="45" t="s">
        <v>50</v>
      </c>
      <c r="B173" s="45">
        <v>1510120010</v>
      </c>
      <c r="C173" s="45"/>
      <c r="D173" s="66" t="s">
        <v>131</v>
      </c>
      <c r="E173" s="17">
        <f t="shared" si="63"/>
        <v>7736.2</v>
      </c>
      <c r="F173" s="17">
        <f t="shared" si="63"/>
        <v>7736.2</v>
      </c>
      <c r="G173" s="17">
        <f t="shared" si="63"/>
        <v>7736.2</v>
      </c>
    </row>
    <row r="174" spans="1:7" ht="31.5">
      <c r="A174" s="45" t="s">
        <v>50</v>
      </c>
      <c r="B174" s="45">
        <v>1510120010</v>
      </c>
      <c r="C174" s="45">
        <v>600</v>
      </c>
      <c r="D174" s="66" t="s">
        <v>87</v>
      </c>
      <c r="E174" s="17">
        <f t="shared" si="63"/>
        <v>7736.2</v>
      </c>
      <c r="F174" s="17">
        <f t="shared" si="63"/>
        <v>7736.2</v>
      </c>
      <c r="G174" s="17">
        <f t="shared" si="63"/>
        <v>7736.2</v>
      </c>
    </row>
    <row r="175" spans="1:7" ht="12.75">
      <c r="A175" s="45" t="s">
        <v>50</v>
      </c>
      <c r="B175" s="45">
        <v>1510120010</v>
      </c>
      <c r="C175" s="45">
        <v>610</v>
      </c>
      <c r="D175" s="60" t="s">
        <v>111</v>
      </c>
      <c r="E175" s="17">
        <f>'№ 2'!F136</f>
        <v>7736.2</v>
      </c>
      <c r="F175" s="17">
        <f>'№ 2'!G136</f>
        <v>7736.2</v>
      </c>
      <c r="G175" s="17">
        <f>'№ 2'!H136</f>
        <v>7736.2</v>
      </c>
    </row>
    <row r="176" spans="1:7" ht="12.75">
      <c r="A176" s="4" t="s">
        <v>59</v>
      </c>
      <c r="B176" s="4" t="s">
        <v>69</v>
      </c>
      <c r="C176" s="4" t="s">
        <v>69</v>
      </c>
      <c r="D176" s="20" t="s">
        <v>27</v>
      </c>
      <c r="E176" s="55">
        <f>E177+E184+E235</f>
        <v>96208.79999999999</v>
      </c>
      <c r="F176" s="55">
        <f>F177+F184+F235</f>
        <v>75676.2</v>
      </c>
      <c r="G176" s="55">
        <f>G177+G184+G235</f>
        <v>75126.9</v>
      </c>
    </row>
    <row r="177" spans="1:7" ht="12.75">
      <c r="A177" s="18" t="s">
        <v>105</v>
      </c>
      <c r="B177" s="25"/>
      <c r="C177" s="25"/>
      <c r="D177" s="66" t="s">
        <v>106</v>
      </c>
      <c r="E177" s="17">
        <f aca="true" t="shared" si="64" ref="E177:G182">E178</f>
        <v>477.9</v>
      </c>
      <c r="F177" s="17">
        <f t="shared" si="64"/>
        <v>0</v>
      </c>
      <c r="G177" s="17">
        <f t="shared" si="64"/>
        <v>0</v>
      </c>
    </row>
    <row r="178" spans="1:7" ht="33" customHeight="1">
      <c r="A178" s="18" t="s">
        <v>105</v>
      </c>
      <c r="B178" s="46">
        <v>1100000000</v>
      </c>
      <c r="C178" s="25"/>
      <c r="D178" s="66" t="s">
        <v>211</v>
      </c>
      <c r="E178" s="17">
        <f t="shared" si="64"/>
        <v>477.9</v>
      </c>
      <c r="F178" s="17">
        <f t="shared" si="64"/>
        <v>0</v>
      </c>
      <c r="G178" s="17">
        <f t="shared" si="64"/>
        <v>0</v>
      </c>
    </row>
    <row r="179" spans="1:7" ht="31.5">
      <c r="A179" s="18" t="s">
        <v>105</v>
      </c>
      <c r="B179" s="46">
        <v>1130000000</v>
      </c>
      <c r="C179" s="25"/>
      <c r="D179" s="66" t="s">
        <v>122</v>
      </c>
      <c r="E179" s="17">
        <f t="shared" si="64"/>
        <v>477.9</v>
      </c>
      <c r="F179" s="17">
        <f t="shared" si="64"/>
        <v>0</v>
      </c>
      <c r="G179" s="17">
        <f t="shared" si="64"/>
        <v>0</v>
      </c>
    </row>
    <row r="180" spans="1:7" ht="47.25">
      <c r="A180" s="18" t="s">
        <v>105</v>
      </c>
      <c r="B180" s="46">
        <v>1130300000</v>
      </c>
      <c r="C180" s="25"/>
      <c r="D180" s="66" t="s">
        <v>123</v>
      </c>
      <c r="E180" s="17">
        <f t="shared" si="64"/>
        <v>477.9</v>
      </c>
      <c r="F180" s="17">
        <f t="shared" si="64"/>
        <v>0</v>
      </c>
      <c r="G180" s="17">
        <f t="shared" si="64"/>
        <v>0</v>
      </c>
    </row>
    <row r="181" spans="1:7" ht="31.5">
      <c r="A181" s="18" t="s">
        <v>105</v>
      </c>
      <c r="B181" s="46">
        <v>1130320280</v>
      </c>
      <c r="C181" s="25"/>
      <c r="D181" s="66" t="s">
        <v>124</v>
      </c>
      <c r="E181" s="17">
        <f t="shared" si="64"/>
        <v>477.9</v>
      </c>
      <c r="F181" s="17">
        <f t="shared" si="64"/>
        <v>0</v>
      </c>
      <c r="G181" s="17">
        <f t="shared" si="64"/>
        <v>0</v>
      </c>
    </row>
    <row r="182" spans="1:7" ht="31.5">
      <c r="A182" s="18" t="s">
        <v>105</v>
      </c>
      <c r="B182" s="46">
        <v>1130320280</v>
      </c>
      <c r="C182" s="46" t="s">
        <v>101</v>
      </c>
      <c r="D182" s="60" t="s">
        <v>102</v>
      </c>
      <c r="E182" s="17">
        <f t="shared" si="64"/>
        <v>477.9</v>
      </c>
      <c r="F182" s="17">
        <f t="shared" si="64"/>
        <v>0</v>
      </c>
      <c r="G182" s="17">
        <f t="shared" si="64"/>
        <v>0</v>
      </c>
    </row>
    <row r="183" spans="1:7" ht="12.75">
      <c r="A183" s="18" t="s">
        <v>105</v>
      </c>
      <c r="B183" s="46">
        <v>1130320280</v>
      </c>
      <c r="C183" s="45">
        <v>610</v>
      </c>
      <c r="D183" s="60" t="s">
        <v>111</v>
      </c>
      <c r="E183" s="17">
        <f>'№ 2'!F144+'№ 2'!F577</f>
        <v>477.9</v>
      </c>
      <c r="F183" s="17">
        <f>'№ 2'!G144+'№ 2'!G577</f>
        <v>0</v>
      </c>
      <c r="G183" s="17">
        <f>'№ 2'!H144+'№ 2'!H577</f>
        <v>0</v>
      </c>
    </row>
    <row r="184" spans="1:7" ht="12.75">
      <c r="A184" s="45" t="s">
        <v>7</v>
      </c>
      <c r="B184" s="45" t="s">
        <v>69</v>
      </c>
      <c r="C184" s="45" t="s">
        <v>69</v>
      </c>
      <c r="D184" s="66" t="s">
        <v>93</v>
      </c>
      <c r="E184" s="17">
        <f>E185+E230</f>
        <v>92123.9</v>
      </c>
      <c r="F184" s="17">
        <f aca="true" t="shared" si="65" ref="F184:G184">F185+F230</f>
        <v>73034.5</v>
      </c>
      <c r="G184" s="17">
        <f t="shared" si="65"/>
        <v>72485.2</v>
      </c>
    </row>
    <row r="185" spans="1:7" ht="47.25">
      <c r="A185" s="45" t="s">
        <v>7</v>
      </c>
      <c r="B185" s="46">
        <v>1400000000</v>
      </c>
      <c r="C185" s="45"/>
      <c r="D185" s="60" t="s">
        <v>213</v>
      </c>
      <c r="E185" s="17">
        <f>E186+E215</f>
        <v>89447.4</v>
      </c>
      <c r="F185" s="17">
        <f>F186+F215</f>
        <v>73034.5</v>
      </c>
      <c r="G185" s="17">
        <f>G186+G215</f>
        <v>72485.2</v>
      </c>
    </row>
    <row r="186" spans="1:7" ht="12.75">
      <c r="A186" s="45" t="s">
        <v>7</v>
      </c>
      <c r="B186" s="46">
        <v>1410000000</v>
      </c>
      <c r="C186" s="45"/>
      <c r="D186" s="66" t="s">
        <v>133</v>
      </c>
      <c r="E186" s="17">
        <f>E187+E191+E211+E201</f>
        <v>85063.29999999999</v>
      </c>
      <c r="F186" s="17">
        <f>F187+F191+F211+F201</f>
        <v>67184.2</v>
      </c>
      <c r="G186" s="17">
        <f>G187+G191+G211+G201</f>
        <v>66316.9</v>
      </c>
    </row>
    <row r="187" spans="1:7" ht="12.75">
      <c r="A187" s="45" t="s">
        <v>7</v>
      </c>
      <c r="B187" s="46">
        <v>1410100000</v>
      </c>
      <c r="C187" s="25"/>
      <c r="D187" s="66" t="s">
        <v>214</v>
      </c>
      <c r="E187" s="17">
        <f>E188</f>
        <v>25486.6</v>
      </c>
      <c r="F187" s="17">
        <f aca="true" t="shared" si="66" ref="F187:G189">F188</f>
        <v>16184.3</v>
      </c>
      <c r="G187" s="17">
        <f t="shared" si="66"/>
        <v>15080.4</v>
      </c>
    </row>
    <row r="188" spans="1:7" ht="31.5">
      <c r="A188" s="45" t="s">
        <v>7</v>
      </c>
      <c r="B188" s="45">
        <v>1410120100</v>
      </c>
      <c r="C188" s="45"/>
      <c r="D188" s="66" t="s">
        <v>134</v>
      </c>
      <c r="E188" s="17">
        <f>E189</f>
        <v>25486.6</v>
      </c>
      <c r="F188" s="17">
        <f t="shared" si="66"/>
        <v>16184.3</v>
      </c>
      <c r="G188" s="17">
        <f t="shared" si="66"/>
        <v>15080.4</v>
      </c>
    </row>
    <row r="189" spans="1:7" ht="31.5">
      <c r="A189" s="45" t="s">
        <v>7</v>
      </c>
      <c r="B189" s="45">
        <v>1410120100</v>
      </c>
      <c r="C189" s="46" t="s">
        <v>72</v>
      </c>
      <c r="D189" s="60" t="s">
        <v>99</v>
      </c>
      <c r="E189" s="17">
        <f>E190</f>
        <v>25486.6</v>
      </c>
      <c r="F189" s="17">
        <f t="shared" si="66"/>
        <v>16184.3</v>
      </c>
      <c r="G189" s="17">
        <f t="shared" si="66"/>
        <v>15080.4</v>
      </c>
    </row>
    <row r="190" spans="1:7" ht="31.5">
      <c r="A190" s="45" t="s">
        <v>7</v>
      </c>
      <c r="B190" s="45">
        <v>1410120100</v>
      </c>
      <c r="C190" s="45">
        <v>240</v>
      </c>
      <c r="D190" s="60" t="s">
        <v>269</v>
      </c>
      <c r="E190" s="17">
        <f>'№ 2'!F151</f>
        <v>25486.6</v>
      </c>
      <c r="F190" s="17">
        <f>'№ 2'!G151</f>
        <v>16184.3</v>
      </c>
      <c r="G190" s="17">
        <f>'№ 2'!H151</f>
        <v>15080.4</v>
      </c>
    </row>
    <row r="191" spans="1:7" ht="47.25">
      <c r="A191" s="45" t="s">
        <v>7</v>
      </c>
      <c r="B191" s="46">
        <v>1410200000</v>
      </c>
      <c r="C191" s="45"/>
      <c r="D191" s="66" t="s">
        <v>215</v>
      </c>
      <c r="E191" s="17">
        <f>E195+E192+E198</f>
        <v>49115.8</v>
      </c>
      <c r="F191" s="17">
        <f aca="true" t="shared" si="67" ref="F191:G191">F195+F192+F198</f>
        <v>45623.7</v>
      </c>
      <c r="G191" s="17">
        <f t="shared" si="67"/>
        <v>45623.7</v>
      </c>
    </row>
    <row r="192" spans="1:7" ht="31.5">
      <c r="A192" s="115" t="s">
        <v>7</v>
      </c>
      <c r="B192" s="115">
        <v>1410211050</v>
      </c>
      <c r="C192" s="115"/>
      <c r="D192" s="116" t="s">
        <v>320</v>
      </c>
      <c r="E192" s="17">
        <f>E193</f>
        <v>36506.8</v>
      </c>
      <c r="F192" s="17">
        <f aca="true" t="shared" si="68" ref="F192:G193">F193</f>
        <v>45623.7</v>
      </c>
      <c r="G192" s="17">
        <f t="shared" si="68"/>
        <v>45623.7</v>
      </c>
    </row>
    <row r="193" spans="1:7" ht="31.5">
      <c r="A193" s="115" t="s">
        <v>7</v>
      </c>
      <c r="B193" s="115">
        <v>1410211050</v>
      </c>
      <c r="C193" s="117" t="s">
        <v>72</v>
      </c>
      <c r="D193" s="116" t="s">
        <v>99</v>
      </c>
      <c r="E193" s="17">
        <f>E194</f>
        <v>36506.8</v>
      </c>
      <c r="F193" s="17">
        <f t="shared" si="68"/>
        <v>45623.7</v>
      </c>
      <c r="G193" s="17">
        <f t="shared" si="68"/>
        <v>45623.7</v>
      </c>
    </row>
    <row r="194" spans="1:7" ht="31.5">
      <c r="A194" s="115" t="s">
        <v>7</v>
      </c>
      <c r="B194" s="115">
        <v>1410211050</v>
      </c>
      <c r="C194" s="115">
        <v>240</v>
      </c>
      <c r="D194" s="116" t="s">
        <v>269</v>
      </c>
      <c r="E194" s="17">
        <f>'№ 2'!F155</f>
        <v>36506.8</v>
      </c>
      <c r="F194" s="17">
        <f>'№ 2'!G155</f>
        <v>45623.7</v>
      </c>
      <c r="G194" s="17">
        <f>'№ 2'!H155</f>
        <v>45623.7</v>
      </c>
    </row>
    <row r="195" spans="1:7" ht="12.75">
      <c r="A195" s="99" t="s">
        <v>7</v>
      </c>
      <c r="B195" s="99">
        <v>1410220110</v>
      </c>
      <c r="C195" s="99"/>
      <c r="D195" s="77" t="s">
        <v>298</v>
      </c>
      <c r="E195" s="17">
        <f>E196</f>
        <v>524</v>
      </c>
      <c r="F195" s="17">
        <f aca="true" t="shared" si="69" ref="F195:G196">F196</f>
        <v>0</v>
      </c>
      <c r="G195" s="17">
        <f t="shared" si="69"/>
        <v>0</v>
      </c>
    </row>
    <row r="196" spans="1:7" ht="31.5">
      <c r="A196" s="99" t="s">
        <v>7</v>
      </c>
      <c r="B196" s="99">
        <v>1410220110</v>
      </c>
      <c r="C196" s="101" t="s">
        <v>72</v>
      </c>
      <c r="D196" s="77" t="s">
        <v>99</v>
      </c>
      <c r="E196" s="17">
        <f>E197</f>
        <v>524</v>
      </c>
      <c r="F196" s="17">
        <f t="shared" si="69"/>
        <v>0</v>
      </c>
      <c r="G196" s="17">
        <f t="shared" si="69"/>
        <v>0</v>
      </c>
    </row>
    <row r="197" spans="1:7" ht="31.5">
      <c r="A197" s="99" t="s">
        <v>7</v>
      </c>
      <c r="B197" s="99">
        <v>1410220110</v>
      </c>
      <c r="C197" s="99">
        <v>240</v>
      </c>
      <c r="D197" s="77" t="s">
        <v>269</v>
      </c>
      <c r="E197" s="17">
        <f>'№ 2'!F158</f>
        <v>524</v>
      </c>
      <c r="F197" s="17">
        <f>'№ 2'!G158</f>
        <v>0</v>
      </c>
      <c r="G197" s="17">
        <f>'№ 2'!H158</f>
        <v>0</v>
      </c>
    </row>
    <row r="198" spans="1:7" ht="31.5">
      <c r="A198" s="148" t="s">
        <v>7</v>
      </c>
      <c r="B198" s="148" t="s">
        <v>359</v>
      </c>
      <c r="C198" s="148"/>
      <c r="D198" s="149" t="s">
        <v>360</v>
      </c>
      <c r="E198" s="17">
        <f>E199</f>
        <v>12085</v>
      </c>
      <c r="F198" s="17">
        <f aca="true" t="shared" si="70" ref="F198:G199">F199</f>
        <v>0</v>
      </c>
      <c r="G198" s="17">
        <f t="shared" si="70"/>
        <v>0</v>
      </c>
    </row>
    <row r="199" spans="1:7" ht="31.5">
      <c r="A199" s="148" t="s">
        <v>7</v>
      </c>
      <c r="B199" s="148" t="s">
        <v>359</v>
      </c>
      <c r="C199" s="150" t="s">
        <v>72</v>
      </c>
      <c r="D199" s="149" t="s">
        <v>99</v>
      </c>
      <c r="E199" s="17">
        <f>E200</f>
        <v>12085</v>
      </c>
      <c r="F199" s="17">
        <f t="shared" si="70"/>
        <v>0</v>
      </c>
      <c r="G199" s="17">
        <f t="shared" si="70"/>
        <v>0</v>
      </c>
    </row>
    <row r="200" spans="1:7" ht="31.5">
      <c r="A200" s="148" t="s">
        <v>7</v>
      </c>
      <c r="B200" s="148" t="s">
        <v>359</v>
      </c>
      <c r="C200" s="148">
        <v>240</v>
      </c>
      <c r="D200" s="149" t="s">
        <v>269</v>
      </c>
      <c r="E200" s="17">
        <f>'№ 2'!F161</f>
        <v>12085</v>
      </c>
      <c r="F200" s="17">
        <f>'№ 2'!G161</f>
        <v>0</v>
      </c>
      <c r="G200" s="17">
        <f>'№ 2'!H161</f>
        <v>0</v>
      </c>
    </row>
    <row r="201" spans="1:7" ht="47.25">
      <c r="A201" s="115" t="s">
        <v>7</v>
      </c>
      <c r="B201" s="115">
        <v>1410300000</v>
      </c>
      <c r="C201" s="115"/>
      <c r="D201" s="116" t="s">
        <v>300</v>
      </c>
      <c r="E201" s="17">
        <f>E202+E208+E205</f>
        <v>8181.200000000001</v>
      </c>
      <c r="F201" s="17">
        <f aca="true" t="shared" si="71" ref="F201:G201">F202+F208+F205</f>
        <v>5376.2</v>
      </c>
      <c r="G201" s="17">
        <f t="shared" si="71"/>
        <v>5612.8</v>
      </c>
    </row>
    <row r="202" spans="1:7" ht="47.25">
      <c r="A202" s="115" t="s">
        <v>7</v>
      </c>
      <c r="B202" s="115">
        <v>1410311020</v>
      </c>
      <c r="C202" s="115"/>
      <c r="D202" s="116" t="s">
        <v>321</v>
      </c>
      <c r="E202" s="17">
        <f>E203</f>
        <v>5149.6</v>
      </c>
      <c r="F202" s="17">
        <f aca="true" t="shared" si="72" ref="F202:G203">F203</f>
        <v>5376.2</v>
      </c>
      <c r="G202" s="17">
        <f t="shared" si="72"/>
        <v>5612.8</v>
      </c>
    </row>
    <row r="203" spans="1:7" ht="31.5">
      <c r="A203" s="115" t="s">
        <v>7</v>
      </c>
      <c r="B203" s="115">
        <v>1410311020</v>
      </c>
      <c r="C203" s="117" t="s">
        <v>72</v>
      </c>
      <c r="D203" s="116" t="s">
        <v>99</v>
      </c>
      <c r="E203" s="17">
        <f>E204</f>
        <v>5149.6</v>
      </c>
      <c r="F203" s="17">
        <f t="shared" si="72"/>
        <v>5376.2</v>
      </c>
      <c r="G203" s="17">
        <f t="shared" si="72"/>
        <v>5612.8</v>
      </c>
    </row>
    <row r="204" spans="1:7" ht="31.5">
      <c r="A204" s="115" t="s">
        <v>7</v>
      </c>
      <c r="B204" s="115">
        <v>1410311020</v>
      </c>
      <c r="C204" s="115">
        <v>240</v>
      </c>
      <c r="D204" s="116" t="s">
        <v>269</v>
      </c>
      <c r="E204" s="17">
        <f>'№ 2'!F165</f>
        <v>5149.6</v>
      </c>
      <c r="F204" s="17">
        <f>'№ 2'!G165</f>
        <v>5376.2</v>
      </c>
      <c r="G204" s="17">
        <f>'№ 2'!H165</f>
        <v>5612.8</v>
      </c>
    </row>
    <row r="205" spans="1:7" ht="12.75">
      <c r="A205" s="212" t="s">
        <v>7</v>
      </c>
      <c r="B205" s="212">
        <v>1410320110</v>
      </c>
      <c r="C205" s="212"/>
      <c r="D205" s="77" t="s">
        <v>298</v>
      </c>
      <c r="E205" s="17">
        <f>E206</f>
        <v>63.6</v>
      </c>
      <c r="F205" s="17">
        <f aca="true" t="shared" si="73" ref="F205:G206">F206</f>
        <v>0</v>
      </c>
      <c r="G205" s="17">
        <f t="shared" si="73"/>
        <v>0</v>
      </c>
    </row>
    <row r="206" spans="1:7" ht="31.5">
      <c r="A206" s="212" t="s">
        <v>7</v>
      </c>
      <c r="B206" s="212">
        <v>1410320110</v>
      </c>
      <c r="C206" s="213" t="s">
        <v>72</v>
      </c>
      <c r="D206" s="77" t="s">
        <v>99</v>
      </c>
      <c r="E206" s="17">
        <f>E207</f>
        <v>63.6</v>
      </c>
      <c r="F206" s="17">
        <f t="shared" si="73"/>
        <v>0</v>
      </c>
      <c r="G206" s="17">
        <f t="shared" si="73"/>
        <v>0</v>
      </c>
    </row>
    <row r="207" spans="1:7" ht="31.5">
      <c r="A207" s="212" t="s">
        <v>7</v>
      </c>
      <c r="B207" s="212">
        <v>1410320110</v>
      </c>
      <c r="C207" s="212">
        <v>240</v>
      </c>
      <c r="D207" s="77" t="s">
        <v>269</v>
      </c>
      <c r="E207" s="17">
        <f>'№ 2'!F168</f>
        <v>63.6</v>
      </c>
      <c r="F207" s="17">
        <f>'№ 2'!G168</f>
        <v>0</v>
      </c>
      <c r="G207" s="17">
        <f>'№ 2'!H168</f>
        <v>0</v>
      </c>
    </row>
    <row r="208" spans="1:7" ht="47.25">
      <c r="A208" s="148" t="s">
        <v>7</v>
      </c>
      <c r="B208" s="148" t="s">
        <v>361</v>
      </c>
      <c r="C208" s="148"/>
      <c r="D208" s="149" t="s">
        <v>362</v>
      </c>
      <c r="E208" s="17">
        <f>E209</f>
        <v>2968</v>
      </c>
      <c r="F208" s="17">
        <f aca="true" t="shared" si="74" ref="F208:G209">F209</f>
        <v>0</v>
      </c>
      <c r="G208" s="17">
        <f t="shared" si="74"/>
        <v>0</v>
      </c>
    </row>
    <row r="209" spans="1:7" ht="31.5">
      <c r="A209" s="148" t="s">
        <v>7</v>
      </c>
      <c r="B209" s="148" t="s">
        <v>361</v>
      </c>
      <c r="C209" s="150" t="s">
        <v>72</v>
      </c>
      <c r="D209" s="149" t="s">
        <v>99</v>
      </c>
      <c r="E209" s="17">
        <f>E210</f>
        <v>2968</v>
      </c>
      <c r="F209" s="17">
        <f t="shared" si="74"/>
        <v>0</v>
      </c>
      <c r="G209" s="17">
        <f t="shared" si="74"/>
        <v>0</v>
      </c>
    </row>
    <row r="210" spans="1:7" ht="31.5">
      <c r="A210" s="148" t="s">
        <v>7</v>
      </c>
      <c r="B210" s="148" t="s">
        <v>361</v>
      </c>
      <c r="C210" s="148">
        <v>240</v>
      </c>
      <c r="D210" s="149" t="s">
        <v>269</v>
      </c>
      <c r="E210" s="17">
        <f>'№ 2'!F171</f>
        <v>2968</v>
      </c>
      <c r="F210" s="17">
        <f>'№ 2'!G171</f>
        <v>0</v>
      </c>
      <c r="G210" s="17">
        <f>'№ 2'!H171</f>
        <v>0</v>
      </c>
    </row>
    <row r="211" spans="1:7" ht="31.5">
      <c r="A211" s="115" t="s">
        <v>7</v>
      </c>
      <c r="B211" s="115">
        <v>1410400000</v>
      </c>
      <c r="C211" s="115"/>
      <c r="D211" s="116" t="s">
        <v>312</v>
      </c>
      <c r="E211" s="22">
        <f>E212</f>
        <v>2279.7</v>
      </c>
      <c r="F211" s="22">
        <f aca="true" t="shared" si="75" ref="F211:G211">F212</f>
        <v>0</v>
      </c>
      <c r="G211" s="22">
        <f t="shared" si="75"/>
        <v>0</v>
      </c>
    </row>
    <row r="212" spans="1:7" ht="31.5">
      <c r="A212" s="115" t="s">
        <v>7</v>
      </c>
      <c r="B212" s="115">
        <v>1410420010</v>
      </c>
      <c r="C212" s="115"/>
      <c r="D212" s="77" t="s">
        <v>311</v>
      </c>
      <c r="E212" s="22">
        <f>E213</f>
        <v>2279.7</v>
      </c>
      <c r="F212" s="22">
        <f aca="true" t="shared" si="76" ref="F212:G213">F213</f>
        <v>0</v>
      </c>
      <c r="G212" s="22">
        <f t="shared" si="76"/>
        <v>0</v>
      </c>
    </row>
    <row r="213" spans="1:7" ht="31.5">
      <c r="A213" s="115" t="s">
        <v>7</v>
      </c>
      <c r="B213" s="115">
        <v>1410420010</v>
      </c>
      <c r="C213" s="133" t="s">
        <v>75</v>
      </c>
      <c r="D213" s="77" t="s">
        <v>100</v>
      </c>
      <c r="E213" s="22">
        <f>E214</f>
        <v>2279.7</v>
      </c>
      <c r="F213" s="22">
        <f t="shared" si="76"/>
        <v>0</v>
      </c>
      <c r="G213" s="22">
        <f t="shared" si="76"/>
        <v>0</v>
      </c>
    </row>
    <row r="214" spans="1:7" ht="12.75">
      <c r="A214" s="115" t="s">
        <v>7</v>
      </c>
      <c r="B214" s="115">
        <v>1410420010</v>
      </c>
      <c r="C214" s="133" t="s">
        <v>127</v>
      </c>
      <c r="D214" s="77" t="s">
        <v>128</v>
      </c>
      <c r="E214" s="22">
        <f>'№ 2'!F175</f>
        <v>2279.7</v>
      </c>
      <c r="F214" s="22">
        <f>'№ 2'!G175</f>
        <v>0</v>
      </c>
      <c r="G214" s="22">
        <f>'№ 2'!H175</f>
        <v>0</v>
      </c>
    </row>
    <row r="215" spans="1:7" ht="12.75">
      <c r="A215" s="45" t="s">
        <v>7</v>
      </c>
      <c r="B215" s="46">
        <v>1420000000</v>
      </c>
      <c r="C215" s="45"/>
      <c r="D215" s="66" t="s">
        <v>135</v>
      </c>
      <c r="E215" s="17">
        <f>E216+E220</f>
        <v>4384.1</v>
      </c>
      <c r="F215" s="17">
        <f aca="true" t="shared" si="77" ref="F215:G215">F216+F220</f>
        <v>5850.3</v>
      </c>
      <c r="G215" s="17">
        <f t="shared" si="77"/>
        <v>6168.3</v>
      </c>
    </row>
    <row r="216" spans="1:7" ht="31.5">
      <c r="A216" s="45" t="s">
        <v>7</v>
      </c>
      <c r="B216" s="46">
        <v>1420100000</v>
      </c>
      <c r="C216" s="45"/>
      <c r="D216" s="66" t="s">
        <v>216</v>
      </c>
      <c r="E216" s="17">
        <f>E217</f>
        <v>1038.3000000000002</v>
      </c>
      <c r="F216" s="17">
        <f>F217</f>
        <v>3182</v>
      </c>
      <c r="G216" s="17">
        <f>G217+G227</f>
        <v>3500</v>
      </c>
    </row>
    <row r="217" spans="1:7" ht="12.75">
      <c r="A217" s="45" t="s">
        <v>7</v>
      </c>
      <c r="B217" s="45">
        <v>1420120120</v>
      </c>
      <c r="C217" s="45"/>
      <c r="D217" s="66" t="s">
        <v>136</v>
      </c>
      <c r="E217" s="17">
        <f>E218</f>
        <v>1038.3000000000002</v>
      </c>
      <c r="F217" s="17">
        <f aca="true" t="shared" si="78" ref="F217:G218">F218</f>
        <v>3182</v>
      </c>
      <c r="G217" s="17">
        <f t="shared" si="78"/>
        <v>3500</v>
      </c>
    </row>
    <row r="218" spans="1:7" ht="31.5">
      <c r="A218" s="45" t="s">
        <v>7</v>
      </c>
      <c r="B218" s="45">
        <v>1420120120</v>
      </c>
      <c r="C218" s="46" t="s">
        <v>72</v>
      </c>
      <c r="D218" s="60" t="s">
        <v>99</v>
      </c>
      <c r="E218" s="17">
        <f>E219</f>
        <v>1038.3000000000002</v>
      </c>
      <c r="F218" s="17">
        <f t="shared" si="78"/>
        <v>3182</v>
      </c>
      <c r="G218" s="17">
        <f t="shared" si="78"/>
        <v>3500</v>
      </c>
    </row>
    <row r="219" spans="1:7" ht="31.5">
      <c r="A219" s="45" t="s">
        <v>7</v>
      </c>
      <c r="B219" s="45">
        <v>1420120120</v>
      </c>
      <c r="C219" s="45">
        <v>240</v>
      </c>
      <c r="D219" s="60" t="s">
        <v>269</v>
      </c>
      <c r="E219" s="17">
        <f>'№ 2'!F180</f>
        <v>1038.3000000000002</v>
      </c>
      <c r="F219" s="17">
        <f>'№ 2'!G180</f>
        <v>3182</v>
      </c>
      <c r="G219" s="17">
        <f>'№ 2'!H180</f>
        <v>3500</v>
      </c>
    </row>
    <row r="220" spans="1:7" ht="47.25">
      <c r="A220" s="115" t="s">
        <v>7</v>
      </c>
      <c r="B220" s="115" t="s">
        <v>322</v>
      </c>
      <c r="C220" s="115"/>
      <c r="D220" s="116" t="s">
        <v>323</v>
      </c>
      <c r="E220" s="17">
        <f>E221+E227+E224</f>
        <v>3345.8</v>
      </c>
      <c r="F220" s="17">
        <f aca="true" t="shared" si="79" ref="F220:G220">F221+F227+F224</f>
        <v>2668.3</v>
      </c>
      <c r="G220" s="17">
        <f t="shared" si="79"/>
        <v>2668.3</v>
      </c>
    </row>
    <row r="221" spans="1:7" ht="49.5" customHeight="1">
      <c r="A221" s="115" t="s">
        <v>7</v>
      </c>
      <c r="B221" s="115" t="s">
        <v>324</v>
      </c>
      <c r="C221" s="115"/>
      <c r="D221" s="116" t="s">
        <v>325</v>
      </c>
      <c r="E221" s="17">
        <f>E222</f>
        <v>2668.3</v>
      </c>
      <c r="F221" s="17">
        <f aca="true" t="shared" si="80" ref="F221:G222">F222</f>
        <v>2668.3</v>
      </c>
      <c r="G221" s="17">
        <f t="shared" si="80"/>
        <v>2668.3</v>
      </c>
    </row>
    <row r="222" spans="1:7" ht="31.5">
      <c r="A222" s="115" t="s">
        <v>7</v>
      </c>
      <c r="B222" s="115" t="s">
        <v>324</v>
      </c>
      <c r="C222" s="117" t="s">
        <v>72</v>
      </c>
      <c r="D222" s="116" t="s">
        <v>99</v>
      </c>
      <c r="E222" s="17">
        <f>E223</f>
        <v>2668.3</v>
      </c>
      <c r="F222" s="17">
        <f t="shared" si="80"/>
        <v>2668.3</v>
      </c>
      <c r="G222" s="17">
        <f t="shared" si="80"/>
        <v>2668.3</v>
      </c>
    </row>
    <row r="223" spans="1:7" ht="31.5">
      <c r="A223" s="115" t="s">
        <v>7</v>
      </c>
      <c r="B223" s="115" t="s">
        <v>324</v>
      </c>
      <c r="C223" s="115">
        <v>240</v>
      </c>
      <c r="D223" s="116" t="s">
        <v>269</v>
      </c>
      <c r="E223" s="17">
        <f>'№ 2'!F184</f>
        <v>2668.3</v>
      </c>
      <c r="F223" s="17">
        <f>'№ 2'!G184</f>
        <v>2668.3</v>
      </c>
      <c r="G223" s="17">
        <f>'№ 2'!H184</f>
        <v>2668.3</v>
      </c>
    </row>
    <row r="224" spans="1:7" ht="12.75">
      <c r="A224" s="222" t="s">
        <v>7</v>
      </c>
      <c r="B224" s="222" t="s">
        <v>420</v>
      </c>
      <c r="C224" s="222"/>
      <c r="D224" s="77" t="s">
        <v>298</v>
      </c>
      <c r="E224" s="17">
        <f>E225</f>
        <v>10.4</v>
      </c>
      <c r="F224" s="17">
        <f aca="true" t="shared" si="81" ref="F224:G225">F225</f>
        <v>0</v>
      </c>
      <c r="G224" s="17">
        <f t="shared" si="81"/>
        <v>0</v>
      </c>
    </row>
    <row r="225" spans="1:7" ht="31.5">
      <c r="A225" s="222" t="s">
        <v>7</v>
      </c>
      <c r="B225" s="222" t="s">
        <v>420</v>
      </c>
      <c r="C225" s="224" t="s">
        <v>72</v>
      </c>
      <c r="D225" s="223" t="s">
        <v>99</v>
      </c>
      <c r="E225" s="17">
        <f>E226</f>
        <v>10.4</v>
      </c>
      <c r="F225" s="17">
        <f t="shared" si="81"/>
        <v>0</v>
      </c>
      <c r="G225" s="17">
        <f t="shared" si="81"/>
        <v>0</v>
      </c>
    </row>
    <row r="226" spans="1:7" ht="31.5">
      <c r="A226" s="222" t="s">
        <v>7</v>
      </c>
      <c r="B226" s="222" t="s">
        <v>420</v>
      </c>
      <c r="C226" s="222">
        <v>240</v>
      </c>
      <c r="D226" s="223" t="s">
        <v>269</v>
      </c>
      <c r="E226" s="17">
        <f>'№ 2'!F187</f>
        <v>10.4</v>
      </c>
      <c r="F226" s="17">
        <f>'№ 2'!G187</f>
        <v>0</v>
      </c>
      <c r="G226" s="17">
        <f>'№ 2'!H187</f>
        <v>0</v>
      </c>
    </row>
    <row r="227" spans="1:7" ht="47.25">
      <c r="A227" s="99" t="s">
        <v>7</v>
      </c>
      <c r="B227" s="114" t="s">
        <v>305</v>
      </c>
      <c r="C227" s="99"/>
      <c r="D227" s="100" t="s">
        <v>299</v>
      </c>
      <c r="E227" s="17">
        <f>E228</f>
        <v>667.1</v>
      </c>
      <c r="F227" s="17">
        <f aca="true" t="shared" si="82" ref="F227:G228">F228</f>
        <v>0</v>
      </c>
      <c r="G227" s="17">
        <f t="shared" si="82"/>
        <v>0</v>
      </c>
    </row>
    <row r="228" spans="1:7" ht="31.5">
      <c r="A228" s="99" t="s">
        <v>7</v>
      </c>
      <c r="B228" s="114" t="s">
        <v>305</v>
      </c>
      <c r="C228" s="101" t="s">
        <v>72</v>
      </c>
      <c r="D228" s="100" t="s">
        <v>99</v>
      </c>
      <c r="E228" s="17">
        <f>E229</f>
        <v>667.1</v>
      </c>
      <c r="F228" s="17">
        <f t="shared" si="82"/>
        <v>0</v>
      </c>
      <c r="G228" s="17">
        <f t="shared" si="82"/>
        <v>0</v>
      </c>
    </row>
    <row r="229" spans="1:7" ht="31.5">
      <c r="A229" s="99" t="s">
        <v>7</v>
      </c>
      <c r="B229" s="114" t="s">
        <v>305</v>
      </c>
      <c r="C229" s="99">
        <v>240</v>
      </c>
      <c r="D229" s="100" t="s">
        <v>269</v>
      </c>
      <c r="E229" s="17">
        <f>'№ 2'!F190</f>
        <v>667.1</v>
      </c>
      <c r="F229" s="17">
        <f>'№ 2'!G190</f>
        <v>0</v>
      </c>
      <c r="G229" s="17">
        <f>'№ 2'!H190</f>
        <v>0</v>
      </c>
    </row>
    <row r="230" spans="1:7" ht="12.75">
      <c r="A230" s="148" t="s">
        <v>7</v>
      </c>
      <c r="B230" s="150" t="s">
        <v>117</v>
      </c>
      <c r="C230" s="150" t="s">
        <v>69</v>
      </c>
      <c r="D230" s="77" t="s">
        <v>112</v>
      </c>
      <c r="E230" s="17">
        <f>E231</f>
        <v>2676.5</v>
      </c>
      <c r="F230" s="17">
        <f aca="true" t="shared" si="83" ref="F230:G233">F231</f>
        <v>0</v>
      </c>
      <c r="G230" s="17">
        <f t="shared" si="83"/>
        <v>0</v>
      </c>
    </row>
    <row r="231" spans="1:7" ht="31.5">
      <c r="A231" s="148" t="s">
        <v>7</v>
      </c>
      <c r="B231" s="148">
        <v>9930000000</v>
      </c>
      <c r="C231" s="148"/>
      <c r="D231" s="77" t="s">
        <v>181</v>
      </c>
      <c r="E231" s="17">
        <f>E232</f>
        <v>2676.5</v>
      </c>
      <c r="F231" s="17">
        <f t="shared" si="83"/>
        <v>0</v>
      </c>
      <c r="G231" s="17">
        <f t="shared" si="83"/>
        <v>0</v>
      </c>
    </row>
    <row r="232" spans="1:7" ht="31.5">
      <c r="A232" s="148" t="s">
        <v>7</v>
      </c>
      <c r="B232" s="148">
        <v>9930020490</v>
      </c>
      <c r="C232" s="148"/>
      <c r="D232" s="77" t="s">
        <v>364</v>
      </c>
      <c r="E232" s="17">
        <f>E233</f>
        <v>2676.5</v>
      </c>
      <c r="F232" s="17">
        <f t="shared" si="83"/>
        <v>0</v>
      </c>
      <c r="G232" s="17">
        <f t="shared" si="83"/>
        <v>0</v>
      </c>
    </row>
    <row r="233" spans="1:7" ht="12.75">
      <c r="A233" s="148" t="s">
        <v>7</v>
      </c>
      <c r="B233" s="148">
        <v>9930020490</v>
      </c>
      <c r="C233" s="11" t="s">
        <v>73</v>
      </c>
      <c r="D233" s="53" t="s">
        <v>74</v>
      </c>
      <c r="E233" s="17">
        <f>E234</f>
        <v>2676.5</v>
      </c>
      <c r="F233" s="17">
        <f t="shared" si="83"/>
        <v>0</v>
      </c>
      <c r="G233" s="17">
        <f t="shared" si="83"/>
        <v>0</v>
      </c>
    </row>
    <row r="234" spans="1:7" ht="12.75">
      <c r="A234" s="148" t="s">
        <v>7</v>
      </c>
      <c r="B234" s="148">
        <v>9930020490</v>
      </c>
      <c r="C234" s="1" t="s">
        <v>365</v>
      </c>
      <c r="D234" s="90" t="s">
        <v>366</v>
      </c>
      <c r="E234" s="17">
        <f>'№ 2'!F195</f>
        <v>2676.5</v>
      </c>
      <c r="F234" s="17">
        <f>'№ 2'!G195</f>
        <v>0</v>
      </c>
      <c r="G234" s="17">
        <f>'№ 2'!H195</f>
        <v>0</v>
      </c>
    </row>
    <row r="235" spans="1:7" ht="12.75">
      <c r="A235" s="45" t="s">
        <v>51</v>
      </c>
      <c r="B235" s="45" t="s">
        <v>69</v>
      </c>
      <c r="C235" s="45" t="s">
        <v>69</v>
      </c>
      <c r="D235" s="66" t="s">
        <v>28</v>
      </c>
      <c r="E235" s="17">
        <f aca="true" t="shared" si="84" ref="E235:G240">E236</f>
        <v>3607</v>
      </c>
      <c r="F235" s="17">
        <f t="shared" si="84"/>
        <v>2641.7</v>
      </c>
      <c r="G235" s="17">
        <f t="shared" si="84"/>
        <v>2641.7</v>
      </c>
    </row>
    <row r="236" spans="1:7" ht="47.25">
      <c r="A236" s="45" t="s">
        <v>51</v>
      </c>
      <c r="B236" s="46">
        <v>1600000000</v>
      </c>
      <c r="C236" s="25"/>
      <c r="D236" s="60" t="s">
        <v>121</v>
      </c>
      <c r="E236" s="17">
        <f>E237+E242</f>
        <v>3607</v>
      </c>
      <c r="F236" s="17">
        <f>F237+F242</f>
        <v>2641.7</v>
      </c>
      <c r="G236" s="17">
        <f>G237+G242</f>
        <v>2641.7</v>
      </c>
    </row>
    <row r="237" spans="1:7" ht="31.5">
      <c r="A237" s="45" t="s">
        <v>51</v>
      </c>
      <c r="B237" s="46">
        <v>1610000000</v>
      </c>
      <c r="C237" s="45"/>
      <c r="D237" s="66" t="s">
        <v>244</v>
      </c>
      <c r="E237" s="17">
        <f>E238</f>
        <v>2341.7</v>
      </c>
      <c r="F237" s="17">
        <f aca="true" t="shared" si="85" ref="F237:G237">F238</f>
        <v>2341.7</v>
      </c>
      <c r="G237" s="17">
        <f t="shared" si="85"/>
        <v>2341.7</v>
      </c>
    </row>
    <row r="238" spans="1:7" ht="47.25">
      <c r="A238" s="45" t="s">
        <v>51</v>
      </c>
      <c r="B238" s="46">
        <v>1610100000</v>
      </c>
      <c r="C238" s="45"/>
      <c r="D238" s="66" t="s">
        <v>217</v>
      </c>
      <c r="E238" s="17">
        <f t="shared" si="84"/>
        <v>2341.7</v>
      </c>
      <c r="F238" s="17">
        <f t="shared" si="84"/>
        <v>2341.7</v>
      </c>
      <c r="G238" s="17">
        <f t="shared" si="84"/>
        <v>2341.7</v>
      </c>
    </row>
    <row r="239" spans="1:7" ht="31.5">
      <c r="A239" s="45" t="s">
        <v>51</v>
      </c>
      <c r="B239" s="46">
        <v>1610120010</v>
      </c>
      <c r="C239" s="45"/>
      <c r="D239" s="66" t="s">
        <v>131</v>
      </c>
      <c r="E239" s="17">
        <f t="shared" si="84"/>
        <v>2341.7</v>
      </c>
      <c r="F239" s="17">
        <f t="shared" si="84"/>
        <v>2341.7</v>
      </c>
      <c r="G239" s="17">
        <f t="shared" si="84"/>
        <v>2341.7</v>
      </c>
    </row>
    <row r="240" spans="1:7" ht="31.5">
      <c r="A240" s="45" t="s">
        <v>51</v>
      </c>
      <c r="B240" s="46">
        <v>1610120010</v>
      </c>
      <c r="C240" s="46" t="s">
        <v>101</v>
      </c>
      <c r="D240" s="60" t="s">
        <v>102</v>
      </c>
      <c r="E240" s="17">
        <f t="shared" si="84"/>
        <v>2341.7</v>
      </c>
      <c r="F240" s="17">
        <f t="shared" si="84"/>
        <v>2341.7</v>
      </c>
      <c r="G240" s="17">
        <f t="shared" si="84"/>
        <v>2341.7</v>
      </c>
    </row>
    <row r="241" spans="1:7" ht="12.75">
      <c r="A241" s="45" t="s">
        <v>51</v>
      </c>
      <c r="B241" s="46">
        <v>1610120010</v>
      </c>
      <c r="C241" s="45">
        <v>610</v>
      </c>
      <c r="D241" s="60" t="s">
        <v>111</v>
      </c>
      <c r="E241" s="17">
        <f>'№ 2'!F202</f>
        <v>2341.7</v>
      </c>
      <c r="F241" s="17">
        <f>'№ 2'!G202</f>
        <v>2341.7</v>
      </c>
      <c r="G241" s="17">
        <f>'№ 2'!H202</f>
        <v>2341.7</v>
      </c>
    </row>
    <row r="242" spans="1:7" ht="31.5">
      <c r="A242" s="46" t="s">
        <v>51</v>
      </c>
      <c r="B242" s="46">
        <v>1620000000</v>
      </c>
      <c r="C242" s="46"/>
      <c r="D242" s="60" t="s">
        <v>114</v>
      </c>
      <c r="E242" s="17">
        <f aca="true" t="shared" si="86" ref="E242:G245">E243</f>
        <v>1265.3</v>
      </c>
      <c r="F242" s="17">
        <f t="shared" si="86"/>
        <v>300</v>
      </c>
      <c r="G242" s="17">
        <f t="shared" si="86"/>
        <v>300</v>
      </c>
    </row>
    <row r="243" spans="1:7" ht="12.75">
      <c r="A243" s="46" t="s">
        <v>51</v>
      </c>
      <c r="B243" s="46">
        <v>1620100000</v>
      </c>
      <c r="C243" s="46"/>
      <c r="D243" s="60" t="s">
        <v>115</v>
      </c>
      <c r="E243" s="17">
        <f t="shared" si="86"/>
        <v>1265.3</v>
      </c>
      <c r="F243" s="17">
        <f t="shared" si="86"/>
        <v>300</v>
      </c>
      <c r="G243" s="17">
        <f t="shared" si="86"/>
        <v>300</v>
      </c>
    </row>
    <row r="244" spans="1:7" ht="31.5">
      <c r="A244" s="46" t="s">
        <v>51</v>
      </c>
      <c r="B244" s="46">
        <v>1620120240</v>
      </c>
      <c r="C244" s="46"/>
      <c r="D244" s="60" t="s">
        <v>118</v>
      </c>
      <c r="E244" s="17">
        <f t="shared" si="86"/>
        <v>1265.3</v>
      </c>
      <c r="F244" s="17">
        <f t="shared" si="86"/>
        <v>300</v>
      </c>
      <c r="G244" s="17">
        <f t="shared" si="86"/>
        <v>300</v>
      </c>
    </row>
    <row r="245" spans="1:7" ht="31.5">
      <c r="A245" s="46" t="s">
        <v>51</v>
      </c>
      <c r="B245" s="46">
        <v>1620120240</v>
      </c>
      <c r="C245" s="46" t="s">
        <v>72</v>
      </c>
      <c r="D245" s="60" t="s">
        <v>99</v>
      </c>
      <c r="E245" s="17">
        <f t="shared" si="86"/>
        <v>1265.3</v>
      </c>
      <c r="F245" s="17">
        <f t="shared" si="86"/>
        <v>300</v>
      </c>
      <c r="G245" s="17">
        <f t="shared" si="86"/>
        <v>300</v>
      </c>
    </row>
    <row r="246" spans="1:7" ht="31.5">
      <c r="A246" s="46" t="s">
        <v>51</v>
      </c>
      <c r="B246" s="46">
        <v>1620120240</v>
      </c>
      <c r="C246" s="45">
        <v>240</v>
      </c>
      <c r="D246" s="60" t="s">
        <v>269</v>
      </c>
      <c r="E246" s="17">
        <f>'№ 2'!F533</f>
        <v>1265.3</v>
      </c>
      <c r="F246" s="17">
        <f>'№ 2'!G533</f>
        <v>300</v>
      </c>
      <c r="G246" s="17">
        <f>'№ 2'!H533</f>
        <v>300</v>
      </c>
    </row>
    <row r="247" spans="1:7" ht="12.75">
      <c r="A247" s="4" t="s">
        <v>60</v>
      </c>
      <c r="B247" s="4" t="s">
        <v>69</v>
      </c>
      <c r="C247" s="4" t="s">
        <v>69</v>
      </c>
      <c r="D247" s="20" t="s">
        <v>29</v>
      </c>
      <c r="E247" s="6">
        <f>E248+E275+E255</f>
        <v>34960.9</v>
      </c>
      <c r="F247" s="6">
        <f>F248+F275+F255</f>
        <v>46862.4</v>
      </c>
      <c r="G247" s="6">
        <f>G248+G275+G255</f>
        <v>11488.3</v>
      </c>
    </row>
    <row r="248" spans="1:7" ht="12.75">
      <c r="A248" s="46" t="s">
        <v>5</v>
      </c>
      <c r="B248" s="46" t="s">
        <v>69</v>
      </c>
      <c r="C248" s="46" t="s">
        <v>69</v>
      </c>
      <c r="D248" s="60" t="s">
        <v>6</v>
      </c>
      <c r="E248" s="17">
        <f aca="true" t="shared" si="87" ref="E248:G253">E249</f>
        <v>1633.7</v>
      </c>
      <c r="F248" s="17">
        <f t="shared" si="87"/>
        <v>1000</v>
      </c>
      <c r="G248" s="17">
        <f t="shared" si="87"/>
        <v>1000</v>
      </c>
    </row>
    <row r="249" spans="1:7" ht="47.25">
      <c r="A249" s="46" t="s">
        <v>5</v>
      </c>
      <c r="B249" s="46">
        <v>1600000000</v>
      </c>
      <c r="C249" s="46"/>
      <c r="D249" s="60" t="s">
        <v>121</v>
      </c>
      <c r="E249" s="17">
        <f t="shared" si="87"/>
        <v>1633.7</v>
      </c>
      <c r="F249" s="17">
        <f t="shared" si="87"/>
        <v>1000</v>
      </c>
      <c r="G249" s="17">
        <f t="shared" si="87"/>
        <v>1000</v>
      </c>
    </row>
    <row r="250" spans="1:7" ht="31.5">
      <c r="A250" s="46" t="s">
        <v>5</v>
      </c>
      <c r="B250" s="46">
        <v>1620000000</v>
      </c>
      <c r="C250" s="46"/>
      <c r="D250" s="60" t="s">
        <v>114</v>
      </c>
      <c r="E250" s="17">
        <f t="shared" si="87"/>
        <v>1633.7</v>
      </c>
      <c r="F250" s="17">
        <f t="shared" si="87"/>
        <v>1000</v>
      </c>
      <c r="G250" s="17">
        <f t="shared" si="87"/>
        <v>1000</v>
      </c>
    </row>
    <row r="251" spans="1:7" ht="12.75">
      <c r="A251" s="46" t="s">
        <v>5</v>
      </c>
      <c r="B251" s="46">
        <v>1620100000</v>
      </c>
      <c r="C251" s="46"/>
      <c r="D251" s="60" t="s">
        <v>115</v>
      </c>
      <c r="E251" s="17">
        <f t="shared" si="87"/>
        <v>1633.7</v>
      </c>
      <c r="F251" s="17">
        <f t="shared" si="87"/>
        <v>1000</v>
      </c>
      <c r="G251" s="17">
        <f t="shared" si="87"/>
        <v>1000</v>
      </c>
    </row>
    <row r="252" spans="1:7" ht="47.25">
      <c r="A252" s="46" t="s">
        <v>5</v>
      </c>
      <c r="B252" s="46">
        <v>1620120230</v>
      </c>
      <c r="C252" s="46"/>
      <c r="D252" s="60" t="s">
        <v>120</v>
      </c>
      <c r="E252" s="17">
        <f t="shared" si="87"/>
        <v>1633.7</v>
      </c>
      <c r="F252" s="17">
        <f t="shared" si="87"/>
        <v>1000</v>
      </c>
      <c r="G252" s="17">
        <f t="shared" si="87"/>
        <v>1000</v>
      </c>
    </row>
    <row r="253" spans="1:7" ht="31.5">
      <c r="A253" s="46" t="s">
        <v>5</v>
      </c>
      <c r="B253" s="46">
        <v>1620120230</v>
      </c>
      <c r="C253" s="46" t="s">
        <v>72</v>
      </c>
      <c r="D253" s="60" t="s">
        <v>99</v>
      </c>
      <c r="E253" s="17">
        <f t="shared" si="87"/>
        <v>1633.7</v>
      </c>
      <c r="F253" s="17">
        <f t="shared" si="87"/>
        <v>1000</v>
      </c>
      <c r="G253" s="17">
        <f t="shared" si="87"/>
        <v>1000</v>
      </c>
    </row>
    <row r="254" spans="1:7" ht="31.5">
      <c r="A254" s="46" t="s">
        <v>5</v>
      </c>
      <c r="B254" s="46">
        <v>1620120230</v>
      </c>
      <c r="C254" s="45">
        <v>240</v>
      </c>
      <c r="D254" s="60" t="s">
        <v>269</v>
      </c>
      <c r="E254" s="17">
        <f>'№ 2'!F541</f>
        <v>1633.7</v>
      </c>
      <c r="F254" s="17">
        <f>'№ 2'!G541</f>
        <v>1000</v>
      </c>
      <c r="G254" s="17">
        <f>'№ 2'!H541</f>
        <v>1000</v>
      </c>
    </row>
    <row r="255" spans="1:7" ht="12.75">
      <c r="A255" s="23" t="s">
        <v>313</v>
      </c>
      <c r="B255" s="115"/>
      <c r="C255" s="115"/>
      <c r="D255" s="118" t="s">
        <v>314</v>
      </c>
      <c r="E255" s="17">
        <f>E256+E266</f>
        <v>2589</v>
      </c>
      <c r="F255" s="17">
        <f>F256+F266</f>
        <v>31804</v>
      </c>
      <c r="G255" s="17">
        <f>G256+G266</f>
        <v>0</v>
      </c>
    </row>
    <row r="256" spans="1:7" ht="47.25">
      <c r="A256" s="23" t="s">
        <v>313</v>
      </c>
      <c r="B256" s="117">
        <v>1400000000</v>
      </c>
      <c r="C256" s="115"/>
      <c r="D256" s="77" t="s">
        <v>213</v>
      </c>
      <c r="E256" s="17">
        <f>E257</f>
        <v>2589</v>
      </c>
      <c r="F256" s="17">
        <f aca="true" t="shared" si="88" ref="F256:G256">F257</f>
        <v>0</v>
      </c>
      <c r="G256" s="17">
        <f t="shared" si="88"/>
        <v>0</v>
      </c>
    </row>
    <row r="257" spans="1:7" ht="12.75">
      <c r="A257" s="23" t="s">
        <v>313</v>
      </c>
      <c r="B257" s="117">
        <v>1430000000</v>
      </c>
      <c r="C257" s="115"/>
      <c r="D257" s="8" t="s">
        <v>315</v>
      </c>
      <c r="E257" s="17">
        <f>E258+E262</f>
        <v>2589</v>
      </c>
      <c r="F257" s="17">
        <f>F258+F262</f>
        <v>0</v>
      </c>
      <c r="G257" s="17">
        <f>G258+G262</f>
        <v>0</v>
      </c>
    </row>
    <row r="258" spans="1:7" ht="31.5">
      <c r="A258" s="23" t="s">
        <v>313</v>
      </c>
      <c r="B258" s="115">
        <v>1430100000</v>
      </c>
      <c r="C258" s="115"/>
      <c r="D258" s="8" t="s">
        <v>316</v>
      </c>
      <c r="E258" s="17">
        <f>E259</f>
        <v>789</v>
      </c>
      <c r="F258" s="17">
        <f aca="true" t="shared" si="89" ref="F258:G258">F259</f>
        <v>0</v>
      </c>
      <c r="G258" s="17">
        <f t="shared" si="89"/>
        <v>0</v>
      </c>
    </row>
    <row r="259" spans="1:7" ht="12.75">
      <c r="A259" s="23" t="s">
        <v>313</v>
      </c>
      <c r="B259" s="115">
        <v>1430120100</v>
      </c>
      <c r="C259" s="115"/>
      <c r="D259" s="53" t="s">
        <v>317</v>
      </c>
      <c r="E259" s="17">
        <f>E260</f>
        <v>789</v>
      </c>
      <c r="F259" s="17">
        <f aca="true" t="shared" si="90" ref="F259:G260">F260</f>
        <v>0</v>
      </c>
      <c r="G259" s="17">
        <f t="shared" si="90"/>
        <v>0</v>
      </c>
    </row>
    <row r="260" spans="1:7" ht="31.5">
      <c r="A260" s="23" t="s">
        <v>313</v>
      </c>
      <c r="B260" s="115">
        <v>1430120100</v>
      </c>
      <c r="C260" s="117" t="s">
        <v>75</v>
      </c>
      <c r="D260" s="77" t="s">
        <v>100</v>
      </c>
      <c r="E260" s="17">
        <f>E261</f>
        <v>789</v>
      </c>
      <c r="F260" s="17">
        <f t="shared" si="90"/>
        <v>0</v>
      </c>
      <c r="G260" s="17">
        <f t="shared" si="90"/>
        <v>0</v>
      </c>
    </row>
    <row r="261" spans="1:7" ht="12.75">
      <c r="A261" s="23" t="s">
        <v>313</v>
      </c>
      <c r="B261" s="115">
        <v>1430120100</v>
      </c>
      <c r="C261" s="117" t="s">
        <v>127</v>
      </c>
      <c r="D261" s="77" t="s">
        <v>128</v>
      </c>
      <c r="E261" s="17">
        <f>'№ 2'!F210</f>
        <v>789</v>
      </c>
      <c r="F261" s="17">
        <f>'№ 2'!G210</f>
        <v>0</v>
      </c>
      <c r="G261" s="17">
        <f>'№ 2'!H210</f>
        <v>0</v>
      </c>
    </row>
    <row r="262" spans="1:7" ht="31.5">
      <c r="A262" s="23" t="s">
        <v>313</v>
      </c>
      <c r="B262" s="225">
        <v>1430400000</v>
      </c>
      <c r="C262" s="227"/>
      <c r="D262" s="77" t="s">
        <v>423</v>
      </c>
      <c r="E262" s="17">
        <f>E263</f>
        <v>1800</v>
      </c>
      <c r="F262" s="17">
        <f aca="true" t="shared" si="91" ref="F262:G264">F263</f>
        <v>0</v>
      </c>
      <c r="G262" s="17">
        <f t="shared" si="91"/>
        <v>0</v>
      </c>
    </row>
    <row r="263" spans="1:7" ht="12.75">
      <c r="A263" s="23" t="s">
        <v>313</v>
      </c>
      <c r="B263" s="225">
        <v>1430420100</v>
      </c>
      <c r="C263" s="227"/>
      <c r="D263" s="77" t="s">
        <v>317</v>
      </c>
      <c r="E263" s="17">
        <f>E264</f>
        <v>1800</v>
      </c>
      <c r="F263" s="17">
        <f t="shared" si="91"/>
        <v>0</v>
      </c>
      <c r="G263" s="17">
        <f t="shared" si="91"/>
        <v>0</v>
      </c>
    </row>
    <row r="264" spans="1:7" ht="31.5">
      <c r="A264" s="23" t="s">
        <v>313</v>
      </c>
      <c r="B264" s="225">
        <v>1430420100</v>
      </c>
      <c r="C264" s="227" t="s">
        <v>75</v>
      </c>
      <c r="D264" s="77" t="s">
        <v>100</v>
      </c>
      <c r="E264" s="17">
        <f>E265</f>
        <v>1800</v>
      </c>
      <c r="F264" s="17">
        <f t="shared" si="91"/>
        <v>0</v>
      </c>
      <c r="G264" s="17">
        <f t="shared" si="91"/>
        <v>0</v>
      </c>
    </row>
    <row r="265" spans="1:7" ht="12.75">
      <c r="A265" s="23" t="s">
        <v>313</v>
      </c>
      <c r="B265" s="225">
        <v>1430420100</v>
      </c>
      <c r="C265" s="227" t="s">
        <v>127</v>
      </c>
      <c r="D265" s="77" t="s">
        <v>128</v>
      </c>
      <c r="E265" s="17">
        <f>'№ 2'!F214</f>
        <v>1800</v>
      </c>
      <c r="F265" s="17">
        <f>'№ 2'!G214</f>
        <v>0</v>
      </c>
      <c r="G265" s="17">
        <f>'№ 2'!H214</f>
        <v>0</v>
      </c>
    </row>
    <row r="266" spans="1:7" ht="47.25">
      <c r="A266" s="23" t="s">
        <v>313</v>
      </c>
      <c r="B266" s="136">
        <v>1600000000</v>
      </c>
      <c r="C266" s="136"/>
      <c r="D266" s="135" t="s">
        <v>121</v>
      </c>
      <c r="E266" s="17">
        <f>E267</f>
        <v>0</v>
      </c>
      <c r="F266" s="17">
        <f aca="true" t="shared" si="92" ref="F266:G273">F267</f>
        <v>31804</v>
      </c>
      <c r="G266" s="17">
        <f t="shared" si="92"/>
        <v>0</v>
      </c>
    </row>
    <row r="267" spans="1:7" ht="31.5">
      <c r="A267" s="23" t="s">
        <v>313</v>
      </c>
      <c r="B267" s="134">
        <v>1610000000</v>
      </c>
      <c r="C267" s="136"/>
      <c r="D267" s="135" t="s">
        <v>244</v>
      </c>
      <c r="E267" s="17">
        <f>E268</f>
        <v>0</v>
      </c>
      <c r="F267" s="17">
        <f t="shared" si="92"/>
        <v>31804</v>
      </c>
      <c r="G267" s="17">
        <f t="shared" si="92"/>
        <v>0</v>
      </c>
    </row>
    <row r="268" spans="1:7" ht="31.5">
      <c r="A268" s="23" t="s">
        <v>313</v>
      </c>
      <c r="B268" s="134">
        <v>1610400000</v>
      </c>
      <c r="C268" s="136"/>
      <c r="D268" s="77" t="s">
        <v>340</v>
      </c>
      <c r="E268" s="17">
        <f>E272+E269</f>
        <v>0</v>
      </c>
      <c r="F268" s="17">
        <f aca="true" t="shared" si="93" ref="F268:G268">F272+F269</f>
        <v>31804</v>
      </c>
      <c r="G268" s="17">
        <f t="shared" si="93"/>
        <v>0</v>
      </c>
    </row>
    <row r="269" spans="1:7" ht="31.5">
      <c r="A269" s="23" t="s">
        <v>313</v>
      </c>
      <c r="B269" s="140">
        <v>1610411210</v>
      </c>
      <c r="C269" s="141"/>
      <c r="D269" s="77" t="s">
        <v>344</v>
      </c>
      <c r="E269" s="17">
        <f>E270</f>
        <v>0</v>
      </c>
      <c r="F269" s="17">
        <f aca="true" t="shared" si="94" ref="F269:G270">F270</f>
        <v>31486</v>
      </c>
      <c r="G269" s="17">
        <f t="shared" si="94"/>
        <v>0</v>
      </c>
    </row>
    <row r="270" spans="1:7" ht="31.5">
      <c r="A270" s="23" t="s">
        <v>313</v>
      </c>
      <c r="B270" s="140">
        <v>1610411210</v>
      </c>
      <c r="C270" s="141" t="s">
        <v>72</v>
      </c>
      <c r="D270" s="77" t="s">
        <v>99</v>
      </c>
      <c r="E270" s="17">
        <f>E271</f>
        <v>0</v>
      </c>
      <c r="F270" s="17">
        <f t="shared" si="94"/>
        <v>31486</v>
      </c>
      <c r="G270" s="17">
        <f t="shared" si="94"/>
        <v>0</v>
      </c>
    </row>
    <row r="271" spans="1:7" ht="31.5">
      <c r="A271" s="23" t="s">
        <v>313</v>
      </c>
      <c r="B271" s="140">
        <v>1610411210</v>
      </c>
      <c r="C271" s="140">
        <v>240</v>
      </c>
      <c r="D271" s="77" t="s">
        <v>269</v>
      </c>
      <c r="E271" s="17">
        <f>'№ 2'!F220</f>
        <v>0</v>
      </c>
      <c r="F271" s="17">
        <f>'№ 2'!G220</f>
        <v>31486</v>
      </c>
      <c r="G271" s="17">
        <f>'№ 2'!H220</f>
        <v>0</v>
      </c>
    </row>
    <row r="272" spans="1:7" ht="31.5">
      <c r="A272" s="23" t="s">
        <v>313</v>
      </c>
      <c r="B272" s="134" t="s">
        <v>341</v>
      </c>
      <c r="C272" s="136"/>
      <c r="D272" s="77" t="s">
        <v>342</v>
      </c>
      <c r="E272" s="17">
        <f>E273</f>
        <v>0</v>
      </c>
      <c r="F272" s="17">
        <f t="shared" si="92"/>
        <v>318</v>
      </c>
      <c r="G272" s="17">
        <f t="shared" si="92"/>
        <v>0</v>
      </c>
    </row>
    <row r="273" spans="1:7" ht="31.5">
      <c r="A273" s="23" t="s">
        <v>313</v>
      </c>
      <c r="B273" s="134" t="s">
        <v>341</v>
      </c>
      <c r="C273" s="136" t="s">
        <v>72</v>
      </c>
      <c r="D273" s="77" t="s">
        <v>99</v>
      </c>
      <c r="E273" s="17">
        <f>E274</f>
        <v>0</v>
      </c>
      <c r="F273" s="17">
        <f t="shared" si="92"/>
        <v>318</v>
      </c>
      <c r="G273" s="17">
        <f t="shared" si="92"/>
        <v>0</v>
      </c>
    </row>
    <row r="274" spans="1:7" ht="31.5">
      <c r="A274" s="23" t="s">
        <v>313</v>
      </c>
      <c r="B274" s="134" t="s">
        <v>341</v>
      </c>
      <c r="C274" s="134">
        <v>240</v>
      </c>
      <c r="D274" s="77" t="s">
        <v>269</v>
      </c>
      <c r="E274" s="17">
        <f>'№ 2'!F223</f>
        <v>0</v>
      </c>
      <c r="F274" s="17">
        <f>'№ 2'!G223</f>
        <v>318</v>
      </c>
      <c r="G274" s="17">
        <f>'№ 2'!H223</f>
        <v>0</v>
      </c>
    </row>
    <row r="275" spans="1:7" ht="12.75">
      <c r="A275" s="45" t="s">
        <v>52</v>
      </c>
      <c r="B275" s="45" t="s">
        <v>69</v>
      </c>
      <c r="C275" s="45" t="s">
        <v>69</v>
      </c>
      <c r="D275" s="66" t="s">
        <v>30</v>
      </c>
      <c r="E275" s="17">
        <f>E276</f>
        <v>30738.2</v>
      </c>
      <c r="F275" s="17">
        <f aca="true" t="shared" si="95" ref="F275:G275">F276</f>
        <v>14058.400000000001</v>
      </c>
      <c r="G275" s="17">
        <f t="shared" si="95"/>
        <v>10488.3</v>
      </c>
    </row>
    <row r="276" spans="1:7" ht="47.25">
      <c r="A276" s="45" t="s">
        <v>52</v>
      </c>
      <c r="B276" s="46">
        <v>1300000000</v>
      </c>
      <c r="C276" s="45"/>
      <c r="D276" s="66" t="s">
        <v>212</v>
      </c>
      <c r="E276" s="17">
        <f>E277+E292+E309</f>
        <v>30738.2</v>
      </c>
      <c r="F276" s="17">
        <f>F277+F292+F309</f>
        <v>14058.400000000001</v>
      </c>
      <c r="G276" s="17">
        <f>G277+G292+G309</f>
        <v>10488.3</v>
      </c>
    </row>
    <row r="277" spans="1:7" ht="47.25">
      <c r="A277" s="45" t="s">
        <v>52</v>
      </c>
      <c r="B277" s="46">
        <v>1310000000</v>
      </c>
      <c r="C277" s="45"/>
      <c r="D277" s="66" t="s">
        <v>253</v>
      </c>
      <c r="E277" s="22">
        <f>E278+E285</f>
        <v>17062.5</v>
      </c>
      <c r="F277" s="22">
        <f aca="true" t="shared" si="96" ref="F277:G277">F278+F285</f>
        <v>692.6</v>
      </c>
      <c r="G277" s="22">
        <f t="shared" si="96"/>
        <v>0</v>
      </c>
    </row>
    <row r="278" spans="1:7" ht="47.25">
      <c r="A278" s="45" t="s">
        <v>52</v>
      </c>
      <c r="B278" s="94" t="s">
        <v>291</v>
      </c>
      <c r="C278" s="25"/>
      <c r="D278" s="93" t="s">
        <v>287</v>
      </c>
      <c r="E278" s="22">
        <f>E282+E279</f>
        <v>15983.6</v>
      </c>
      <c r="F278" s="22">
        <f aca="true" t="shared" si="97" ref="F278:G278">F282+F279</f>
        <v>692.6</v>
      </c>
      <c r="G278" s="22">
        <f t="shared" si="97"/>
        <v>0</v>
      </c>
    </row>
    <row r="279" spans="1:7" ht="12.75">
      <c r="A279" s="99" t="s">
        <v>52</v>
      </c>
      <c r="B279" s="99" t="s">
        <v>304</v>
      </c>
      <c r="C279" s="99"/>
      <c r="D279" s="104" t="s">
        <v>297</v>
      </c>
      <c r="E279" s="22">
        <f>E280</f>
        <v>887.6</v>
      </c>
      <c r="F279" s="22">
        <f aca="true" t="shared" si="98" ref="F279:G280">F280</f>
        <v>541.6</v>
      </c>
      <c r="G279" s="22">
        <f t="shared" si="98"/>
        <v>0</v>
      </c>
    </row>
    <row r="280" spans="1:7" ht="31.5">
      <c r="A280" s="99" t="s">
        <v>52</v>
      </c>
      <c r="B280" s="99" t="s">
        <v>304</v>
      </c>
      <c r="C280" s="101" t="s">
        <v>72</v>
      </c>
      <c r="D280" s="77" t="s">
        <v>99</v>
      </c>
      <c r="E280" s="22">
        <f>E281</f>
        <v>887.6</v>
      </c>
      <c r="F280" s="22">
        <f t="shared" si="98"/>
        <v>541.6</v>
      </c>
      <c r="G280" s="22">
        <f t="shared" si="98"/>
        <v>0</v>
      </c>
    </row>
    <row r="281" spans="1:7" ht="31.5">
      <c r="A281" s="99" t="s">
        <v>52</v>
      </c>
      <c r="B281" s="99" t="s">
        <v>304</v>
      </c>
      <c r="C281" s="99">
        <v>240</v>
      </c>
      <c r="D281" s="77" t="s">
        <v>269</v>
      </c>
      <c r="E281" s="22">
        <f>'№ 2'!F230</f>
        <v>887.6</v>
      </c>
      <c r="F281" s="22">
        <f>'№ 2'!G230</f>
        <v>541.6</v>
      </c>
      <c r="G281" s="22">
        <f>'№ 2'!H230</f>
        <v>0</v>
      </c>
    </row>
    <row r="282" spans="1:7" ht="20.25" customHeight="1">
      <c r="A282" s="56" t="s">
        <v>52</v>
      </c>
      <c r="B282" s="94" t="s">
        <v>292</v>
      </c>
      <c r="C282" s="92"/>
      <c r="D282" s="65" t="s">
        <v>265</v>
      </c>
      <c r="E282" s="22">
        <f>E283</f>
        <v>15096</v>
      </c>
      <c r="F282" s="22">
        <f aca="true" t="shared" si="99" ref="F282:G283">F283</f>
        <v>151</v>
      </c>
      <c r="G282" s="22">
        <f t="shared" si="99"/>
        <v>0</v>
      </c>
    </row>
    <row r="283" spans="1:7" ht="31.5">
      <c r="A283" s="45" t="s">
        <v>52</v>
      </c>
      <c r="B283" s="94" t="s">
        <v>292</v>
      </c>
      <c r="C283" s="94" t="s">
        <v>72</v>
      </c>
      <c r="D283" s="93" t="s">
        <v>99</v>
      </c>
      <c r="E283" s="22">
        <f>E284</f>
        <v>15096</v>
      </c>
      <c r="F283" s="22">
        <f t="shared" si="99"/>
        <v>151</v>
      </c>
      <c r="G283" s="22">
        <f t="shared" si="99"/>
        <v>0</v>
      </c>
    </row>
    <row r="284" spans="1:7" ht="31.5">
      <c r="A284" s="45" t="s">
        <v>52</v>
      </c>
      <c r="B284" s="94" t="s">
        <v>292</v>
      </c>
      <c r="C284" s="92">
        <v>240</v>
      </c>
      <c r="D284" s="93" t="s">
        <v>269</v>
      </c>
      <c r="E284" s="22">
        <f>'№ 2'!F233</f>
        <v>15096</v>
      </c>
      <c r="F284" s="22">
        <f>'№ 2'!G233</f>
        <v>151</v>
      </c>
      <c r="G284" s="22">
        <f>'№ 2'!H233</f>
        <v>0</v>
      </c>
    </row>
    <row r="285" spans="1:7" ht="18" customHeight="1">
      <c r="A285" s="122" t="s">
        <v>52</v>
      </c>
      <c r="B285" s="124">
        <v>1310300000</v>
      </c>
      <c r="C285" s="122"/>
      <c r="D285" s="123" t="s">
        <v>338</v>
      </c>
      <c r="E285" s="22">
        <f>E286+E289</f>
        <v>1078.9</v>
      </c>
      <c r="F285" s="22">
        <f aca="true" t="shared" si="100" ref="F285:G285">F286+F289</f>
        <v>0</v>
      </c>
      <c r="G285" s="22">
        <f t="shared" si="100"/>
        <v>0</v>
      </c>
    </row>
    <row r="286" spans="1:7" ht="12.75">
      <c r="A286" s="122" t="s">
        <v>52</v>
      </c>
      <c r="B286" s="124">
        <v>1310311180</v>
      </c>
      <c r="C286" s="122"/>
      <c r="D286" s="3" t="s">
        <v>336</v>
      </c>
      <c r="E286" s="22">
        <f>E287</f>
        <v>1000</v>
      </c>
      <c r="F286" s="22">
        <f aca="true" t="shared" si="101" ref="F286:G287">F287</f>
        <v>0</v>
      </c>
      <c r="G286" s="22">
        <f t="shared" si="101"/>
        <v>0</v>
      </c>
    </row>
    <row r="287" spans="1:7" ht="31.5">
      <c r="A287" s="122" t="s">
        <v>52</v>
      </c>
      <c r="B287" s="124">
        <v>1310311180</v>
      </c>
      <c r="C287" s="124" t="s">
        <v>72</v>
      </c>
      <c r="D287" s="123" t="s">
        <v>99</v>
      </c>
      <c r="E287" s="22">
        <f>E288</f>
        <v>1000</v>
      </c>
      <c r="F287" s="22">
        <f t="shared" si="101"/>
        <v>0</v>
      </c>
      <c r="G287" s="22">
        <f t="shared" si="101"/>
        <v>0</v>
      </c>
    </row>
    <row r="288" spans="1:7" ht="31.5">
      <c r="A288" s="122" t="s">
        <v>52</v>
      </c>
      <c r="B288" s="124">
        <v>1310311180</v>
      </c>
      <c r="C288" s="122">
        <v>240</v>
      </c>
      <c r="D288" s="123" t="s">
        <v>269</v>
      </c>
      <c r="E288" s="22">
        <f>'№ 2'!F237</f>
        <v>1000</v>
      </c>
      <c r="F288" s="22">
        <f>'№ 2'!G237</f>
        <v>0</v>
      </c>
      <c r="G288" s="22">
        <f>'№ 2'!H237</f>
        <v>0</v>
      </c>
    </row>
    <row r="289" spans="1:7" ht="12.75">
      <c r="A289" s="148" t="s">
        <v>52</v>
      </c>
      <c r="B289" s="150">
        <v>1310320100</v>
      </c>
      <c r="C289" s="148"/>
      <c r="D289" s="104" t="s">
        <v>297</v>
      </c>
      <c r="E289" s="22">
        <f>E290</f>
        <v>78.9</v>
      </c>
      <c r="F289" s="22">
        <f aca="true" t="shared" si="102" ref="F289:G290">F290</f>
        <v>0</v>
      </c>
      <c r="G289" s="22">
        <f t="shared" si="102"/>
        <v>0</v>
      </c>
    </row>
    <row r="290" spans="1:7" ht="31.5">
      <c r="A290" s="148" t="s">
        <v>52</v>
      </c>
      <c r="B290" s="150">
        <v>1310320100</v>
      </c>
      <c r="C290" s="150" t="s">
        <v>72</v>
      </c>
      <c r="D290" s="149" t="s">
        <v>99</v>
      </c>
      <c r="E290" s="22">
        <f>E291</f>
        <v>78.9</v>
      </c>
      <c r="F290" s="22">
        <f t="shared" si="102"/>
        <v>0</v>
      </c>
      <c r="G290" s="22">
        <f t="shared" si="102"/>
        <v>0</v>
      </c>
    </row>
    <row r="291" spans="1:7" ht="31.5">
      <c r="A291" s="148" t="s">
        <v>52</v>
      </c>
      <c r="B291" s="150">
        <v>1310320100</v>
      </c>
      <c r="C291" s="148">
        <v>240</v>
      </c>
      <c r="D291" s="149" t="s">
        <v>269</v>
      </c>
      <c r="E291" s="22">
        <f>'№ 2'!F240</f>
        <v>78.9</v>
      </c>
      <c r="F291" s="22">
        <f>'№ 2'!G240</f>
        <v>0</v>
      </c>
      <c r="G291" s="22">
        <f>'№ 2'!H240</f>
        <v>0</v>
      </c>
    </row>
    <row r="292" spans="1:7" ht="12.75">
      <c r="A292" s="45" t="s">
        <v>52</v>
      </c>
      <c r="B292" s="46">
        <v>1320000000</v>
      </c>
      <c r="C292" s="45"/>
      <c r="D292" s="66" t="s">
        <v>218</v>
      </c>
      <c r="E292" s="22">
        <f>E293</f>
        <v>13371.7</v>
      </c>
      <c r="F292" s="22">
        <f aca="true" t="shared" si="103" ref="F292:G292">F293</f>
        <v>13061.800000000001</v>
      </c>
      <c r="G292" s="22">
        <f t="shared" si="103"/>
        <v>10184.3</v>
      </c>
    </row>
    <row r="293" spans="1:7" ht="12.75">
      <c r="A293" s="45" t="s">
        <v>52</v>
      </c>
      <c r="B293" s="46">
        <v>1320200000</v>
      </c>
      <c r="C293" s="45"/>
      <c r="D293" s="60" t="s">
        <v>137</v>
      </c>
      <c r="E293" s="17">
        <f>E294+E297+E300+E303+E306</f>
        <v>13371.7</v>
      </c>
      <c r="F293" s="17">
        <f aca="true" t="shared" si="104" ref="F293:G293">F294+F297+F300+F303+F306</f>
        <v>13061.800000000001</v>
      </c>
      <c r="G293" s="17">
        <f t="shared" si="104"/>
        <v>10184.3</v>
      </c>
    </row>
    <row r="294" spans="1:7" ht="12.75">
      <c r="A294" s="45" t="s">
        <v>52</v>
      </c>
      <c r="B294" s="45">
        <v>1320220050</v>
      </c>
      <c r="C294" s="45"/>
      <c r="D294" s="60" t="s">
        <v>138</v>
      </c>
      <c r="E294" s="17">
        <f>E295</f>
        <v>9829.3</v>
      </c>
      <c r="F294" s="17">
        <f aca="true" t="shared" si="105" ref="F294:G295">F295</f>
        <v>10040.7</v>
      </c>
      <c r="G294" s="17">
        <f t="shared" si="105"/>
        <v>8818.9</v>
      </c>
    </row>
    <row r="295" spans="1:7" ht="31.5">
      <c r="A295" s="45" t="s">
        <v>52</v>
      </c>
      <c r="B295" s="45">
        <v>1320220050</v>
      </c>
      <c r="C295" s="46" t="s">
        <v>72</v>
      </c>
      <c r="D295" s="60" t="s">
        <v>99</v>
      </c>
      <c r="E295" s="17">
        <f>E296</f>
        <v>9829.3</v>
      </c>
      <c r="F295" s="17">
        <f t="shared" si="105"/>
        <v>10040.7</v>
      </c>
      <c r="G295" s="17">
        <f t="shared" si="105"/>
        <v>8818.9</v>
      </c>
    </row>
    <row r="296" spans="1:7" ht="31.5">
      <c r="A296" s="45" t="s">
        <v>52</v>
      </c>
      <c r="B296" s="45">
        <v>1320220050</v>
      </c>
      <c r="C296" s="45">
        <v>240</v>
      </c>
      <c r="D296" s="60" t="s">
        <v>269</v>
      </c>
      <c r="E296" s="17">
        <f>'№ 2'!F245</f>
        <v>9829.3</v>
      </c>
      <c r="F296" s="17">
        <f>'№ 2'!G245</f>
        <v>10040.7</v>
      </c>
      <c r="G296" s="17">
        <f>'№ 2'!H245</f>
        <v>8818.9</v>
      </c>
    </row>
    <row r="297" spans="1:7" ht="12.75">
      <c r="A297" s="45" t="s">
        <v>52</v>
      </c>
      <c r="B297" s="45">
        <v>1320220060</v>
      </c>
      <c r="C297" s="45"/>
      <c r="D297" s="60" t="s">
        <v>139</v>
      </c>
      <c r="E297" s="17">
        <f>E298</f>
        <v>900</v>
      </c>
      <c r="F297" s="17">
        <f aca="true" t="shared" si="106" ref="F297:G298">F298</f>
        <v>900</v>
      </c>
      <c r="G297" s="17">
        <f t="shared" si="106"/>
        <v>0</v>
      </c>
    </row>
    <row r="298" spans="1:7" ht="31.5">
      <c r="A298" s="45" t="s">
        <v>52</v>
      </c>
      <c r="B298" s="45">
        <v>1320220060</v>
      </c>
      <c r="C298" s="46" t="s">
        <v>72</v>
      </c>
      <c r="D298" s="60" t="s">
        <v>99</v>
      </c>
      <c r="E298" s="17">
        <f>E299</f>
        <v>900</v>
      </c>
      <c r="F298" s="17">
        <f t="shared" si="106"/>
        <v>900</v>
      </c>
      <c r="G298" s="17">
        <f t="shared" si="106"/>
        <v>0</v>
      </c>
    </row>
    <row r="299" spans="1:7" ht="31.5">
      <c r="A299" s="45" t="s">
        <v>52</v>
      </c>
      <c r="B299" s="45">
        <v>1320220060</v>
      </c>
      <c r="C299" s="45">
        <v>240</v>
      </c>
      <c r="D299" s="60" t="s">
        <v>269</v>
      </c>
      <c r="E299" s="17">
        <f>'№ 2'!F248</f>
        <v>900</v>
      </c>
      <c r="F299" s="17">
        <f>'№ 2'!G248</f>
        <v>900</v>
      </c>
      <c r="G299" s="17">
        <f>'№ 2'!H248</f>
        <v>0</v>
      </c>
    </row>
    <row r="300" spans="1:7" ht="12.75">
      <c r="A300" s="45" t="s">
        <v>52</v>
      </c>
      <c r="B300" s="45">
        <v>1320220070</v>
      </c>
      <c r="C300" s="45"/>
      <c r="D300" s="60" t="s">
        <v>140</v>
      </c>
      <c r="E300" s="17">
        <f>E301</f>
        <v>2176.7</v>
      </c>
      <c r="F300" s="17">
        <f aca="true" t="shared" si="107" ref="F300:G301">F301</f>
        <v>1975.2</v>
      </c>
      <c r="G300" s="17">
        <f t="shared" si="107"/>
        <v>1219.5</v>
      </c>
    </row>
    <row r="301" spans="1:7" ht="31.5">
      <c r="A301" s="45" t="s">
        <v>52</v>
      </c>
      <c r="B301" s="45">
        <v>1320220070</v>
      </c>
      <c r="C301" s="46" t="s">
        <v>72</v>
      </c>
      <c r="D301" s="60" t="s">
        <v>99</v>
      </c>
      <c r="E301" s="17">
        <f>E302</f>
        <v>2176.7</v>
      </c>
      <c r="F301" s="17">
        <f t="shared" si="107"/>
        <v>1975.2</v>
      </c>
      <c r="G301" s="17">
        <f t="shared" si="107"/>
        <v>1219.5</v>
      </c>
    </row>
    <row r="302" spans="1:7" ht="31.5">
      <c r="A302" s="45" t="s">
        <v>52</v>
      </c>
      <c r="B302" s="45">
        <v>1320220070</v>
      </c>
      <c r="C302" s="45">
        <v>240</v>
      </c>
      <c r="D302" s="60" t="s">
        <v>269</v>
      </c>
      <c r="E302" s="17">
        <f>'№ 2'!F251</f>
        <v>2176.7</v>
      </c>
      <c r="F302" s="17">
        <f>'№ 2'!G251</f>
        <v>1975.2</v>
      </c>
      <c r="G302" s="17">
        <f>'№ 2'!H251</f>
        <v>1219.5</v>
      </c>
    </row>
    <row r="303" spans="1:7" ht="12.75">
      <c r="A303" s="45" t="s">
        <v>52</v>
      </c>
      <c r="B303" s="45">
        <v>1320220080</v>
      </c>
      <c r="C303" s="45"/>
      <c r="D303" s="60" t="s">
        <v>141</v>
      </c>
      <c r="E303" s="17">
        <f>E304</f>
        <v>97</v>
      </c>
      <c r="F303" s="17">
        <f aca="true" t="shared" si="108" ref="F303:G304">F304</f>
        <v>145.9</v>
      </c>
      <c r="G303" s="17">
        <f t="shared" si="108"/>
        <v>145.9</v>
      </c>
    </row>
    <row r="304" spans="1:7" ht="31.5">
      <c r="A304" s="45" t="s">
        <v>52</v>
      </c>
      <c r="B304" s="45">
        <v>1320220080</v>
      </c>
      <c r="C304" s="46" t="s">
        <v>72</v>
      </c>
      <c r="D304" s="60" t="s">
        <v>99</v>
      </c>
      <c r="E304" s="17">
        <f>E305</f>
        <v>97</v>
      </c>
      <c r="F304" s="17">
        <f t="shared" si="108"/>
        <v>145.9</v>
      </c>
      <c r="G304" s="17">
        <f t="shared" si="108"/>
        <v>145.9</v>
      </c>
    </row>
    <row r="305" spans="1:7" ht="31.5">
      <c r="A305" s="45" t="s">
        <v>52</v>
      </c>
      <c r="B305" s="45">
        <v>1320220080</v>
      </c>
      <c r="C305" s="45">
        <v>240</v>
      </c>
      <c r="D305" s="60" t="s">
        <v>269</v>
      </c>
      <c r="E305" s="17">
        <f>'№ 2'!F254</f>
        <v>97</v>
      </c>
      <c r="F305" s="17">
        <f>'№ 2'!G254</f>
        <v>145.9</v>
      </c>
      <c r="G305" s="17">
        <f>'№ 2'!H254</f>
        <v>145.9</v>
      </c>
    </row>
    <row r="306" spans="1:7" ht="19.5" customHeight="1">
      <c r="A306" s="45" t="s">
        <v>52</v>
      </c>
      <c r="B306" s="45" t="s">
        <v>143</v>
      </c>
      <c r="C306" s="45"/>
      <c r="D306" s="60" t="s">
        <v>142</v>
      </c>
      <c r="E306" s="17">
        <f>E307</f>
        <v>368.7</v>
      </c>
      <c r="F306" s="17">
        <f aca="true" t="shared" si="109" ref="F306:G307">F307</f>
        <v>0</v>
      </c>
      <c r="G306" s="17">
        <f t="shared" si="109"/>
        <v>0</v>
      </c>
    </row>
    <row r="307" spans="1:7" ht="31.5">
      <c r="A307" s="45" t="s">
        <v>52</v>
      </c>
      <c r="B307" s="45" t="s">
        <v>143</v>
      </c>
      <c r="C307" s="46" t="s">
        <v>72</v>
      </c>
      <c r="D307" s="60" t="s">
        <v>99</v>
      </c>
      <c r="E307" s="17">
        <f>E308</f>
        <v>368.7</v>
      </c>
      <c r="F307" s="17">
        <f t="shared" si="109"/>
        <v>0</v>
      </c>
      <c r="G307" s="17">
        <f t="shared" si="109"/>
        <v>0</v>
      </c>
    </row>
    <row r="308" spans="1:7" ht="31.5">
      <c r="A308" s="45" t="s">
        <v>52</v>
      </c>
      <c r="B308" s="45" t="s">
        <v>143</v>
      </c>
      <c r="C308" s="45">
        <v>240</v>
      </c>
      <c r="D308" s="60" t="s">
        <v>269</v>
      </c>
      <c r="E308" s="17">
        <f>'№ 2'!F257</f>
        <v>368.7</v>
      </c>
      <c r="F308" s="17">
        <f>'№ 2'!G257</f>
        <v>0</v>
      </c>
      <c r="G308" s="17">
        <f>'№ 2'!H257</f>
        <v>0</v>
      </c>
    </row>
    <row r="309" spans="1:7" ht="17.25" customHeight="1">
      <c r="A309" s="45" t="s">
        <v>52</v>
      </c>
      <c r="B309" s="46">
        <v>1330000000</v>
      </c>
      <c r="C309" s="45"/>
      <c r="D309" s="60" t="s">
        <v>132</v>
      </c>
      <c r="E309" s="17">
        <f>E310</f>
        <v>304</v>
      </c>
      <c r="F309" s="17">
        <f aca="true" t="shared" si="110" ref="F309:G312">F310</f>
        <v>304</v>
      </c>
      <c r="G309" s="17">
        <f t="shared" si="110"/>
        <v>304</v>
      </c>
    </row>
    <row r="310" spans="1:7" ht="47.25">
      <c r="A310" s="45" t="s">
        <v>52</v>
      </c>
      <c r="B310" s="46">
        <v>1330200000</v>
      </c>
      <c r="C310" s="45"/>
      <c r="D310" s="60" t="s">
        <v>219</v>
      </c>
      <c r="E310" s="17">
        <f>E311+E314</f>
        <v>304</v>
      </c>
      <c r="F310" s="17">
        <f aca="true" t="shared" si="111" ref="F310:G310">F311+F314</f>
        <v>304</v>
      </c>
      <c r="G310" s="17">
        <f t="shared" si="111"/>
        <v>304</v>
      </c>
    </row>
    <row r="311" spans="1:7" ht="12.75">
      <c r="A311" s="45" t="s">
        <v>52</v>
      </c>
      <c r="B311" s="46">
        <v>1330220090</v>
      </c>
      <c r="C311" s="45"/>
      <c r="D311" s="60" t="s">
        <v>144</v>
      </c>
      <c r="E311" s="17">
        <f>E312</f>
        <v>16</v>
      </c>
      <c r="F311" s="17">
        <f t="shared" si="110"/>
        <v>304</v>
      </c>
      <c r="G311" s="17">
        <f t="shared" si="110"/>
        <v>304</v>
      </c>
    </row>
    <row r="312" spans="1:7" ht="31.5">
      <c r="A312" s="45" t="s">
        <v>52</v>
      </c>
      <c r="B312" s="46">
        <v>1330220090</v>
      </c>
      <c r="C312" s="46" t="s">
        <v>72</v>
      </c>
      <c r="D312" s="60" t="s">
        <v>99</v>
      </c>
      <c r="E312" s="17">
        <f>E313</f>
        <v>16</v>
      </c>
      <c r="F312" s="17">
        <f t="shared" si="110"/>
        <v>304</v>
      </c>
      <c r="G312" s="17">
        <f t="shared" si="110"/>
        <v>304</v>
      </c>
    </row>
    <row r="313" spans="1:7" ht="31.5">
      <c r="A313" s="45" t="s">
        <v>52</v>
      </c>
      <c r="B313" s="46">
        <v>1330220090</v>
      </c>
      <c r="C313" s="210">
        <v>240</v>
      </c>
      <c r="D313" s="208" t="s">
        <v>269</v>
      </c>
      <c r="E313" s="17">
        <f>'№ 2'!F262</f>
        <v>16</v>
      </c>
      <c r="F313" s="17">
        <f>'№ 2'!G262</f>
        <v>304</v>
      </c>
      <c r="G313" s="17">
        <f>'№ 2'!H262</f>
        <v>304</v>
      </c>
    </row>
    <row r="314" spans="1:7" ht="12.75">
      <c r="A314" s="207" t="s">
        <v>52</v>
      </c>
      <c r="B314" s="209">
        <v>1330220100</v>
      </c>
      <c r="C314" s="210"/>
      <c r="D314" s="53" t="s">
        <v>417</v>
      </c>
      <c r="E314" s="17">
        <f>E315</f>
        <v>288</v>
      </c>
      <c r="F314" s="17">
        <f aca="true" t="shared" si="112" ref="F314:G315">F315</f>
        <v>0</v>
      </c>
      <c r="G314" s="17">
        <f t="shared" si="112"/>
        <v>0</v>
      </c>
    </row>
    <row r="315" spans="1:7" ht="31.5">
      <c r="A315" s="207" t="s">
        <v>52</v>
      </c>
      <c r="B315" s="209">
        <v>1330220100</v>
      </c>
      <c r="C315" s="158" t="s">
        <v>72</v>
      </c>
      <c r="D315" s="208" t="s">
        <v>99</v>
      </c>
      <c r="E315" s="17">
        <f>E316</f>
        <v>288</v>
      </c>
      <c r="F315" s="17">
        <f t="shared" si="112"/>
        <v>0</v>
      </c>
      <c r="G315" s="17">
        <f t="shared" si="112"/>
        <v>0</v>
      </c>
    </row>
    <row r="316" spans="1:7" ht="31.5">
      <c r="A316" s="207" t="s">
        <v>52</v>
      </c>
      <c r="B316" s="209">
        <v>1330220100</v>
      </c>
      <c r="C316" s="210">
        <v>240</v>
      </c>
      <c r="D316" s="208" t="s">
        <v>269</v>
      </c>
      <c r="E316" s="17">
        <f>'№ 2'!F265</f>
        <v>288</v>
      </c>
      <c r="F316" s="17">
        <f>'№ 2'!G265</f>
        <v>0</v>
      </c>
      <c r="G316" s="17">
        <f>'№ 2'!H265</f>
        <v>0</v>
      </c>
    </row>
    <row r="317" spans="1:7" ht="12.75">
      <c r="A317" s="4" t="s">
        <v>39</v>
      </c>
      <c r="B317" s="4" t="s">
        <v>69</v>
      </c>
      <c r="C317" s="211" t="s">
        <v>69</v>
      </c>
      <c r="D317" s="70" t="s">
        <v>31</v>
      </c>
      <c r="E317" s="91">
        <f>E318+E356+E434+E470+E410+E427</f>
        <v>615908.6</v>
      </c>
      <c r="F317" s="91">
        <f>F318+F356+F434+F470+F410+F427</f>
        <v>500575</v>
      </c>
      <c r="G317" s="91">
        <f>G318+G356+G434+G470+G410+G427</f>
        <v>501699.10000000003</v>
      </c>
    </row>
    <row r="318" spans="1:7" ht="12.75">
      <c r="A318" s="47" t="s">
        <v>53</v>
      </c>
      <c r="B318" s="47" t="s">
        <v>69</v>
      </c>
      <c r="C318" s="206" t="s">
        <v>69</v>
      </c>
      <c r="D318" s="66" t="s">
        <v>11</v>
      </c>
      <c r="E318" s="17">
        <f>E319+E336+E351</f>
        <v>307964.9</v>
      </c>
      <c r="F318" s="17">
        <f>F319+F336+F351</f>
        <v>197346.1</v>
      </c>
      <c r="G318" s="17">
        <f>G319+G336+G351</f>
        <v>197346.1</v>
      </c>
    </row>
    <row r="319" spans="1:7" ht="33.75" customHeight="1">
      <c r="A319" s="45" t="s">
        <v>53</v>
      </c>
      <c r="B319" s="46">
        <v>1100000000</v>
      </c>
      <c r="C319" s="45"/>
      <c r="D319" s="60" t="s">
        <v>211</v>
      </c>
      <c r="E319" s="17">
        <f>E320</f>
        <v>200800.7</v>
      </c>
      <c r="F319" s="17">
        <f aca="true" t="shared" si="113" ref="F319:G319">F320</f>
        <v>197346.1</v>
      </c>
      <c r="G319" s="17">
        <f t="shared" si="113"/>
        <v>197346.1</v>
      </c>
    </row>
    <row r="320" spans="1:7" ht="12.75">
      <c r="A320" s="45" t="s">
        <v>53</v>
      </c>
      <c r="B320" s="45">
        <v>1110000000</v>
      </c>
      <c r="C320" s="45"/>
      <c r="D320" s="66" t="s">
        <v>192</v>
      </c>
      <c r="E320" s="17">
        <f>E321+E332+E328</f>
        <v>200800.7</v>
      </c>
      <c r="F320" s="17">
        <f aca="true" t="shared" si="114" ref="F320:G320">F321+F332+F328</f>
        <v>197346.1</v>
      </c>
      <c r="G320" s="17">
        <f t="shared" si="114"/>
        <v>197346.1</v>
      </c>
    </row>
    <row r="321" spans="1:7" ht="47.25">
      <c r="A321" s="45" t="s">
        <v>53</v>
      </c>
      <c r="B321" s="45">
        <v>1110100000</v>
      </c>
      <c r="C321" s="25"/>
      <c r="D321" s="66" t="s">
        <v>193</v>
      </c>
      <c r="E321" s="17">
        <f>E325+E322</f>
        <v>197129.2</v>
      </c>
      <c r="F321" s="17">
        <f aca="true" t="shared" si="115" ref="F321:G321">F325+F322</f>
        <v>197346.1</v>
      </c>
      <c r="G321" s="17">
        <f t="shared" si="115"/>
        <v>197346.1</v>
      </c>
    </row>
    <row r="322" spans="1:7" ht="52.5" customHeight="1">
      <c r="A322" s="2" t="s">
        <v>53</v>
      </c>
      <c r="B322" s="10" t="s">
        <v>195</v>
      </c>
      <c r="C322" s="11"/>
      <c r="D322" s="53" t="s">
        <v>110</v>
      </c>
      <c r="E322" s="17">
        <f>E323</f>
        <v>105490</v>
      </c>
      <c r="F322" s="17">
        <f aca="true" t="shared" si="116" ref="F322:G323">F323</f>
        <v>105441</v>
      </c>
      <c r="G322" s="17">
        <f t="shared" si="116"/>
        <v>105441</v>
      </c>
    </row>
    <row r="323" spans="1:7" ht="31.5">
      <c r="A323" s="2" t="s">
        <v>53</v>
      </c>
      <c r="B323" s="10" t="s">
        <v>195</v>
      </c>
      <c r="C323" s="46" t="s">
        <v>101</v>
      </c>
      <c r="D323" s="60" t="s">
        <v>102</v>
      </c>
      <c r="E323" s="17">
        <f>E324</f>
        <v>105490</v>
      </c>
      <c r="F323" s="17">
        <f t="shared" si="116"/>
        <v>105441</v>
      </c>
      <c r="G323" s="17">
        <f t="shared" si="116"/>
        <v>105441</v>
      </c>
    </row>
    <row r="324" spans="1:7" ht="12.75">
      <c r="A324" s="2" t="s">
        <v>53</v>
      </c>
      <c r="B324" s="10" t="s">
        <v>195</v>
      </c>
      <c r="C324" s="45">
        <v>610</v>
      </c>
      <c r="D324" s="60" t="s">
        <v>111</v>
      </c>
      <c r="E324" s="17">
        <f>'№ 2'!F585</f>
        <v>105490</v>
      </c>
      <c r="F324" s="17">
        <f>'№ 2'!G585</f>
        <v>105441</v>
      </c>
      <c r="G324" s="17">
        <f>'№ 2'!H585</f>
        <v>105441</v>
      </c>
    </row>
    <row r="325" spans="1:7" ht="31.5">
      <c r="A325" s="2" t="s">
        <v>53</v>
      </c>
      <c r="B325" s="10" t="s">
        <v>194</v>
      </c>
      <c r="C325" s="10"/>
      <c r="D325" s="53" t="s">
        <v>131</v>
      </c>
      <c r="E325" s="17">
        <f>E326</f>
        <v>91639.20000000001</v>
      </c>
      <c r="F325" s="17">
        <f aca="true" t="shared" si="117" ref="F325:G326">F326</f>
        <v>91905.1</v>
      </c>
      <c r="G325" s="17">
        <f t="shared" si="117"/>
        <v>91905.1</v>
      </c>
    </row>
    <row r="326" spans="1:7" ht="31.5">
      <c r="A326" s="2" t="s">
        <v>53</v>
      </c>
      <c r="B326" s="10" t="s">
        <v>194</v>
      </c>
      <c r="C326" s="46" t="s">
        <v>101</v>
      </c>
      <c r="D326" s="60" t="s">
        <v>102</v>
      </c>
      <c r="E326" s="17">
        <f>E327</f>
        <v>91639.20000000001</v>
      </c>
      <c r="F326" s="17">
        <f t="shared" si="117"/>
        <v>91905.1</v>
      </c>
      <c r="G326" s="17">
        <f t="shared" si="117"/>
        <v>91905.1</v>
      </c>
    </row>
    <row r="327" spans="1:7" ht="12.75">
      <c r="A327" s="2" t="s">
        <v>53</v>
      </c>
      <c r="B327" s="10" t="s">
        <v>194</v>
      </c>
      <c r="C327" s="45">
        <v>610</v>
      </c>
      <c r="D327" s="60" t="s">
        <v>111</v>
      </c>
      <c r="E327" s="17">
        <f>'№ 2'!F588</f>
        <v>91639.20000000001</v>
      </c>
      <c r="F327" s="17">
        <f>'№ 2'!G588</f>
        <v>91905.1</v>
      </c>
      <c r="G327" s="17">
        <f>'№ 2'!H588</f>
        <v>91905.1</v>
      </c>
    </row>
    <row r="328" spans="1:7" ht="63">
      <c r="A328" s="2" t="s">
        <v>53</v>
      </c>
      <c r="B328" s="148">
        <v>1110600000</v>
      </c>
      <c r="C328" s="148"/>
      <c r="D328" s="77" t="s">
        <v>352</v>
      </c>
      <c r="E328" s="17">
        <f>E329</f>
        <v>799.2</v>
      </c>
      <c r="F328" s="17">
        <f aca="true" t="shared" si="118" ref="F328:G330">F329</f>
        <v>0</v>
      </c>
      <c r="G328" s="17">
        <f t="shared" si="118"/>
        <v>0</v>
      </c>
    </row>
    <row r="329" spans="1:7" ht="31.5">
      <c r="A329" s="2" t="s">
        <v>53</v>
      </c>
      <c r="B329" s="148">
        <v>1110620030</v>
      </c>
      <c r="C329" s="148"/>
      <c r="D329" s="77" t="s">
        <v>353</v>
      </c>
      <c r="E329" s="17">
        <f>E330</f>
        <v>799.2</v>
      </c>
      <c r="F329" s="17">
        <f t="shared" si="118"/>
        <v>0</v>
      </c>
      <c r="G329" s="17">
        <f t="shared" si="118"/>
        <v>0</v>
      </c>
    </row>
    <row r="330" spans="1:7" ht="31.5">
      <c r="A330" s="2" t="s">
        <v>53</v>
      </c>
      <c r="B330" s="148">
        <v>1110620030</v>
      </c>
      <c r="C330" s="150" t="s">
        <v>101</v>
      </c>
      <c r="D330" s="149" t="s">
        <v>102</v>
      </c>
      <c r="E330" s="17">
        <f>E331</f>
        <v>799.2</v>
      </c>
      <c r="F330" s="17">
        <f t="shared" si="118"/>
        <v>0</v>
      </c>
      <c r="G330" s="17">
        <f t="shared" si="118"/>
        <v>0</v>
      </c>
    </row>
    <row r="331" spans="1:7" ht="12.75">
      <c r="A331" s="2" t="s">
        <v>53</v>
      </c>
      <c r="B331" s="148">
        <v>1110620030</v>
      </c>
      <c r="C331" s="148">
        <v>610</v>
      </c>
      <c r="D331" s="149" t="s">
        <v>111</v>
      </c>
      <c r="E331" s="17">
        <f>'№ 2'!F592</f>
        <v>799.2</v>
      </c>
      <c r="F331" s="17">
        <f>'№ 2'!G592</f>
        <v>0</v>
      </c>
      <c r="G331" s="17">
        <f>'№ 2'!H592</f>
        <v>0</v>
      </c>
    </row>
    <row r="332" spans="1:7" ht="65.25" customHeight="1">
      <c r="A332" s="2" t="s">
        <v>53</v>
      </c>
      <c r="B332" s="142">
        <v>1110700000</v>
      </c>
      <c r="C332" s="142"/>
      <c r="D332" s="77" t="s">
        <v>345</v>
      </c>
      <c r="E332" s="17">
        <f>E333</f>
        <v>2872.3</v>
      </c>
      <c r="F332" s="17">
        <f aca="true" t="shared" si="119" ref="F332:G332">F333</f>
        <v>0</v>
      </c>
      <c r="G332" s="17">
        <f t="shared" si="119"/>
        <v>0</v>
      </c>
    </row>
    <row r="333" spans="1:7" ht="31.5">
      <c r="A333" s="2" t="s">
        <v>53</v>
      </c>
      <c r="B333" s="10" t="s">
        <v>347</v>
      </c>
      <c r="C333" s="142"/>
      <c r="D333" s="77" t="s">
        <v>348</v>
      </c>
      <c r="E333" s="17">
        <f>E334</f>
        <v>2872.3</v>
      </c>
      <c r="F333" s="17">
        <f aca="true" t="shared" si="120" ref="F333:G334">F334</f>
        <v>0</v>
      </c>
      <c r="G333" s="17">
        <f t="shared" si="120"/>
        <v>0</v>
      </c>
    </row>
    <row r="334" spans="1:7" ht="31.5">
      <c r="A334" s="2" t="s">
        <v>53</v>
      </c>
      <c r="B334" s="10" t="s">
        <v>347</v>
      </c>
      <c r="C334" s="144" t="s">
        <v>101</v>
      </c>
      <c r="D334" s="143" t="s">
        <v>102</v>
      </c>
      <c r="E334" s="17">
        <f>E335</f>
        <v>2872.3</v>
      </c>
      <c r="F334" s="17">
        <f t="shared" si="120"/>
        <v>0</v>
      </c>
      <c r="G334" s="17">
        <f t="shared" si="120"/>
        <v>0</v>
      </c>
    </row>
    <row r="335" spans="1:7" ht="12.75">
      <c r="A335" s="2" t="s">
        <v>53</v>
      </c>
      <c r="B335" s="10" t="s">
        <v>347</v>
      </c>
      <c r="C335" s="142">
        <v>610</v>
      </c>
      <c r="D335" s="143" t="s">
        <v>111</v>
      </c>
      <c r="E335" s="17">
        <f>'№ 2'!F596</f>
        <v>2872.3</v>
      </c>
      <c r="F335" s="17">
        <f>'№ 2'!G596</f>
        <v>0</v>
      </c>
      <c r="G335" s="17">
        <f>'№ 2'!H596</f>
        <v>0</v>
      </c>
    </row>
    <row r="336" spans="1:7" ht="47.25">
      <c r="A336" s="72" t="s">
        <v>53</v>
      </c>
      <c r="B336" s="74">
        <v>1200000000</v>
      </c>
      <c r="C336" s="72"/>
      <c r="D336" s="73" t="s">
        <v>206</v>
      </c>
      <c r="E336" s="17">
        <f>E337</f>
        <v>107064.2</v>
      </c>
      <c r="F336" s="17">
        <f aca="true" t="shared" si="121" ref="F336:G349">F337</f>
        <v>0</v>
      </c>
      <c r="G336" s="17">
        <f t="shared" si="121"/>
        <v>0</v>
      </c>
    </row>
    <row r="337" spans="1:7" ht="31.5">
      <c r="A337" s="72" t="s">
        <v>53</v>
      </c>
      <c r="B337" s="74">
        <v>1250000000</v>
      </c>
      <c r="C337" s="72"/>
      <c r="D337" s="73" t="s">
        <v>275</v>
      </c>
      <c r="E337" s="17">
        <f>E338</f>
        <v>107064.2</v>
      </c>
      <c r="F337" s="17">
        <f t="shared" si="121"/>
        <v>0</v>
      </c>
      <c r="G337" s="17">
        <f t="shared" si="121"/>
        <v>0</v>
      </c>
    </row>
    <row r="338" spans="1:7" ht="63">
      <c r="A338" s="72" t="s">
        <v>53</v>
      </c>
      <c r="B338" s="94" t="s">
        <v>289</v>
      </c>
      <c r="C338" s="92"/>
      <c r="D338" s="93" t="s">
        <v>286</v>
      </c>
      <c r="E338" s="17">
        <f>E348+E345+E339+E342</f>
        <v>107064.2</v>
      </c>
      <c r="F338" s="17">
        <f aca="true" t="shared" si="122" ref="F338:G338">F348+F345+F339+F342</f>
        <v>0</v>
      </c>
      <c r="G338" s="17">
        <f t="shared" si="122"/>
        <v>0</v>
      </c>
    </row>
    <row r="339" spans="1:7" ht="47.25">
      <c r="A339" s="145" t="s">
        <v>53</v>
      </c>
      <c r="B339" s="147" t="s">
        <v>349</v>
      </c>
      <c r="C339" s="145"/>
      <c r="D339" s="146" t="s">
        <v>350</v>
      </c>
      <c r="E339" s="17">
        <f>E340</f>
        <v>28180.5</v>
      </c>
      <c r="F339" s="17">
        <f aca="true" t="shared" si="123" ref="F339:G340">F340</f>
        <v>0</v>
      </c>
      <c r="G339" s="17">
        <f t="shared" si="123"/>
        <v>0</v>
      </c>
    </row>
    <row r="340" spans="1:7" ht="31.5">
      <c r="A340" s="145" t="s">
        <v>53</v>
      </c>
      <c r="B340" s="147" t="s">
        <v>349</v>
      </c>
      <c r="C340" s="147" t="s">
        <v>75</v>
      </c>
      <c r="D340" s="77" t="s">
        <v>100</v>
      </c>
      <c r="E340" s="17">
        <f>E341</f>
        <v>28180.5</v>
      </c>
      <c r="F340" s="17">
        <f t="shared" si="123"/>
        <v>0</v>
      </c>
      <c r="G340" s="17">
        <f t="shared" si="123"/>
        <v>0</v>
      </c>
    </row>
    <row r="341" spans="1:7" ht="12.75">
      <c r="A341" s="145" t="s">
        <v>53</v>
      </c>
      <c r="B341" s="147" t="s">
        <v>349</v>
      </c>
      <c r="C341" s="147" t="s">
        <v>127</v>
      </c>
      <c r="D341" s="77" t="s">
        <v>128</v>
      </c>
      <c r="E341" s="17">
        <f>'№ 2'!F273</f>
        <v>28180.5</v>
      </c>
      <c r="F341" s="17">
        <f>'№ 2'!G273</f>
        <v>0</v>
      </c>
      <c r="G341" s="17">
        <f>'№ 2'!H273</f>
        <v>0</v>
      </c>
    </row>
    <row r="342" spans="1:7" ht="17.25" customHeight="1">
      <c r="A342" s="148" t="s">
        <v>53</v>
      </c>
      <c r="B342" s="150" t="s">
        <v>357</v>
      </c>
      <c r="C342" s="148"/>
      <c r="D342" s="149" t="s">
        <v>358</v>
      </c>
      <c r="E342" s="17">
        <f>E343</f>
        <v>381.8000000000002</v>
      </c>
      <c r="F342" s="17">
        <f aca="true" t="shared" si="124" ref="F342:G343">F343</f>
        <v>0</v>
      </c>
      <c r="G342" s="17">
        <f t="shared" si="124"/>
        <v>0</v>
      </c>
    </row>
    <row r="343" spans="1:7" ht="31.5">
      <c r="A343" s="148" t="s">
        <v>53</v>
      </c>
      <c r="B343" s="150" t="s">
        <v>357</v>
      </c>
      <c r="C343" s="150" t="s">
        <v>75</v>
      </c>
      <c r="D343" s="77" t="s">
        <v>100</v>
      </c>
      <c r="E343" s="17">
        <f>E344</f>
        <v>381.8000000000002</v>
      </c>
      <c r="F343" s="17">
        <f t="shared" si="124"/>
        <v>0</v>
      </c>
      <c r="G343" s="17">
        <f t="shared" si="124"/>
        <v>0</v>
      </c>
    </row>
    <row r="344" spans="1:7" ht="12.75">
      <c r="A344" s="148" t="s">
        <v>53</v>
      </c>
      <c r="B344" s="150" t="s">
        <v>357</v>
      </c>
      <c r="C344" s="150" t="s">
        <v>127</v>
      </c>
      <c r="D344" s="77" t="s">
        <v>128</v>
      </c>
      <c r="E344" s="17">
        <f>'№ 2'!F276</f>
        <v>381.8000000000002</v>
      </c>
      <c r="F344" s="17">
        <f>'№ 2'!G276</f>
        <v>0</v>
      </c>
      <c r="G344" s="17">
        <f>'№ 2'!H276</f>
        <v>0</v>
      </c>
    </row>
    <row r="345" spans="1:7" ht="63">
      <c r="A345" s="97" t="s">
        <v>53</v>
      </c>
      <c r="B345" s="98" t="s">
        <v>295</v>
      </c>
      <c r="C345" s="98"/>
      <c r="D345" s="77" t="s">
        <v>296</v>
      </c>
      <c r="E345" s="17">
        <f>E346</f>
        <v>68226.7</v>
      </c>
      <c r="F345" s="17">
        <f aca="true" t="shared" si="125" ref="F345:G346">F346</f>
        <v>0</v>
      </c>
      <c r="G345" s="17">
        <f t="shared" si="125"/>
        <v>0</v>
      </c>
    </row>
    <row r="346" spans="1:7" ht="31.5">
      <c r="A346" s="97" t="s">
        <v>53</v>
      </c>
      <c r="B346" s="98" t="s">
        <v>295</v>
      </c>
      <c r="C346" s="98" t="s">
        <v>75</v>
      </c>
      <c r="D346" s="77" t="s">
        <v>100</v>
      </c>
      <c r="E346" s="17">
        <f>E347</f>
        <v>68226.7</v>
      </c>
      <c r="F346" s="17">
        <f t="shared" si="125"/>
        <v>0</v>
      </c>
      <c r="G346" s="17">
        <f t="shared" si="125"/>
        <v>0</v>
      </c>
    </row>
    <row r="347" spans="1:7" ht="12.75">
      <c r="A347" s="97" t="s">
        <v>53</v>
      </c>
      <c r="B347" s="98" t="s">
        <v>295</v>
      </c>
      <c r="C347" s="98" t="s">
        <v>127</v>
      </c>
      <c r="D347" s="77" t="s">
        <v>128</v>
      </c>
      <c r="E347" s="17">
        <f>'№ 2'!F279</f>
        <v>68226.7</v>
      </c>
      <c r="F347" s="17">
        <f>'№ 2'!G279</f>
        <v>0</v>
      </c>
      <c r="G347" s="17">
        <f>'№ 2'!H279</f>
        <v>0</v>
      </c>
    </row>
    <row r="348" spans="1:7" ht="31.5">
      <c r="A348" s="72" t="s">
        <v>53</v>
      </c>
      <c r="B348" s="94" t="s">
        <v>290</v>
      </c>
      <c r="C348" s="92"/>
      <c r="D348" s="93" t="s">
        <v>288</v>
      </c>
      <c r="E348" s="17">
        <f>E349</f>
        <v>10275.2</v>
      </c>
      <c r="F348" s="17">
        <f t="shared" si="121"/>
        <v>0</v>
      </c>
      <c r="G348" s="17">
        <f t="shared" si="121"/>
        <v>0</v>
      </c>
    </row>
    <row r="349" spans="1:7" ht="31.5">
      <c r="A349" s="72" t="s">
        <v>53</v>
      </c>
      <c r="B349" s="94" t="s">
        <v>290</v>
      </c>
      <c r="C349" s="94" t="s">
        <v>75</v>
      </c>
      <c r="D349" s="77" t="s">
        <v>100</v>
      </c>
      <c r="E349" s="17">
        <f>E350</f>
        <v>10275.2</v>
      </c>
      <c r="F349" s="17">
        <f t="shared" si="121"/>
        <v>0</v>
      </c>
      <c r="G349" s="17">
        <f t="shared" si="121"/>
        <v>0</v>
      </c>
    </row>
    <row r="350" spans="1:7" ht="12.75">
      <c r="A350" s="72" t="s">
        <v>53</v>
      </c>
      <c r="B350" s="94" t="s">
        <v>290</v>
      </c>
      <c r="C350" s="94" t="s">
        <v>127</v>
      </c>
      <c r="D350" s="77" t="s">
        <v>128</v>
      </c>
      <c r="E350" s="17">
        <f>'№ 2'!F282</f>
        <v>10275.2</v>
      </c>
      <c r="F350" s="17">
        <f>'№ 2'!G282</f>
        <v>0</v>
      </c>
      <c r="G350" s="17">
        <f>'№ 2'!H282</f>
        <v>0</v>
      </c>
    </row>
    <row r="351" spans="1:7" ht="12.75">
      <c r="A351" s="2" t="s">
        <v>53</v>
      </c>
      <c r="B351" s="215">
        <v>9900000000</v>
      </c>
      <c r="C351" s="215"/>
      <c r="D351" s="77" t="s">
        <v>112</v>
      </c>
      <c r="E351" s="17">
        <f>E352</f>
        <v>100</v>
      </c>
      <c r="F351" s="17">
        <f aca="true" t="shared" si="126" ref="F351:G354">F352</f>
        <v>0</v>
      </c>
      <c r="G351" s="17">
        <f t="shared" si="126"/>
        <v>0</v>
      </c>
    </row>
    <row r="352" spans="1:7" ht="47.25">
      <c r="A352" s="2" t="s">
        <v>53</v>
      </c>
      <c r="B352" s="215">
        <v>9920000000</v>
      </c>
      <c r="C352" s="215"/>
      <c r="D352" s="77" t="s">
        <v>418</v>
      </c>
      <c r="E352" s="17">
        <f>E353</f>
        <v>100</v>
      </c>
      <c r="F352" s="17">
        <f t="shared" si="126"/>
        <v>0</v>
      </c>
      <c r="G352" s="17">
        <f t="shared" si="126"/>
        <v>0</v>
      </c>
    </row>
    <row r="353" spans="1:7" ht="36.75" customHeight="1">
      <c r="A353" s="2" t="s">
        <v>53</v>
      </c>
      <c r="B353" s="215">
        <v>9920010920</v>
      </c>
      <c r="C353" s="215"/>
      <c r="D353" s="77" t="s">
        <v>419</v>
      </c>
      <c r="E353" s="17">
        <f>E354</f>
        <v>100</v>
      </c>
      <c r="F353" s="17">
        <f t="shared" si="126"/>
        <v>0</v>
      </c>
      <c r="G353" s="17">
        <f t="shared" si="126"/>
        <v>0</v>
      </c>
    </row>
    <row r="354" spans="1:7" ht="31.5">
      <c r="A354" s="2" t="s">
        <v>53</v>
      </c>
      <c r="B354" s="215">
        <v>9920010920</v>
      </c>
      <c r="C354" s="215" t="s">
        <v>101</v>
      </c>
      <c r="D354" s="77" t="s">
        <v>102</v>
      </c>
      <c r="E354" s="17">
        <f>E355</f>
        <v>100</v>
      </c>
      <c r="F354" s="17">
        <f t="shared" si="126"/>
        <v>0</v>
      </c>
      <c r="G354" s="17">
        <f t="shared" si="126"/>
        <v>0</v>
      </c>
    </row>
    <row r="355" spans="1:7" ht="12.75">
      <c r="A355" s="2" t="s">
        <v>53</v>
      </c>
      <c r="B355" s="215">
        <v>9920010920</v>
      </c>
      <c r="C355" s="215">
        <v>610</v>
      </c>
      <c r="D355" s="77" t="s">
        <v>111</v>
      </c>
      <c r="E355" s="17">
        <f>'№ 2'!F601</f>
        <v>100</v>
      </c>
      <c r="F355" s="17">
        <f>'№ 2'!G601</f>
        <v>0</v>
      </c>
      <c r="G355" s="17">
        <f>'№ 2'!H601</f>
        <v>0</v>
      </c>
    </row>
    <row r="356" spans="1:7" ht="12.75">
      <c r="A356" s="45" t="s">
        <v>54</v>
      </c>
      <c r="B356" s="45" t="s">
        <v>69</v>
      </c>
      <c r="C356" s="45" t="s">
        <v>69</v>
      </c>
      <c r="D356" s="66" t="s">
        <v>12</v>
      </c>
      <c r="E356" s="17">
        <f>E357+E396+E405</f>
        <v>263049.60000000003</v>
      </c>
      <c r="F356" s="17">
        <f aca="true" t="shared" si="127" ref="F356:G356">F357+F396+F405</f>
        <v>258436.99999999997</v>
      </c>
      <c r="G356" s="17">
        <f t="shared" si="127"/>
        <v>259856.2</v>
      </c>
    </row>
    <row r="357" spans="1:7" ht="37.5" customHeight="1">
      <c r="A357" s="45" t="s">
        <v>54</v>
      </c>
      <c r="B357" s="46">
        <v>1100000000</v>
      </c>
      <c r="C357" s="45"/>
      <c r="D357" s="60" t="s">
        <v>211</v>
      </c>
      <c r="E357" s="17">
        <f>E358+E383+E388</f>
        <v>262621.9</v>
      </c>
      <c r="F357" s="17">
        <f>F358+F383+F388</f>
        <v>258436.99999999997</v>
      </c>
      <c r="G357" s="17">
        <f>G358+G383+G388</f>
        <v>259856.2</v>
      </c>
    </row>
    <row r="358" spans="1:7" ht="12.75">
      <c r="A358" s="45" t="s">
        <v>54</v>
      </c>
      <c r="B358" s="45">
        <v>1110000000</v>
      </c>
      <c r="C358" s="45"/>
      <c r="D358" s="66" t="s">
        <v>192</v>
      </c>
      <c r="E358" s="17">
        <f>E359+E366+E373</f>
        <v>258086</v>
      </c>
      <c r="F358" s="17">
        <f>F359+F366+F373</f>
        <v>253901.09999999998</v>
      </c>
      <c r="G358" s="17">
        <f>G359+G366+G373</f>
        <v>255320.30000000002</v>
      </c>
    </row>
    <row r="359" spans="1:7" ht="47.25">
      <c r="A359" s="45" t="s">
        <v>54</v>
      </c>
      <c r="B359" s="45">
        <v>1110100000</v>
      </c>
      <c r="C359" s="25"/>
      <c r="D359" s="66" t="s">
        <v>193</v>
      </c>
      <c r="E359" s="17">
        <f>E363+E360</f>
        <v>244747.9</v>
      </c>
      <c r="F359" s="17">
        <f aca="true" t="shared" si="128" ref="F359:G359">F363+F360</f>
        <v>246793</v>
      </c>
      <c r="G359" s="17">
        <f t="shared" si="128"/>
        <v>247108.1</v>
      </c>
    </row>
    <row r="360" spans="1:7" ht="94.5">
      <c r="A360" s="45" t="s">
        <v>54</v>
      </c>
      <c r="B360" s="45">
        <v>1110110750</v>
      </c>
      <c r="C360" s="45"/>
      <c r="D360" s="66" t="s">
        <v>196</v>
      </c>
      <c r="E360" s="17">
        <f>E361</f>
        <v>200357.1</v>
      </c>
      <c r="F360" s="17">
        <f aca="true" t="shared" si="129" ref="F360:G361">F361</f>
        <v>201284.6</v>
      </c>
      <c r="G360" s="17">
        <f t="shared" si="129"/>
        <v>201284.6</v>
      </c>
    </row>
    <row r="361" spans="1:7" ht="31.5">
      <c r="A361" s="45" t="s">
        <v>54</v>
      </c>
      <c r="B361" s="45">
        <v>1110110750</v>
      </c>
      <c r="C361" s="46" t="s">
        <v>101</v>
      </c>
      <c r="D361" s="60" t="s">
        <v>102</v>
      </c>
      <c r="E361" s="17">
        <f>E362</f>
        <v>200357.1</v>
      </c>
      <c r="F361" s="17">
        <f t="shared" si="129"/>
        <v>201284.6</v>
      </c>
      <c r="G361" s="17">
        <f t="shared" si="129"/>
        <v>201284.6</v>
      </c>
    </row>
    <row r="362" spans="1:7" ht="12.75">
      <c r="A362" s="45" t="s">
        <v>54</v>
      </c>
      <c r="B362" s="45">
        <v>1110110750</v>
      </c>
      <c r="C362" s="45">
        <v>610</v>
      </c>
      <c r="D362" s="60" t="s">
        <v>111</v>
      </c>
      <c r="E362" s="17">
        <f>'№ 2'!F608</f>
        <v>200357.1</v>
      </c>
      <c r="F362" s="17">
        <f>'№ 2'!G608</f>
        <v>201284.6</v>
      </c>
      <c r="G362" s="17">
        <f>'№ 2'!H608</f>
        <v>201284.6</v>
      </c>
    </row>
    <row r="363" spans="1:7" ht="31.5">
      <c r="A363" s="45" t="s">
        <v>54</v>
      </c>
      <c r="B363" s="10" t="s">
        <v>194</v>
      </c>
      <c r="C363" s="10"/>
      <c r="D363" s="53" t="s">
        <v>131</v>
      </c>
      <c r="E363" s="17">
        <f>E364</f>
        <v>44390.799999999996</v>
      </c>
      <c r="F363" s="17">
        <f aca="true" t="shared" si="130" ref="F363:G364">F364</f>
        <v>45508.4</v>
      </c>
      <c r="G363" s="17">
        <f t="shared" si="130"/>
        <v>45823.5</v>
      </c>
    </row>
    <row r="364" spans="1:7" ht="31.5">
      <c r="A364" s="45" t="s">
        <v>54</v>
      </c>
      <c r="B364" s="10" t="s">
        <v>194</v>
      </c>
      <c r="C364" s="46" t="s">
        <v>101</v>
      </c>
      <c r="D364" s="60" t="s">
        <v>102</v>
      </c>
      <c r="E364" s="17">
        <f>E365</f>
        <v>44390.799999999996</v>
      </c>
      <c r="F364" s="17">
        <f t="shared" si="130"/>
        <v>45508.4</v>
      </c>
      <c r="G364" s="17">
        <f t="shared" si="130"/>
        <v>45823.5</v>
      </c>
    </row>
    <row r="365" spans="1:7" ht="12.75">
      <c r="A365" s="45" t="s">
        <v>54</v>
      </c>
      <c r="B365" s="10" t="s">
        <v>194</v>
      </c>
      <c r="C365" s="45">
        <v>610</v>
      </c>
      <c r="D365" s="60" t="s">
        <v>111</v>
      </c>
      <c r="E365" s="17">
        <f>'№ 2'!F611</f>
        <v>44390.799999999996</v>
      </c>
      <c r="F365" s="17">
        <f>'№ 2'!G611</f>
        <v>45508.4</v>
      </c>
      <c r="G365" s="17">
        <f>'№ 2'!H611</f>
        <v>45823.5</v>
      </c>
    </row>
    <row r="366" spans="1:7" ht="31.5">
      <c r="A366" s="45" t="s">
        <v>54</v>
      </c>
      <c r="B366" s="45">
        <v>1110300000</v>
      </c>
      <c r="C366" s="45"/>
      <c r="D366" s="66" t="s">
        <v>197</v>
      </c>
      <c r="E366" s="17">
        <f>E370+E367</f>
        <v>8212.2</v>
      </c>
      <c r="F366" s="17">
        <f aca="true" t="shared" si="131" ref="F366:G366">F370+F367</f>
        <v>6768.299999999999</v>
      </c>
      <c r="G366" s="17">
        <f t="shared" si="131"/>
        <v>8212.2</v>
      </c>
    </row>
    <row r="367" spans="1:7" ht="47.25">
      <c r="A367" s="119" t="s">
        <v>54</v>
      </c>
      <c r="B367" s="119">
        <v>1110310230</v>
      </c>
      <c r="C367" s="119"/>
      <c r="D367" s="138" t="s">
        <v>343</v>
      </c>
      <c r="E367" s="17">
        <f>E368</f>
        <v>4088.2</v>
      </c>
      <c r="F367" s="17">
        <f aca="true" t="shared" si="132" ref="F367:G368">F368</f>
        <v>4088.2</v>
      </c>
      <c r="G367" s="17">
        <f t="shared" si="132"/>
        <v>4088.2</v>
      </c>
    </row>
    <row r="368" spans="1:7" ht="31.5">
      <c r="A368" s="119" t="s">
        <v>54</v>
      </c>
      <c r="B368" s="119">
        <v>1110310230</v>
      </c>
      <c r="C368" s="121" t="s">
        <v>101</v>
      </c>
      <c r="D368" s="120" t="s">
        <v>102</v>
      </c>
      <c r="E368" s="17">
        <f>E369</f>
        <v>4088.2</v>
      </c>
      <c r="F368" s="17">
        <f t="shared" si="132"/>
        <v>4088.2</v>
      </c>
      <c r="G368" s="17">
        <f t="shared" si="132"/>
        <v>4088.2</v>
      </c>
    </row>
    <row r="369" spans="1:7" ht="12.75">
      <c r="A369" s="119" t="s">
        <v>54</v>
      </c>
      <c r="B369" s="119">
        <v>1110310230</v>
      </c>
      <c r="C369" s="119">
        <v>610</v>
      </c>
      <c r="D369" s="120" t="s">
        <v>111</v>
      </c>
      <c r="E369" s="17">
        <f>'№ 2'!F615</f>
        <v>4088.2</v>
      </c>
      <c r="F369" s="17">
        <f>'№ 2'!G615</f>
        <v>4088.2</v>
      </c>
      <c r="G369" s="17">
        <f>'№ 2'!H615</f>
        <v>4088.2</v>
      </c>
    </row>
    <row r="370" spans="1:7" ht="47.25">
      <c r="A370" s="45" t="s">
        <v>54</v>
      </c>
      <c r="B370" s="45" t="s">
        <v>199</v>
      </c>
      <c r="C370" s="45"/>
      <c r="D370" s="66" t="s">
        <v>198</v>
      </c>
      <c r="E370" s="17">
        <f>E371</f>
        <v>4124</v>
      </c>
      <c r="F370" s="17">
        <f aca="true" t="shared" si="133" ref="F370:G371">F371</f>
        <v>2680.1</v>
      </c>
      <c r="G370" s="17">
        <f t="shared" si="133"/>
        <v>4124</v>
      </c>
    </row>
    <row r="371" spans="1:7" ht="31.5">
      <c r="A371" s="45" t="s">
        <v>54</v>
      </c>
      <c r="B371" s="45" t="s">
        <v>199</v>
      </c>
      <c r="C371" s="46" t="s">
        <v>101</v>
      </c>
      <c r="D371" s="60" t="s">
        <v>102</v>
      </c>
      <c r="E371" s="17">
        <f>E372</f>
        <v>4124</v>
      </c>
      <c r="F371" s="17">
        <f t="shared" si="133"/>
        <v>2680.1</v>
      </c>
      <c r="G371" s="17">
        <f t="shared" si="133"/>
        <v>4124</v>
      </c>
    </row>
    <row r="372" spans="1:7" ht="12.75">
      <c r="A372" s="45" t="s">
        <v>54</v>
      </c>
      <c r="B372" s="45" t="s">
        <v>199</v>
      </c>
      <c r="C372" s="45">
        <v>610</v>
      </c>
      <c r="D372" s="60" t="s">
        <v>111</v>
      </c>
      <c r="E372" s="17">
        <f>'№ 2'!F618</f>
        <v>4124</v>
      </c>
      <c r="F372" s="17">
        <f>'№ 2'!G618</f>
        <v>2680.1</v>
      </c>
      <c r="G372" s="17">
        <f>'№ 2'!H618</f>
        <v>4124</v>
      </c>
    </row>
    <row r="373" spans="1:7" ht="66.75" customHeight="1">
      <c r="A373" s="45" t="s">
        <v>54</v>
      </c>
      <c r="B373" s="45">
        <v>1110700000</v>
      </c>
      <c r="C373" s="45"/>
      <c r="D373" s="66" t="s">
        <v>345</v>
      </c>
      <c r="E373" s="17">
        <f>E380+E377+E374</f>
        <v>5125.9</v>
      </c>
      <c r="F373" s="17">
        <f aca="true" t="shared" si="134" ref="F373:G373">F380+F377+F374</f>
        <v>339.8</v>
      </c>
      <c r="G373" s="17">
        <f t="shared" si="134"/>
        <v>0</v>
      </c>
    </row>
    <row r="374" spans="1:7" ht="47.25">
      <c r="A374" s="168" t="s">
        <v>54</v>
      </c>
      <c r="B374" s="168">
        <v>1110710440</v>
      </c>
      <c r="C374" s="168"/>
      <c r="D374" s="169" t="s">
        <v>383</v>
      </c>
      <c r="E374" s="17">
        <f>E375</f>
        <v>3165.3</v>
      </c>
      <c r="F374" s="17">
        <f aca="true" t="shared" si="135" ref="F374:G375">F375</f>
        <v>0</v>
      </c>
      <c r="G374" s="17">
        <f t="shared" si="135"/>
        <v>0</v>
      </c>
    </row>
    <row r="375" spans="1:7" ht="31.5">
      <c r="A375" s="168" t="s">
        <v>54</v>
      </c>
      <c r="B375" s="168">
        <v>1110710440</v>
      </c>
      <c r="C375" s="170" t="s">
        <v>101</v>
      </c>
      <c r="D375" s="169" t="s">
        <v>102</v>
      </c>
      <c r="E375" s="17">
        <f>E376</f>
        <v>3165.3</v>
      </c>
      <c r="F375" s="17">
        <f t="shared" si="135"/>
        <v>0</v>
      </c>
      <c r="G375" s="17">
        <f t="shared" si="135"/>
        <v>0</v>
      </c>
    </row>
    <row r="376" spans="1:7" ht="12.75">
      <c r="A376" s="168" t="s">
        <v>54</v>
      </c>
      <c r="B376" s="168">
        <v>1110710440</v>
      </c>
      <c r="C376" s="168">
        <v>610</v>
      </c>
      <c r="D376" s="169" t="s">
        <v>111</v>
      </c>
      <c r="E376" s="17">
        <f>'№ 2'!F622</f>
        <v>3165.3</v>
      </c>
      <c r="F376" s="17">
        <f>'№ 2'!G622</f>
        <v>0</v>
      </c>
      <c r="G376" s="17">
        <f>'№ 2'!H622</f>
        <v>0</v>
      </c>
    </row>
    <row r="377" spans="1:7" ht="31.5">
      <c r="A377" s="148" t="s">
        <v>54</v>
      </c>
      <c r="B377" s="10" t="s">
        <v>347</v>
      </c>
      <c r="C377" s="148"/>
      <c r="D377" s="77" t="s">
        <v>348</v>
      </c>
      <c r="E377" s="17">
        <f>E378</f>
        <v>1291</v>
      </c>
      <c r="F377" s="17">
        <f aca="true" t="shared" si="136" ref="F377:G378">F378</f>
        <v>0</v>
      </c>
      <c r="G377" s="17">
        <f t="shared" si="136"/>
        <v>0</v>
      </c>
    </row>
    <row r="378" spans="1:7" ht="31.5">
      <c r="A378" s="148" t="s">
        <v>54</v>
      </c>
      <c r="B378" s="10" t="s">
        <v>347</v>
      </c>
      <c r="C378" s="150" t="s">
        <v>101</v>
      </c>
      <c r="D378" s="149" t="s">
        <v>102</v>
      </c>
      <c r="E378" s="17">
        <f>E379</f>
        <v>1291</v>
      </c>
      <c r="F378" s="17">
        <f t="shared" si="136"/>
        <v>0</v>
      </c>
      <c r="G378" s="17">
        <f t="shared" si="136"/>
        <v>0</v>
      </c>
    </row>
    <row r="379" spans="1:7" ht="12.75">
      <c r="A379" s="148" t="s">
        <v>54</v>
      </c>
      <c r="B379" s="10" t="s">
        <v>347</v>
      </c>
      <c r="C379" s="148">
        <v>610</v>
      </c>
      <c r="D379" s="149" t="s">
        <v>111</v>
      </c>
      <c r="E379" s="17">
        <f>'№ 2'!F625</f>
        <v>1291</v>
      </c>
      <c r="F379" s="17">
        <f>'№ 2'!G625</f>
        <v>0</v>
      </c>
      <c r="G379" s="17">
        <f>'№ 2'!H625</f>
        <v>0</v>
      </c>
    </row>
    <row r="380" spans="1:7" ht="31.5">
      <c r="A380" s="45" t="s">
        <v>54</v>
      </c>
      <c r="B380" s="142" t="s">
        <v>346</v>
      </c>
      <c r="C380" s="142"/>
      <c r="D380" s="143" t="s">
        <v>262</v>
      </c>
      <c r="E380" s="17">
        <f>E381</f>
        <v>669.5999999999999</v>
      </c>
      <c r="F380" s="17">
        <f aca="true" t="shared" si="137" ref="F380:G381">F381</f>
        <v>339.8</v>
      </c>
      <c r="G380" s="17">
        <f t="shared" si="137"/>
        <v>0</v>
      </c>
    </row>
    <row r="381" spans="1:7" ht="31.5">
      <c r="A381" s="45" t="s">
        <v>54</v>
      </c>
      <c r="B381" s="142" t="s">
        <v>346</v>
      </c>
      <c r="C381" s="144" t="s">
        <v>101</v>
      </c>
      <c r="D381" s="143" t="s">
        <v>102</v>
      </c>
      <c r="E381" s="17">
        <f>E382</f>
        <v>669.5999999999999</v>
      </c>
      <c r="F381" s="17">
        <f t="shared" si="137"/>
        <v>339.8</v>
      </c>
      <c r="G381" s="17">
        <f t="shared" si="137"/>
        <v>0</v>
      </c>
    </row>
    <row r="382" spans="1:7" ht="12.75">
      <c r="A382" s="45" t="s">
        <v>54</v>
      </c>
      <c r="B382" s="142" t="s">
        <v>346</v>
      </c>
      <c r="C382" s="142">
        <v>610</v>
      </c>
      <c r="D382" s="143" t="s">
        <v>111</v>
      </c>
      <c r="E382" s="17">
        <f>'№ 2'!F628</f>
        <v>669.5999999999999</v>
      </c>
      <c r="F382" s="17">
        <f>'№ 2'!G628</f>
        <v>339.8</v>
      </c>
      <c r="G382" s="17">
        <f>'№ 2'!H628</f>
        <v>0</v>
      </c>
    </row>
    <row r="383" spans="1:7" ht="12.75">
      <c r="A383" s="45" t="s">
        <v>54</v>
      </c>
      <c r="B383" s="45">
        <v>1120000000</v>
      </c>
      <c r="C383" s="45"/>
      <c r="D383" s="60" t="s">
        <v>129</v>
      </c>
      <c r="E383" s="17">
        <f>E384</f>
        <v>4395</v>
      </c>
      <c r="F383" s="17">
        <f aca="true" t="shared" si="138" ref="F383:G386">F384</f>
        <v>4395</v>
      </c>
      <c r="G383" s="17">
        <f t="shared" si="138"/>
        <v>4395</v>
      </c>
    </row>
    <row r="384" spans="1:7" ht="47.25">
      <c r="A384" s="45" t="s">
        <v>54</v>
      </c>
      <c r="B384" s="45">
        <v>1120100000</v>
      </c>
      <c r="C384" s="45"/>
      <c r="D384" s="60" t="s">
        <v>130</v>
      </c>
      <c r="E384" s="17">
        <f>E385</f>
        <v>4395</v>
      </c>
      <c r="F384" s="17">
        <f t="shared" si="138"/>
        <v>4395</v>
      </c>
      <c r="G384" s="17">
        <f t="shared" si="138"/>
        <v>4395</v>
      </c>
    </row>
    <row r="385" spans="1:7" ht="31.5">
      <c r="A385" s="45" t="s">
        <v>54</v>
      </c>
      <c r="B385" s="45">
        <v>1120120010</v>
      </c>
      <c r="C385" s="45"/>
      <c r="D385" s="60" t="s">
        <v>131</v>
      </c>
      <c r="E385" s="17">
        <f>E386</f>
        <v>4395</v>
      </c>
      <c r="F385" s="17">
        <f t="shared" si="138"/>
        <v>4395</v>
      </c>
      <c r="G385" s="17">
        <f t="shared" si="138"/>
        <v>4395</v>
      </c>
    </row>
    <row r="386" spans="1:7" ht="31.5">
      <c r="A386" s="45" t="s">
        <v>54</v>
      </c>
      <c r="B386" s="45">
        <v>1120120010</v>
      </c>
      <c r="C386" s="46" t="s">
        <v>101</v>
      </c>
      <c r="D386" s="60" t="s">
        <v>102</v>
      </c>
      <c r="E386" s="17">
        <f>E387</f>
        <v>4395</v>
      </c>
      <c r="F386" s="17">
        <f t="shared" si="138"/>
        <v>4395</v>
      </c>
      <c r="G386" s="17">
        <f t="shared" si="138"/>
        <v>4395</v>
      </c>
    </row>
    <row r="387" spans="1:7" ht="12.75">
      <c r="A387" s="45" t="s">
        <v>54</v>
      </c>
      <c r="B387" s="45">
        <v>1120120010</v>
      </c>
      <c r="C387" s="45">
        <v>610</v>
      </c>
      <c r="D387" s="60" t="s">
        <v>111</v>
      </c>
      <c r="E387" s="17">
        <f>'№ 2'!F633</f>
        <v>4395</v>
      </c>
      <c r="F387" s="17">
        <f>'№ 2'!G633</f>
        <v>4395</v>
      </c>
      <c r="G387" s="17">
        <f>'№ 2'!H633</f>
        <v>4395</v>
      </c>
    </row>
    <row r="388" spans="1:7" ht="31.5">
      <c r="A388" s="45" t="s">
        <v>54</v>
      </c>
      <c r="B388" s="45">
        <v>1130000000</v>
      </c>
      <c r="C388" s="45"/>
      <c r="D388" s="60" t="s">
        <v>122</v>
      </c>
      <c r="E388" s="17">
        <f>E389</f>
        <v>140.9</v>
      </c>
      <c r="F388" s="17">
        <f aca="true" t="shared" si="139" ref="F388:G394">F389</f>
        <v>140.9</v>
      </c>
      <c r="G388" s="17">
        <f t="shared" si="139"/>
        <v>140.9</v>
      </c>
    </row>
    <row r="389" spans="1:7" ht="31.5">
      <c r="A389" s="45" t="s">
        <v>54</v>
      </c>
      <c r="B389" s="45">
        <v>1130100000</v>
      </c>
      <c r="C389" s="45"/>
      <c r="D389" s="60" t="s">
        <v>250</v>
      </c>
      <c r="E389" s="17">
        <f>E393+E390</f>
        <v>140.9</v>
      </c>
      <c r="F389" s="17">
        <f aca="true" t="shared" si="140" ref="F389:G389">F393+F390</f>
        <v>140.9</v>
      </c>
      <c r="G389" s="17">
        <f t="shared" si="140"/>
        <v>140.9</v>
      </c>
    </row>
    <row r="390" spans="1:7" ht="31.5">
      <c r="A390" s="115" t="s">
        <v>54</v>
      </c>
      <c r="B390" s="117">
        <v>1130111080</v>
      </c>
      <c r="C390" s="115"/>
      <c r="D390" s="116" t="s">
        <v>326</v>
      </c>
      <c r="E390" s="17">
        <f>E391</f>
        <v>121.3</v>
      </c>
      <c r="F390" s="17">
        <f aca="true" t="shared" si="141" ref="F390:G391">F391</f>
        <v>121.3</v>
      </c>
      <c r="G390" s="17">
        <f t="shared" si="141"/>
        <v>121.3</v>
      </c>
    </row>
    <row r="391" spans="1:7" ht="31.5">
      <c r="A391" s="115" t="s">
        <v>54</v>
      </c>
      <c r="B391" s="117">
        <v>1130111080</v>
      </c>
      <c r="C391" s="117" t="s">
        <v>101</v>
      </c>
      <c r="D391" s="116" t="s">
        <v>102</v>
      </c>
      <c r="E391" s="17">
        <f>E392</f>
        <v>121.3</v>
      </c>
      <c r="F391" s="17">
        <f t="shared" si="141"/>
        <v>121.3</v>
      </c>
      <c r="G391" s="17">
        <f t="shared" si="141"/>
        <v>121.3</v>
      </c>
    </row>
    <row r="392" spans="1:7" ht="12.75">
      <c r="A392" s="115" t="s">
        <v>54</v>
      </c>
      <c r="B392" s="117">
        <v>1130111080</v>
      </c>
      <c r="C392" s="115">
        <v>610</v>
      </c>
      <c r="D392" s="116" t="s">
        <v>111</v>
      </c>
      <c r="E392" s="17">
        <f>'№ 2'!F638</f>
        <v>121.3</v>
      </c>
      <c r="F392" s="17">
        <f>'№ 2'!G638</f>
        <v>121.3</v>
      </c>
      <c r="G392" s="17">
        <f>'№ 2'!H638</f>
        <v>121.3</v>
      </c>
    </row>
    <row r="393" spans="1:7" ht="31.5">
      <c r="A393" s="78" t="s">
        <v>54</v>
      </c>
      <c r="B393" s="80" t="s">
        <v>276</v>
      </c>
      <c r="C393" s="78"/>
      <c r="D393" s="79" t="s">
        <v>277</v>
      </c>
      <c r="E393" s="17">
        <f>E394</f>
        <v>19.6</v>
      </c>
      <c r="F393" s="17">
        <f t="shared" si="139"/>
        <v>19.6</v>
      </c>
      <c r="G393" s="17">
        <f t="shared" si="139"/>
        <v>19.6</v>
      </c>
    </row>
    <row r="394" spans="1:7" ht="31.5">
      <c r="A394" s="78" t="s">
        <v>54</v>
      </c>
      <c r="B394" s="80" t="s">
        <v>276</v>
      </c>
      <c r="C394" s="80" t="s">
        <v>101</v>
      </c>
      <c r="D394" s="79" t="s">
        <v>102</v>
      </c>
      <c r="E394" s="17">
        <f>E395</f>
        <v>19.6</v>
      </c>
      <c r="F394" s="17">
        <f t="shared" si="139"/>
        <v>19.6</v>
      </c>
      <c r="G394" s="17">
        <f t="shared" si="139"/>
        <v>19.6</v>
      </c>
    </row>
    <row r="395" spans="1:7" ht="12.75">
      <c r="A395" s="78" t="s">
        <v>54</v>
      </c>
      <c r="B395" s="80" t="s">
        <v>276</v>
      </c>
      <c r="C395" s="78">
        <v>610</v>
      </c>
      <c r="D395" s="79" t="s">
        <v>111</v>
      </c>
      <c r="E395" s="17">
        <f>'№ 2'!F641</f>
        <v>19.6</v>
      </c>
      <c r="F395" s="17">
        <f>'№ 2'!G641</f>
        <v>19.6</v>
      </c>
      <c r="G395" s="17">
        <f>'№ 2'!H641</f>
        <v>19.6</v>
      </c>
    </row>
    <row r="396" spans="1:7" ht="31.5">
      <c r="A396" s="99" t="s">
        <v>54</v>
      </c>
      <c r="B396" s="101">
        <v>1500000000</v>
      </c>
      <c r="C396" s="99"/>
      <c r="D396" s="77" t="s">
        <v>207</v>
      </c>
      <c r="E396" s="17">
        <f>E397</f>
        <v>377.70000000000005</v>
      </c>
      <c r="F396" s="17">
        <f aca="true" t="shared" si="142" ref="F396:G403">F397</f>
        <v>0</v>
      </c>
      <c r="G396" s="17">
        <f t="shared" si="142"/>
        <v>0</v>
      </c>
    </row>
    <row r="397" spans="1:7" ht="31.5">
      <c r="A397" s="99" t="s">
        <v>54</v>
      </c>
      <c r="B397" s="101">
        <v>1520000000</v>
      </c>
      <c r="C397" s="99"/>
      <c r="D397" s="77" t="s">
        <v>301</v>
      </c>
      <c r="E397" s="17">
        <f>E398</f>
        <v>377.70000000000005</v>
      </c>
      <c r="F397" s="17">
        <f t="shared" si="142"/>
        <v>0</v>
      </c>
      <c r="G397" s="17">
        <f t="shared" si="142"/>
        <v>0</v>
      </c>
    </row>
    <row r="398" spans="1:7" ht="63">
      <c r="A398" s="99" t="s">
        <v>54</v>
      </c>
      <c r="B398" s="99">
        <v>1520100000</v>
      </c>
      <c r="C398" s="99"/>
      <c r="D398" s="77" t="s">
        <v>302</v>
      </c>
      <c r="E398" s="17">
        <f>E402+E399</f>
        <v>377.70000000000005</v>
      </c>
      <c r="F398" s="17">
        <f aca="true" t="shared" si="143" ref="F398:G398">F402+F399</f>
        <v>0</v>
      </c>
      <c r="G398" s="17">
        <f t="shared" si="143"/>
        <v>0</v>
      </c>
    </row>
    <row r="399" spans="1:7" ht="31.5">
      <c r="A399" s="168" t="s">
        <v>54</v>
      </c>
      <c r="B399" s="168">
        <v>1520110440</v>
      </c>
      <c r="C399" s="168"/>
      <c r="D399" s="169" t="s">
        <v>262</v>
      </c>
      <c r="E399" s="17">
        <f>E400</f>
        <v>188.8</v>
      </c>
      <c r="F399" s="17">
        <f aca="true" t="shared" si="144" ref="F399:G400">F400</f>
        <v>0</v>
      </c>
      <c r="G399" s="17">
        <f t="shared" si="144"/>
        <v>0</v>
      </c>
    </row>
    <row r="400" spans="1:7" ht="31.5">
      <c r="A400" s="168" t="s">
        <v>54</v>
      </c>
      <c r="B400" s="168">
        <v>1520110440</v>
      </c>
      <c r="C400" s="170" t="s">
        <v>101</v>
      </c>
      <c r="D400" s="169" t="s">
        <v>102</v>
      </c>
      <c r="E400" s="17">
        <f>E401</f>
        <v>188.8</v>
      </c>
      <c r="F400" s="17">
        <f t="shared" si="144"/>
        <v>0</v>
      </c>
      <c r="G400" s="17">
        <f t="shared" si="144"/>
        <v>0</v>
      </c>
    </row>
    <row r="401" spans="1:7" ht="12.75">
      <c r="A401" s="168" t="s">
        <v>54</v>
      </c>
      <c r="B401" s="168">
        <v>1520110440</v>
      </c>
      <c r="C401" s="168">
        <v>610</v>
      </c>
      <c r="D401" s="169" t="s">
        <v>111</v>
      </c>
      <c r="E401" s="17">
        <f>'№ 2'!F647</f>
        <v>188.8</v>
      </c>
      <c r="F401" s="17">
        <f>'№ 2'!G647</f>
        <v>0</v>
      </c>
      <c r="G401" s="17">
        <f>'№ 2'!H647</f>
        <v>0</v>
      </c>
    </row>
    <row r="402" spans="1:7" ht="31.5">
      <c r="A402" s="99" t="s">
        <v>54</v>
      </c>
      <c r="B402" s="99" t="s">
        <v>303</v>
      </c>
      <c r="C402" s="99"/>
      <c r="D402" s="100" t="s">
        <v>262</v>
      </c>
      <c r="E402" s="17">
        <f>E403</f>
        <v>188.9</v>
      </c>
      <c r="F402" s="17">
        <f t="shared" si="142"/>
        <v>0</v>
      </c>
      <c r="G402" s="17">
        <f t="shared" si="142"/>
        <v>0</v>
      </c>
    </row>
    <row r="403" spans="1:7" ht="31.5">
      <c r="A403" s="99" t="s">
        <v>54</v>
      </c>
      <c r="B403" s="10" t="s">
        <v>303</v>
      </c>
      <c r="C403" s="101" t="s">
        <v>101</v>
      </c>
      <c r="D403" s="100" t="s">
        <v>102</v>
      </c>
      <c r="E403" s="17">
        <f>E404</f>
        <v>188.9</v>
      </c>
      <c r="F403" s="17">
        <f t="shared" si="142"/>
        <v>0</v>
      </c>
      <c r="G403" s="17">
        <f t="shared" si="142"/>
        <v>0</v>
      </c>
    </row>
    <row r="404" spans="1:7" ht="12.75">
      <c r="A404" s="99" t="s">
        <v>54</v>
      </c>
      <c r="B404" s="10" t="s">
        <v>303</v>
      </c>
      <c r="C404" s="99">
        <v>610</v>
      </c>
      <c r="D404" s="100" t="s">
        <v>111</v>
      </c>
      <c r="E404" s="17">
        <f>'№ 2'!F650</f>
        <v>188.9</v>
      </c>
      <c r="F404" s="17">
        <f>'№ 2'!G650</f>
        <v>0</v>
      </c>
      <c r="G404" s="17">
        <f>'№ 2'!H650</f>
        <v>0</v>
      </c>
    </row>
    <row r="405" spans="1:7" ht="12.75">
      <c r="A405" s="215" t="s">
        <v>54</v>
      </c>
      <c r="B405" s="215">
        <v>9900000000</v>
      </c>
      <c r="C405" s="215"/>
      <c r="D405" s="77" t="s">
        <v>112</v>
      </c>
      <c r="E405" s="17">
        <f>E406</f>
        <v>50</v>
      </c>
      <c r="F405" s="17">
        <f aca="true" t="shared" si="145" ref="F405:G408">F406</f>
        <v>0</v>
      </c>
      <c r="G405" s="17">
        <f t="shared" si="145"/>
        <v>0</v>
      </c>
    </row>
    <row r="406" spans="1:7" ht="47.25">
      <c r="A406" s="215" t="s">
        <v>54</v>
      </c>
      <c r="B406" s="215">
        <v>9920000000</v>
      </c>
      <c r="C406" s="215"/>
      <c r="D406" s="77" t="s">
        <v>418</v>
      </c>
      <c r="E406" s="17">
        <f>E407</f>
        <v>50</v>
      </c>
      <c r="F406" s="17">
        <f t="shared" si="145"/>
        <v>0</v>
      </c>
      <c r="G406" s="17">
        <f t="shared" si="145"/>
        <v>0</v>
      </c>
    </row>
    <row r="407" spans="1:7" ht="47.25">
      <c r="A407" s="215" t="s">
        <v>54</v>
      </c>
      <c r="B407" s="215">
        <v>9920010920</v>
      </c>
      <c r="C407" s="215"/>
      <c r="D407" s="77" t="s">
        <v>419</v>
      </c>
      <c r="E407" s="17">
        <f>E408</f>
        <v>50</v>
      </c>
      <c r="F407" s="17">
        <f t="shared" si="145"/>
        <v>0</v>
      </c>
      <c r="G407" s="17">
        <f t="shared" si="145"/>
        <v>0</v>
      </c>
    </row>
    <row r="408" spans="1:7" ht="31.5">
      <c r="A408" s="215" t="s">
        <v>54</v>
      </c>
      <c r="B408" s="215">
        <v>9920010920</v>
      </c>
      <c r="C408" s="215" t="s">
        <v>101</v>
      </c>
      <c r="D408" s="77" t="s">
        <v>102</v>
      </c>
      <c r="E408" s="17">
        <f>E409</f>
        <v>50</v>
      </c>
      <c r="F408" s="17">
        <f t="shared" si="145"/>
        <v>0</v>
      </c>
      <c r="G408" s="17">
        <f t="shared" si="145"/>
        <v>0</v>
      </c>
    </row>
    <row r="409" spans="1:7" ht="12.75">
      <c r="A409" s="215" t="s">
        <v>54</v>
      </c>
      <c r="B409" s="215">
        <v>9920010920</v>
      </c>
      <c r="C409" s="215">
        <v>610</v>
      </c>
      <c r="D409" s="77" t="s">
        <v>111</v>
      </c>
      <c r="E409" s="17">
        <f>'№ 2'!F655</f>
        <v>50</v>
      </c>
      <c r="F409" s="17">
        <f>'№ 2'!G655</f>
        <v>0</v>
      </c>
      <c r="G409" s="17">
        <f>'№ 2'!H655</f>
        <v>0</v>
      </c>
    </row>
    <row r="410" spans="1:7" ht="12.75">
      <c r="A410" s="45" t="s">
        <v>94</v>
      </c>
      <c r="B410" s="45" t="s">
        <v>69</v>
      </c>
      <c r="C410" s="45" t="s">
        <v>69</v>
      </c>
      <c r="D410" s="66" t="s">
        <v>95</v>
      </c>
      <c r="E410" s="17">
        <f>E411</f>
        <v>34194.1</v>
      </c>
      <c r="F410" s="17">
        <f aca="true" t="shared" si="146" ref="F410:G410">F411</f>
        <v>34294.2</v>
      </c>
      <c r="G410" s="17">
        <f t="shared" si="146"/>
        <v>33979.1</v>
      </c>
    </row>
    <row r="411" spans="1:7" ht="36.75" customHeight="1">
      <c r="A411" s="45" t="s">
        <v>94</v>
      </c>
      <c r="B411" s="46">
        <v>1100000000</v>
      </c>
      <c r="C411" s="45"/>
      <c r="D411" s="60" t="s">
        <v>211</v>
      </c>
      <c r="E411" s="17">
        <f aca="true" t="shared" si="147" ref="E411:G418">E412</f>
        <v>34194.1</v>
      </c>
      <c r="F411" s="17">
        <f t="shared" si="147"/>
        <v>34294.2</v>
      </c>
      <c r="G411" s="17">
        <f t="shared" si="147"/>
        <v>33979.1</v>
      </c>
    </row>
    <row r="412" spans="1:7" ht="12.75">
      <c r="A412" s="45" t="s">
        <v>94</v>
      </c>
      <c r="B412" s="45">
        <v>1120000000</v>
      </c>
      <c r="C412" s="45"/>
      <c r="D412" s="60" t="s">
        <v>129</v>
      </c>
      <c r="E412" s="17">
        <f>E413+E423</f>
        <v>34194.1</v>
      </c>
      <c r="F412" s="17">
        <f aca="true" t="shared" si="148" ref="F412:G412">F413+F423</f>
        <v>34294.2</v>
      </c>
      <c r="G412" s="17">
        <f t="shared" si="148"/>
        <v>33979.1</v>
      </c>
    </row>
    <row r="413" spans="1:7" ht="47.25">
      <c r="A413" s="45" t="s">
        <v>94</v>
      </c>
      <c r="B413" s="45">
        <v>1120100000</v>
      </c>
      <c r="C413" s="45"/>
      <c r="D413" s="60" t="s">
        <v>130</v>
      </c>
      <c r="E413" s="17">
        <f>E417+E414+E420</f>
        <v>33979.1</v>
      </c>
      <c r="F413" s="17">
        <f aca="true" t="shared" si="149" ref="F413:G413">F417+F414+F420</f>
        <v>33979.1</v>
      </c>
      <c r="G413" s="17">
        <f t="shared" si="149"/>
        <v>33979.1</v>
      </c>
    </row>
    <row r="414" spans="1:7" ht="47.25">
      <c r="A414" s="115" t="s">
        <v>94</v>
      </c>
      <c r="B414" s="115">
        <v>1120110690</v>
      </c>
      <c r="C414" s="115"/>
      <c r="D414" s="77" t="s">
        <v>318</v>
      </c>
      <c r="E414" s="17">
        <f>E415</f>
        <v>9268.599999999999</v>
      </c>
      <c r="F414" s="17">
        <f aca="true" t="shared" si="150" ref="F414:G415">F415</f>
        <v>9268.599999999999</v>
      </c>
      <c r="G414" s="17">
        <f t="shared" si="150"/>
        <v>9268.599999999999</v>
      </c>
    </row>
    <row r="415" spans="1:7" ht="31.5">
      <c r="A415" s="115" t="s">
        <v>94</v>
      </c>
      <c r="B415" s="115">
        <v>1120110690</v>
      </c>
      <c r="C415" s="117" t="s">
        <v>101</v>
      </c>
      <c r="D415" s="77" t="s">
        <v>102</v>
      </c>
      <c r="E415" s="17">
        <f>E416</f>
        <v>9268.599999999999</v>
      </c>
      <c r="F415" s="17">
        <f t="shared" si="150"/>
        <v>9268.599999999999</v>
      </c>
      <c r="G415" s="17">
        <f t="shared" si="150"/>
        <v>9268.599999999999</v>
      </c>
    </row>
    <row r="416" spans="1:7" ht="12.75">
      <c r="A416" s="115" t="s">
        <v>94</v>
      </c>
      <c r="B416" s="115">
        <v>1120110690</v>
      </c>
      <c r="C416" s="115">
        <v>610</v>
      </c>
      <c r="D416" s="77" t="s">
        <v>111</v>
      </c>
      <c r="E416" s="17">
        <f>'№ 2'!F289+'№ 2'!F662</f>
        <v>9268.599999999999</v>
      </c>
      <c r="F416" s="17">
        <f>'№ 2'!G289+'№ 2'!G662</f>
        <v>9268.599999999999</v>
      </c>
      <c r="G416" s="17">
        <f>'№ 2'!H289+'№ 2'!H662</f>
        <v>9268.599999999999</v>
      </c>
    </row>
    <row r="417" spans="1:7" ht="31.5">
      <c r="A417" s="45" t="s">
        <v>94</v>
      </c>
      <c r="B417" s="45">
        <v>1120120010</v>
      </c>
      <c r="C417" s="45"/>
      <c r="D417" s="60" t="s">
        <v>131</v>
      </c>
      <c r="E417" s="17">
        <f t="shared" si="147"/>
        <v>24617.800000000003</v>
      </c>
      <c r="F417" s="17">
        <f t="shared" si="147"/>
        <v>24617.800000000003</v>
      </c>
      <c r="G417" s="17">
        <f t="shared" si="147"/>
        <v>24617.800000000003</v>
      </c>
    </row>
    <row r="418" spans="1:7" ht="31.5">
      <c r="A418" s="45" t="s">
        <v>94</v>
      </c>
      <c r="B418" s="110">
        <v>1120120010</v>
      </c>
      <c r="C418" s="112" t="s">
        <v>101</v>
      </c>
      <c r="D418" s="111" t="s">
        <v>102</v>
      </c>
      <c r="E418" s="17">
        <f t="shared" si="147"/>
        <v>24617.800000000003</v>
      </c>
      <c r="F418" s="17">
        <f t="shared" si="147"/>
        <v>24617.800000000003</v>
      </c>
      <c r="G418" s="17">
        <f t="shared" si="147"/>
        <v>24617.800000000003</v>
      </c>
    </row>
    <row r="419" spans="1:7" ht="12.75">
      <c r="A419" s="45" t="s">
        <v>94</v>
      </c>
      <c r="B419" s="110">
        <v>1120120010</v>
      </c>
      <c r="C419" s="110">
        <v>610</v>
      </c>
      <c r="D419" s="111" t="s">
        <v>111</v>
      </c>
      <c r="E419" s="17">
        <f>'№ 2'!F665+'№ 2'!F292</f>
        <v>24617.800000000003</v>
      </c>
      <c r="F419" s="17">
        <f>'№ 2'!G665+'№ 2'!G292</f>
        <v>24617.800000000003</v>
      </c>
      <c r="G419" s="17">
        <f>'№ 2'!H665+'№ 2'!H292</f>
        <v>24617.800000000003</v>
      </c>
    </row>
    <row r="420" spans="1:7" ht="47.25">
      <c r="A420" s="119" t="s">
        <v>94</v>
      </c>
      <c r="B420" s="119" t="s">
        <v>331</v>
      </c>
      <c r="C420" s="119"/>
      <c r="D420" s="77" t="s">
        <v>332</v>
      </c>
      <c r="E420" s="17">
        <f>E421</f>
        <v>92.69999999999999</v>
      </c>
      <c r="F420" s="17">
        <f aca="true" t="shared" si="151" ref="F420:G421">F421</f>
        <v>92.69999999999999</v>
      </c>
      <c r="G420" s="17">
        <f t="shared" si="151"/>
        <v>92.69999999999999</v>
      </c>
    </row>
    <row r="421" spans="1:7" ht="31.5">
      <c r="A421" s="119" t="s">
        <v>94</v>
      </c>
      <c r="B421" s="119" t="s">
        <v>331</v>
      </c>
      <c r="C421" s="121" t="s">
        <v>101</v>
      </c>
      <c r="D421" s="77" t="s">
        <v>102</v>
      </c>
      <c r="E421" s="17">
        <f>E422</f>
        <v>92.69999999999999</v>
      </c>
      <c r="F421" s="17">
        <f t="shared" si="151"/>
        <v>92.69999999999999</v>
      </c>
      <c r="G421" s="17">
        <f t="shared" si="151"/>
        <v>92.69999999999999</v>
      </c>
    </row>
    <row r="422" spans="1:7" ht="12.75">
      <c r="A422" s="119" t="s">
        <v>94</v>
      </c>
      <c r="B422" s="119" t="s">
        <v>331</v>
      </c>
      <c r="C422" s="119">
        <v>610</v>
      </c>
      <c r="D422" s="77" t="s">
        <v>111</v>
      </c>
      <c r="E422" s="17">
        <f>'№ 2'!F668+'№ 2'!F295</f>
        <v>92.69999999999999</v>
      </c>
      <c r="F422" s="17">
        <f>'№ 2'!G668+'№ 2'!G295</f>
        <v>92.69999999999999</v>
      </c>
      <c r="G422" s="17">
        <f>'№ 2'!H668+'№ 2'!H295</f>
        <v>92.69999999999999</v>
      </c>
    </row>
    <row r="423" spans="1:7" ht="63">
      <c r="A423" s="148" t="s">
        <v>94</v>
      </c>
      <c r="B423" s="148">
        <v>1120300000</v>
      </c>
      <c r="C423" s="148"/>
      <c r="D423" s="77" t="s">
        <v>351</v>
      </c>
      <c r="E423" s="125">
        <f>E424</f>
        <v>215</v>
      </c>
      <c r="F423" s="125">
        <f aca="true" t="shared" si="152" ref="F423:G425">F424</f>
        <v>315.1</v>
      </c>
      <c r="G423" s="125">
        <f t="shared" si="152"/>
        <v>0</v>
      </c>
    </row>
    <row r="424" spans="1:7" ht="31.5">
      <c r="A424" s="148" t="s">
        <v>94</v>
      </c>
      <c r="B424" s="148">
        <v>1120320020</v>
      </c>
      <c r="C424" s="148"/>
      <c r="D424" s="77" t="s">
        <v>348</v>
      </c>
      <c r="E424" s="125">
        <f>E425</f>
        <v>215</v>
      </c>
      <c r="F424" s="125">
        <f t="shared" si="152"/>
        <v>315.1</v>
      </c>
      <c r="G424" s="125">
        <f t="shared" si="152"/>
        <v>0</v>
      </c>
    </row>
    <row r="425" spans="1:7" ht="31.5">
      <c r="A425" s="148" t="s">
        <v>94</v>
      </c>
      <c r="B425" s="148">
        <v>1120320020</v>
      </c>
      <c r="C425" s="150" t="s">
        <v>101</v>
      </c>
      <c r="D425" s="77" t="s">
        <v>102</v>
      </c>
      <c r="E425" s="125">
        <f>E426</f>
        <v>215</v>
      </c>
      <c r="F425" s="125">
        <f t="shared" si="152"/>
        <v>315.1</v>
      </c>
      <c r="G425" s="125">
        <f t="shared" si="152"/>
        <v>0</v>
      </c>
    </row>
    <row r="426" spans="1:7" ht="12.75">
      <c r="A426" s="148" t="s">
        <v>94</v>
      </c>
      <c r="B426" s="148">
        <v>1120320020</v>
      </c>
      <c r="C426" s="148">
        <v>610</v>
      </c>
      <c r="D426" s="77" t="s">
        <v>111</v>
      </c>
      <c r="E426" s="125">
        <f>'№ 2'!F299</f>
        <v>215</v>
      </c>
      <c r="F426" s="125">
        <f>'№ 2'!G299</f>
        <v>315.1</v>
      </c>
      <c r="G426" s="125">
        <f>'№ 2'!H299</f>
        <v>0</v>
      </c>
    </row>
    <row r="427" spans="1:7" ht="31.5">
      <c r="A427" s="23" t="s">
        <v>236</v>
      </c>
      <c r="B427" s="107"/>
      <c r="C427" s="107"/>
      <c r="D427" s="109" t="s">
        <v>272</v>
      </c>
      <c r="E427" s="125">
        <f aca="true" t="shared" si="153" ref="E427:G432">E428</f>
        <v>279</v>
      </c>
      <c r="F427" s="17">
        <f t="shared" si="153"/>
        <v>280</v>
      </c>
      <c r="G427" s="17">
        <f t="shared" si="153"/>
        <v>300</v>
      </c>
    </row>
    <row r="428" spans="1:7" ht="47.25">
      <c r="A428" s="23" t="s">
        <v>236</v>
      </c>
      <c r="B428" s="46">
        <v>1600000000</v>
      </c>
      <c r="C428" s="46"/>
      <c r="D428" s="60" t="s">
        <v>121</v>
      </c>
      <c r="E428" s="17">
        <f t="shared" si="153"/>
        <v>279</v>
      </c>
      <c r="F428" s="17">
        <f t="shared" si="153"/>
        <v>280</v>
      </c>
      <c r="G428" s="17">
        <f t="shared" si="153"/>
        <v>300</v>
      </c>
    </row>
    <row r="429" spans="1:7" ht="33.75" customHeight="1">
      <c r="A429" s="23" t="s">
        <v>236</v>
      </c>
      <c r="B429" s="46">
        <v>1640000000</v>
      </c>
      <c r="C429" s="1"/>
      <c r="D429" s="67" t="s">
        <v>238</v>
      </c>
      <c r="E429" s="17">
        <f t="shared" si="153"/>
        <v>279</v>
      </c>
      <c r="F429" s="17">
        <f t="shared" si="153"/>
        <v>280</v>
      </c>
      <c r="G429" s="17">
        <f t="shared" si="153"/>
        <v>300</v>
      </c>
    </row>
    <row r="430" spans="1:7" ht="31.5">
      <c r="A430" s="23" t="s">
        <v>236</v>
      </c>
      <c r="B430" s="46">
        <v>1640100000</v>
      </c>
      <c r="C430" s="45"/>
      <c r="D430" s="60" t="s">
        <v>240</v>
      </c>
      <c r="E430" s="17">
        <f t="shared" si="153"/>
        <v>279</v>
      </c>
      <c r="F430" s="17">
        <f t="shared" si="153"/>
        <v>280</v>
      </c>
      <c r="G430" s="17">
        <f t="shared" si="153"/>
        <v>300</v>
      </c>
    </row>
    <row r="431" spans="1:7" ht="12.75">
      <c r="A431" s="23" t="s">
        <v>236</v>
      </c>
      <c r="B431" s="46">
        <v>1640120510</v>
      </c>
      <c r="C431" s="45"/>
      <c r="D431" s="60" t="s">
        <v>242</v>
      </c>
      <c r="E431" s="17">
        <f t="shared" si="153"/>
        <v>279</v>
      </c>
      <c r="F431" s="17">
        <f t="shared" si="153"/>
        <v>280</v>
      </c>
      <c r="G431" s="17">
        <f t="shared" si="153"/>
        <v>300</v>
      </c>
    </row>
    <row r="432" spans="1:7" ht="31.5">
      <c r="A432" s="23" t="s">
        <v>236</v>
      </c>
      <c r="B432" s="46">
        <v>1640120510</v>
      </c>
      <c r="C432" s="46" t="s">
        <v>72</v>
      </c>
      <c r="D432" s="60" t="s">
        <v>99</v>
      </c>
      <c r="E432" s="17">
        <f t="shared" si="153"/>
        <v>279</v>
      </c>
      <c r="F432" s="17">
        <f t="shared" si="153"/>
        <v>280</v>
      </c>
      <c r="G432" s="17">
        <f t="shared" si="153"/>
        <v>300</v>
      </c>
    </row>
    <row r="433" spans="1:7" ht="31.5">
      <c r="A433" s="23" t="s">
        <v>236</v>
      </c>
      <c r="B433" s="46">
        <v>1640120510</v>
      </c>
      <c r="C433" s="45">
        <v>240</v>
      </c>
      <c r="D433" s="60" t="s">
        <v>269</v>
      </c>
      <c r="E433" s="17">
        <f>'№ 2'!F306</f>
        <v>279</v>
      </c>
      <c r="F433" s="17">
        <f>'№ 2'!G306</f>
        <v>280</v>
      </c>
      <c r="G433" s="17">
        <f>'№ 2'!H306</f>
        <v>300</v>
      </c>
    </row>
    <row r="434" spans="1:7" ht="12.75">
      <c r="A434" s="45" t="s">
        <v>40</v>
      </c>
      <c r="B434" s="45" t="s">
        <v>69</v>
      </c>
      <c r="C434" s="45" t="s">
        <v>69</v>
      </c>
      <c r="D434" s="66" t="s">
        <v>103</v>
      </c>
      <c r="E434" s="22">
        <f>E435+E455</f>
        <v>4012.8</v>
      </c>
      <c r="F434" s="22">
        <f>F435+F455</f>
        <v>4012.8</v>
      </c>
      <c r="G434" s="22">
        <f>G435+G455</f>
        <v>4012.8</v>
      </c>
    </row>
    <row r="435" spans="1:7" ht="38.25" customHeight="1">
      <c r="A435" s="45" t="s">
        <v>40</v>
      </c>
      <c r="B435" s="46">
        <v>1100000000</v>
      </c>
      <c r="C435" s="45"/>
      <c r="D435" s="60" t="s">
        <v>211</v>
      </c>
      <c r="E435" s="17">
        <f>E446+E436</f>
        <v>3887</v>
      </c>
      <c r="F435" s="17">
        <f>F446+F436</f>
        <v>3887</v>
      </c>
      <c r="G435" s="17">
        <f>G446+G436</f>
        <v>3887</v>
      </c>
    </row>
    <row r="436" spans="1:7" ht="12.75">
      <c r="A436" s="45" t="s">
        <v>40</v>
      </c>
      <c r="B436" s="45">
        <v>1110000000</v>
      </c>
      <c r="C436" s="45"/>
      <c r="D436" s="66" t="s">
        <v>192</v>
      </c>
      <c r="E436" s="17">
        <f>E437</f>
        <v>3801.5</v>
      </c>
      <c r="F436" s="17">
        <f aca="true" t="shared" si="154" ref="F436:G444">F437</f>
        <v>3801.5</v>
      </c>
      <c r="G436" s="17">
        <f t="shared" si="154"/>
        <v>3801.5</v>
      </c>
    </row>
    <row r="437" spans="1:7" ht="12.75">
      <c r="A437" s="45" t="s">
        <v>40</v>
      </c>
      <c r="B437" s="45">
        <v>1110400000</v>
      </c>
      <c r="C437" s="45"/>
      <c r="D437" s="66" t="s">
        <v>200</v>
      </c>
      <c r="E437" s="17">
        <f>E443+E438</f>
        <v>3801.5</v>
      </c>
      <c r="F437" s="17">
        <f>F443+F438</f>
        <v>3801.5</v>
      </c>
      <c r="G437" s="17">
        <f>G443+G438</f>
        <v>3801.5</v>
      </c>
    </row>
    <row r="438" spans="1:7" ht="31.5">
      <c r="A438" s="119" t="s">
        <v>40</v>
      </c>
      <c r="B438" s="119">
        <v>1110410240</v>
      </c>
      <c r="C438" s="119"/>
      <c r="D438" s="77" t="s">
        <v>328</v>
      </c>
      <c r="E438" s="17">
        <f>E439+E441</f>
        <v>3421.3</v>
      </c>
      <c r="F438" s="17">
        <f aca="true" t="shared" si="155" ref="F438:G438">F439+F441</f>
        <v>3421.3</v>
      </c>
      <c r="G438" s="17">
        <f t="shared" si="155"/>
        <v>3421.3</v>
      </c>
    </row>
    <row r="439" spans="1:7" ht="12.75">
      <c r="A439" s="119" t="s">
        <v>40</v>
      </c>
      <c r="B439" s="119">
        <v>1110410240</v>
      </c>
      <c r="C439" s="1" t="s">
        <v>76</v>
      </c>
      <c r="D439" s="63" t="s">
        <v>77</v>
      </c>
      <c r="E439" s="17">
        <f>E440</f>
        <v>305.59999999999997</v>
      </c>
      <c r="F439" s="17">
        <f aca="true" t="shared" si="156" ref="F439:G439">F440</f>
        <v>348.9</v>
      </c>
      <c r="G439" s="17">
        <f t="shared" si="156"/>
        <v>348.9</v>
      </c>
    </row>
    <row r="440" spans="1:7" ht="31.5">
      <c r="A440" s="119" t="s">
        <v>40</v>
      </c>
      <c r="B440" s="119">
        <v>1110410240</v>
      </c>
      <c r="C440" s="119">
        <v>320</v>
      </c>
      <c r="D440" s="120" t="s">
        <v>109</v>
      </c>
      <c r="E440" s="17">
        <f>'№ 2'!F675</f>
        <v>305.59999999999997</v>
      </c>
      <c r="F440" s="17">
        <f>'№ 2'!G675</f>
        <v>348.9</v>
      </c>
      <c r="G440" s="17">
        <f>'№ 2'!H675</f>
        <v>348.9</v>
      </c>
    </row>
    <row r="441" spans="1:7" ht="31.5">
      <c r="A441" s="119" t="s">
        <v>40</v>
      </c>
      <c r="B441" s="119">
        <v>1110410240</v>
      </c>
      <c r="C441" s="121" t="s">
        <v>101</v>
      </c>
      <c r="D441" s="120" t="s">
        <v>102</v>
      </c>
      <c r="E441" s="17">
        <f>E442</f>
        <v>3115.7000000000003</v>
      </c>
      <c r="F441" s="17">
        <f aca="true" t="shared" si="157" ref="F441:G441">F442</f>
        <v>3072.4</v>
      </c>
      <c r="G441" s="17">
        <f t="shared" si="157"/>
        <v>3072.4</v>
      </c>
    </row>
    <row r="442" spans="1:7" ht="12.75">
      <c r="A442" s="119" t="s">
        <v>40</v>
      </c>
      <c r="B442" s="119">
        <v>1110410240</v>
      </c>
      <c r="C442" s="119">
        <v>610</v>
      </c>
      <c r="D442" s="120" t="s">
        <v>111</v>
      </c>
      <c r="E442" s="17">
        <f>'№ 2'!F677</f>
        <v>3115.7000000000003</v>
      </c>
      <c r="F442" s="17">
        <f>'№ 2'!G677</f>
        <v>3072.4</v>
      </c>
      <c r="G442" s="17">
        <f>'№ 2'!H677</f>
        <v>3072.4</v>
      </c>
    </row>
    <row r="443" spans="1:7" ht="31.5">
      <c r="A443" s="45" t="s">
        <v>40</v>
      </c>
      <c r="B443" s="45" t="s">
        <v>202</v>
      </c>
      <c r="C443" s="45"/>
      <c r="D443" s="66" t="s">
        <v>201</v>
      </c>
      <c r="E443" s="17">
        <f>E444</f>
        <v>380.2</v>
      </c>
      <c r="F443" s="17">
        <f t="shared" si="154"/>
        <v>380.2</v>
      </c>
      <c r="G443" s="17">
        <f t="shared" si="154"/>
        <v>380.2</v>
      </c>
    </row>
    <row r="444" spans="1:7" ht="12.75">
      <c r="A444" s="45" t="s">
        <v>40</v>
      </c>
      <c r="B444" s="45" t="s">
        <v>202</v>
      </c>
      <c r="C444" s="1" t="s">
        <v>76</v>
      </c>
      <c r="D444" s="67" t="s">
        <v>77</v>
      </c>
      <c r="E444" s="17">
        <f>E445</f>
        <v>380.2</v>
      </c>
      <c r="F444" s="17">
        <f t="shared" si="154"/>
        <v>380.2</v>
      </c>
      <c r="G444" s="17">
        <f t="shared" si="154"/>
        <v>380.2</v>
      </c>
    </row>
    <row r="445" spans="1:7" ht="31.5">
      <c r="A445" s="45" t="s">
        <v>40</v>
      </c>
      <c r="B445" s="45" t="s">
        <v>202</v>
      </c>
      <c r="C445" s="45">
        <v>320</v>
      </c>
      <c r="D445" s="60" t="s">
        <v>109</v>
      </c>
      <c r="E445" s="17">
        <f>'№ 2'!F680</f>
        <v>380.2</v>
      </c>
      <c r="F445" s="17">
        <f>'№ 2'!G680</f>
        <v>380.2</v>
      </c>
      <c r="G445" s="17">
        <f>'№ 2'!H680</f>
        <v>380.2</v>
      </c>
    </row>
    <row r="446" spans="1:7" ht="31.5">
      <c r="A446" s="45" t="s">
        <v>40</v>
      </c>
      <c r="B446" s="46">
        <v>1130000000</v>
      </c>
      <c r="C446" s="45"/>
      <c r="D446" s="66" t="s">
        <v>122</v>
      </c>
      <c r="E446" s="17">
        <f>E447+E451</f>
        <v>85.5</v>
      </c>
      <c r="F446" s="17">
        <f aca="true" t="shared" si="158" ref="F446:G446">F447+F451</f>
        <v>85.5</v>
      </c>
      <c r="G446" s="17">
        <f t="shared" si="158"/>
        <v>85.5</v>
      </c>
    </row>
    <row r="447" spans="1:7" ht="31.5">
      <c r="A447" s="45" t="s">
        <v>40</v>
      </c>
      <c r="B447" s="45">
        <v>1130200000</v>
      </c>
      <c r="C447" s="45"/>
      <c r="D447" s="66" t="s">
        <v>203</v>
      </c>
      <c r="E447" s="17">
        <f>E448</f>
        <v>15.7</v>
      </c>
      <c r="F447" s="17">
        <f aca="true" t="shared" si="159" ref="F447:G449">F448</f>
        <v>15.7</v>
      </c>
      <c r="G447" s="17">
        <f t="shared" si="159"/>
        <v>15.7</v>
      </c>
    </row>
    <row r="448" spans="1:7" ht="31.5">
      <c r="A448" s="45" t="s">
        <v>40</v>
      </c>
      <c r="B448" s="45">
        <v>1130220270</v>
      </c>
      <c r="C448" s="45"/>
      <c r="D448" s="66" t="s">
        <v>204</v>
      </c>
      <c r="E448" s="17">
        <f>E449</f>
        <v>15.7</v>
      </c>
      <c r="F448" s="17">
        <f t="shared" si="159"/>
        <v>15.7</v>
      </c>
      <c r="G448" s="17">
        <f t="shared" si="159"/>
        <v>15.7</v>
      </c>
    </row>
    <row r="449" spans="1:7" ht="12.75">
      <c r="A449" s="45" t="s">
        <v>40</v>
      </c>
      <c r="B449" s="45">
        <v>1130220270</v>
      </c>
      <c r="C449" s="46" t="s">
        <v>76</v>
      </c>
      <c r="D449" s="60" t="s">
        <v>77</v>
      </c>
      <c r="E449" s="17">
        <f>E450</f>
        <v>15.7</v>
      </c>
      <c r="F449" s="17">
        <f t="shared" si="159"/>
        <v>15.7</v>
      </c>
      <c r="G449" s="17">
        <f t="shared" si="159"/>
        <v>15.7</v>
      </c>
    </row>
    <row r="450" spans="1:7" ht="12.75">
      <c r="A450" s="45" t="s">
        <v>40</v>
      </c>
      <c r="B450" s="45">
        <v>1130220270</v>
      </c>
      <c r="C450" s="45">
        <v>350</v>
      </c>
      <c r="D450" s="66" t="s">
        <v>173</v>
      </c>
      <c r="E450" s="17">
        <f>'№ 2'!F313</f>
        <v>15.7</v>
      </c>
      <c r="F450" s="17">
        <f>'№ 2'!G313</f>
        <v>15.7</v>
      </c>
      <c r="G450" s="17">
        <f>'№ 2'!H313</f>
        <v>15.7</v>
      </c>
    </row>
    <row r="451" spans="1:7" ht="31.5">
      <c r="A451" s="45" t="s">
        <v>40</v>
      </c>
      <c r="B451" s="45">
        <v>1130400000</v>
      </c>
      <c r="C451" s="45"/>
      <c r="D451" s="66" t="s">
        <v>155</v>
      </c>
      <c r="E451" s="17">
        <f>E452</f>
        <v>69.8</v>
      </c>
      <c r="F451" s="17">
        <f aca="true" t="shared" si="160" ref="F451:G453">F452</f>
        <v>69.8</v>
      </c>
      <c r="G451" s="17">
        <f t="shared" si="160"/>
        <v>69.8</v>
      </c>
    </row>
    <row r="452" spans="1:7" ht="31.5">
      <c r="A452" s="45" t="s">
        <v>40</v>
      </c>
      <c r="B452" s="45">
        <v>1130420290</v>
      </c>
      <c r="C452" s="45"/>
      <c r="D452" s="66" t="s">
        <v>156</v>
      </c>
      <c r="E452" s="17">
        <f>E453</f>
        <v>69.8</v>
      </c>
      <c r="F452" s="17">
        <f t="shared" si="160"/>
        <v>69.8</v>
      </c>
      <c r="G452" s="17">
        <f t="shared" si="160"/>
        <v>69.8</v>
      </c>
    </row>
    <row r="453" spans="1:7" ht="31.5">
      <c r="A453" s="45" t="s">
        <v>40</v>
      </c>
      <c r="B453" s="45">
        <v>1130420290</v>
      </c>
      <c r="C453" s="84" t="s">
        <v>72</v>
      </c>
      <c r="D453" s="83" t="s">
        <v>99</v>
      </c>
      <c r="E453" s="17">
        <f>E454</f>
        <v>69.8</v>
      </c>
      <c r="F453" s="17">
        <f t="shared" si="160"/>
        <v>69.8</v>
      </c>
      <c r="G453" s="17">
        <f t="shared" si="160"/>
        <v>69.8</v>
      </c>
    </row>
    <row r="454" spans="1:7" ht="31.5">
      <c r="A454" s="45" t="s">
        <v>40</v>
      </c>
      <c r="B454" s="45">
        <v>1130420290</v>
      </c>
      <c r="C454" s="82">
        <v>240</v>
      </c>
      <c r="D454" s="83" t="s">
        <v>269</v>
      </c>
      <c r="E454" s="17">
        <f>'№ 2'!F317</f>
        <v>69.8</v>
      </c>
      <c r="F454" s="17">
        <f>'№ 2'!G317</f>
        <v>69.8</v>
      </c>
      <c r="G454" s="17">
        <f>'№ 2'!H317</f>
        <v>69.8</v>
      </c>
    </row>
    <row r="455" spans="1:7" ht="47.25">
      <c r="A455" s="45" t="s">
        <v>40</v>
      </c>
      <c r="B455" s="46">
        <v>1200000000</v>
      </c>
      <c r="C455" s="45"/>
      <c r="D455" s="66" t="s">
        <v>206</v>
      </c>
      <c r="E455" s="17">
        <f>E456</f>
        <v>125.80000000000001</v>
      </c>
      <c r="F455" s="17">
        <f aca="true" t="shared" si="161" ref="F455:G456">F456</f>
        <v>125.80000000000001</v>
      </c>
      <c r="G455" s="17">
        <f t="shared" si="161"/>
        <v>125.80000000000001</v>
      </c>
    </row>
    <row r="456" spans="1:7" ht="31.5">
      <c r="A456" s="45" t="s">
        <v>40</v>
      </c>
      <c r="B456" s="46">
        <v>1240000000</v>
      </c>
      <c r="C456" s="10"/>
      <c r="D456" s="66" t="s">
        <v>145</v>
      </c>
      <c r="E456" s="17">
        <f>E457</f>
        <v>125.80000000000001</v>
      </c>
      <c r="F456" s="17">
        <f t="shared" si="161"/>
        <v>125.80000000000001</v>
      </c>
      <c r="G456" s="17">
        <f t="shared" si="161"/>
        <v>125.80000000000001</v>
      </c>
    </row>
    <row r="457" spans="1:7" ht="31.5">
      <c r="A457" s="45" t="s">
        <v>40</v>
      </c>
      <c r="B457" s="10" t="s">
        <v>147</v>
      </c>
      <c r="C457" s="10"/>
      <c r="D457" s="66" t="s">
        <v>155</v>
      </c>
      <c r="E457" s="17">
        <f>E461+E464+E467+E458</f>
        <v>125.80000000000001</v>
      </c>
      <c r="F457" s="17">
        <f aca="true" t="shared" si="162" ref="F457:G457">F461+F464+F467+F458</f>
        <v>125.80000000000001</v>
      </c>
      <c r="G457" s="17">
        <f t="shared" si="162"/>
        <v>125.80000000000001</v>
      </c>
    </row>
    <row r="458" spans="1:7" ht="12.75">
      <c r="A458" s="2" t="s">
        <v>40</v>
      </c>
      <c r="B458" s="10" t="s">
        <v>235</v>
      </c>
      <c r="C458" s="11"/>
      <c r="D458" s="66" t="s">
        <v>159</v>
      </c>
      <c r="E458" s="17">
        <f>E459</f>
        <v>52.9</v>
      </c>
      <c r="F458" s="17">
        <f aca="true" t="shared" si="163" ref="F458:G459">F459</f>
        <v>52.9</v>
      </c>
      <c r="G458" s="17">
        <f t="shared" si="163"/>
        <v>52.9</v>
      </c>
    </row>
    <row r="459" spans="1:7" ht="31.5">
      <c r="A459" s="2" t="s">
        <v>40</v>
      </c>
      <c r="B459" s="10" t="s">
        <v>235</v>
      </c>
      <c r="C459" s="84" t="s">
        <v>72</v>
      </c>
      <c r="D459" s="83" t="s">
        <v>99</v>
      </c>
      <c r="E459" s="17">
        <f>E460</f>
        <v>52.9</v>
      </c>
      <c r="F459" s="17">
        <f t="shared" si="163"/>
        <v>52.9</v>
      </c>
      <c r="G459" s="17">
        <f t="shared" si="163"/>
        <v>52.9</v>
      </c>
    </row>
    <row r="460" spans="1:7" ht="31.5">
      <c r="A460" s="2" t="s">
        <v>40</v>
      </c>
      <c r="B460" s="10" t="s">
        <v>235</v>
      </c>
      <c r="C460" s="82">
        <v>240</v>
      </c>
      <c r="D460" s="83" t="s">
        <v>269</v>
      </c>
      <c r="E460" s="17">
        <f>'№ 2'!F323</f>
        <v>52.9</v>
      </c>
      <c r="F460" s="17">
        <f>'№ 2'!G323</f>
        <v>52.9</v>
      </c>
      <c r="G460" s="17">
        <f>'№ 2'!H323</f>
        <v>52.9</v>
      </c>
    </row>
    <row r="461" spans="1:7" ht="31.5">
      <c r="A461" s="45" t="s">
        <v>40</v>
      </c>
      <c r="B461" s="10" t="s">
        <v>149</v>
      </c>
      <c r="C461" s="10"/>
      <c r="D461" s="66" t="s">
        <v>148</v>
      </c>
      <c r="E461" s="17">
        <f>E462</f>
        <v>22.9</v>
      </c>
      <c r="F461" s="17">
        <f aca="true" t="shared" si="164" ref="F461:G462">F462</f>
        <v>22.9</v>
      </c>
      <c r="G461" s="17">
        <f t="shared" si="164"/>
        <v>22.9</v>
      </c>
    </row>
    <row r="462" spans="1:7" ht="31.5">
      <c r="A462" s="45" t="s">
        <v>40</v>
      </c>
      <c r="B462" s="10" t="s">
        <v>149</v>
      </c>
      <c r="C462" s="46" t="s">
        <v>72</v>
      </c>
      <c r="D462" s="60" t="s">
        <v>99</v>
      </c>
      <c r="E462" s="17">
        <f>E463</f>
        <v>22.9</v>
      </c>
      <c r="F462" s="17">
        <f t="shared" si="164"/>
        <v>22.9</v>
      </c>
      <c r="G462" s="17">
        <f t="shared" si="164"/>
        <v>22.9</v>
      </c>
    </row>
    <row r="463" spans="1:7" ht="31.5">
      <c r="A463" s="45" t="s">
        <v>40</v>
      </c>
      <c r="B463" s="10" t="s">
        <v>149</v>
      </c>
      <c r="C463" s="45">
        <v>240</v>
      </c>
      <c r="D463" s="60" t="s">
        <v>269</v>
      </c>
      <c r="E463" s="17">
        <f>'№ 2'!F326</f>
        <v>22.9</v>
      </c>
      <c r="F463" s="17">
        <f>'№ 2'!G326</f>
        <v>22.9</v>
      </c>
      <c r="G463" s="17">
        <f>'№ 2'!H326</f>
        <v>22.9</v>
      </c>
    </row>
    <row r="464" spans="1:7" ht="31.5">
      <c r="A464" s="45" t="s">
        <v>40</v>
      </c>
      <c r="B464" s="10" t="s">
        <v>151</v>
      </c>
      <c r="C464" s="10"/>
      <c r="D464" s="66" t="s">
        <v>150</v>
      </c>
      <c r="E464" s="17">
        <f>E465</f>
        <v>14</v>
      </c>
      <c r="F464" s="17">
        <f aca="true" t="shared" si="165" ref="F464:G465">F465</f>
        <v>14</v>
      </c>
      <c r="G464" s="17">
        <f t="shared" si="165"/>
        <v>14</v>
      </c>
    </row>
    <row r="465" spans="1:7" ht="31.5">
      <c r="A465" s="45" t="s">
        <v>40</v>
      </c>
      <c r="B465" s="10" t="s">
        <v>151</v>
      </c>
      <c r="C465" s="46" t="s">
        <v>72</v>
      </c>
      <c r="D465" s="60" t="s">
        <v>99</v>
      </c>
      <c r="E465" s="17">
        <f>E466</f>
        <v>14</v>
      </c>
      <c r="F465" s="17">
        <f t="shared" si="165"/>
        <v>14</v>
      </c>
      <c r="G465" s="17">
        <f t="shared" si="165"/>
        <v>14</v>
      </c>
    </row>
    <row r="466" spans="1:7" ht="31.5">
      <c r="A466" s="45" t="s">
        <v>40</v>
      </c>
      <c r="B466" s="10" t="s">
        <v>151</v>
      </c>
      <c r="C466" s="45">
        <v>240</v>
      </c>
      <c r="D466" s="60" t="s">
        <v>269</v>
      </c>
      <c r="E466" s="17">
        <f>'№ 2'!F329</f>
        <v>14</v>
      </c>
      <c r="F466" s="17">
        <f>'№ 2'!G329</f>
        <v>14</v>
      </c>
      <c r="G466" s="17">
        <f>'№ 2'!H329</f>
        <v>14</v>
      </c>
    </row>
    <row r="467" spans="1:7" ht="12.75">
      <c r="A467" s="45" t="s">
        <v>40</v>
      </c>
      <c r="B467" s="10" t="s">
        <v>237</v>
      </c>
      <c r="C467" s="10"/>
      <c r="D467" s="66" t="s">
        <v>152</v>
      </c>
      <c r="E467" s="17">
        <f>E468</f>
        <v>36</v>
      </c>
      <c r="F467" s="17">
        <f aca="true" t="shared" si="166" ref="F467:G468">F468</f>
        <v>36</v>
      </c>
      <c r="G467" s="17">
        <f t="shared" si="166"/>
        <v>36</v>
      </c>
    </row>
    <row r="468" spans="1:7" ht="12.75">
      <c r="A468" s="45" t="s">
        <v>40</v>
      </c>
      <c r="B468" s="10" t="s">
        <v>237</v>
      </c>
      <c r="C468" s="46" t="s">
        <v>76</v>
      </c>
      <c r="D468" s="60" t="s">
        <v>77</v>
      </c>
      <c r="E468" s="17">
        <f>E469</f>
        <v>36</v>
      </c>
      <c r="F468" s="17">
        <f t="shared" si="166"/>
        <v>36</v>
      </c>
      <c r="G468" s="17">
        <f t="shared" si="166"/>
        <v>36</v>
      </c>
    </row>
    <row r="469" spans="1:7" ht="12.75">
      <c r="A469" s="45" t="s">
        <v>40</v>
      </c>
      <c r="B469" s="10" t="s">
        <v>237</v>
      </c>
      <c r="C469" s="10" t="s">
        <v>153</v>
      </c>
      <c r="D469" s="66" t="s">
        <v>154</v>
      </c>
      <c r="E469" s="17">
        <f>'№ 2'!F332</f>
        <v>36</v>
      </c>
      <c r="F469" s="17">
        <f>'№ 2'!G332</f>
        <v>36</v>
      </c>
      <c r="G469" s="17">
        <f>'№ 2'!H332</f>
        <v>36</v>
      </c>
    </row>
    <row r="470" spans="1:7" ht="12.75">
      <c r="A470" s="45" t="s">
        <v>55</v>
      </c>
      <c r="B470" s="45" t="s">
        <v>69</v>
      </c>
      <c r="C470" s="45" t="s">
        <v>69</v>
      </c>
      <c r="D470" s="66" t="s">
        <v>13</v>
      </c>
      <c r="E470" s="17">
        <f>E471+E481</f>
        <v>6408.2</v>
      </c>
      <c r="F470" s="17">
        <f>F471+F481</f>
        <v>6204.9</v>
      </c>
      <c r="G470" s="17">
        <f>G471+G481</f>
        <v>6204.9</v>
      </c>
    </row>
    <row r="471" spans="1:7" ht="36.75" customHeight="1">
      <c r="A471" s="45" t="s">
        <v>55</v>
      </c>
      <c r="B471" s="46">
        <v>1100000000</v>
      </c>
      <c r="C471" s="45"/>
      <c r="D471" s="60" t="s">
        <v>211</v>
      </c>
      <c r="E471" s="17">
        <f>E472</f>
        <v>304.2</v>
      </c>
      <c r="F471" s="17">
        <f aca="true" t="shared" si="167" ref="F471:G479">F472</f>
        <v>100.9</v>
      </c>
      <c r="G471" s="17">
        <f t="shared" si="167"/>
        <v>100.9</v>
      </c>
    </row>
    <row r="472" spans="1:7" ht="31.5">
      <c r="A472" s="45" t="s">
        <v>55</v>
      </c>
      <c r="B472" s="46">
        <v>1130000000</v>
      </c>
      <c r="C472" s="25"/>
      <c r="D472" s="66" t="s">
        <v>122</v>
      </c>
      <c r="E472" s="17">
        <f>E477+E473</f>
        <v>304.2</v>
      </c>
      <c r="F472" s="17">
        <f aca="true" t="shared" si="168" ref="F472:G472">F477+F473</f>
        <v>100.9</v>
      </c>
      <c r="G472" s="17">
        <f t="shared" si="168"/>
        <v>100.9</v>
      </c>
    </row>
    <row r="473" spans="1:7" ht="31.5">
      <c r="A473" s="45" t="s">
        <v>55</v>
      </c>
      <c r="B473" s="45">
        <v>1130100000</v>
      </c>
      <c r="C473" s="25"/>
      <c r="D473" s="66" t="s">
        <v>250</v>
      </c>
      <c r="E473" s="17">
        <f>E474</f>
        <v>110.60000000000001</v>
      </c>
      <c r="F473" s="17">
        <f aca="true" t="shared" si="169" ref="F473:G475">F474</f>
        <v>100.9</v>
      </c>
      <c r="G473" s="17">
        <f t="shared" si="169"/>
        <v>100.9</v>
      </c>
    </row>
    <row r="474" spans="1:7" ht="31.5">
      <c r="A474" s="45" t="s">
        <v>55</v>
      </c>
      <c r="B474" s="46">
        <v>1130120260</v>
      </c>
      <c r="C474" s="25"/>
      <c r="D474" s="66" t="s">
        <v>251</v>
      </c>
      <c r="E474" s="17">
        <f>E475</f>
        <v>110.60000000000001</v>
      </c>
      <c r="F474" s="17">
        <f t="shared" si="169"/>
        <v>100.9</v>
      </c>
      <c r="G474" s="17">
        <f t="shared" si="169"/>
        <v>100.9</v>
      </c>
    </row>
    <row r="475" spans="1:7" ht="31.5">
      <c r="A475" s="45" t="s">
        <v>55</v>
      </c>
      <c r="B475" s="46">
        <v>1130120260</v>
      </c>
      <c r="C475" s="45" t="s">
        <v>72</v>
      </c>
      <c r="D475" s="66" t="s">
        <v>99</v>
      </c>
      <c r="E475" s="17">
        <f>E476</f>
        <v>110.60000000000001</v>
      </c>
      <c r="F475" s="17">
        <f t="shared" si="169"/>
        <v>100.9</v>
      </c>
      <c r="G475" s="17">
        <f t="shared" si="169"/>
        <v>100.9</v>
      </c>
    </row>
    <row r="476" spans="1:7" ht="31.5">
      <c r="A476" s="45" t="s">
        <v>55</v>
      </c>
      <c r="B476" s="46">
        <v>1130120260</v>
      </c>
      <c r="C476" s="45">
        <v>240</v>
      </c>
      <c r="D476" s="66" t="s">
        <v>269</v>
      </c>
      <c r="E476" s="17">
        <f>'№ 2'!F687</f>
        <v>110.60000000000001</v>
      </c>
      <c r="F476" s="17">
        <f>'№ 2'!G687</f>
        <v>100.9</v>
      </c>
      <c r="G476" s="17">
        <f>'№ 2'!H687</f>
        <v>100.9</v>
      </c>
    </row>
    <row r="477" spans="1:7" ht="31.5">
      <c r="A477" s="45" t="s">
        <v>55</v>
      </c>
      <c r="B477" s="45">
        <v>1130200000</v>
      </c>
      <c r="C477" s="45"/>
      <c r="D477" s="66" t="s">
        <v>203</v>
      </c>
      <c r="E477" s="17">
        <f>E478</f>
        <v>193.6</v>
      </c>
      <c r="F477" s="17">
        <f t="shared" si="167"/>
        <v>0</v>
      </c>
      <c r="G477" s="17">
        <f t="shared" si="167"/>
        <v>0</v>
      </c>
    </row>
    <row r="478" spans="1:7" ht="31.5">
      <c r="A478" s="45" t="s">
        <v>55</v>
      </c>
      <c r="B478" s="45">
        <v>1130220270</v>
      </c>
      <c r="C478" s="45"/>
      <c r="D478" s="66" t="s">
        <v>204</v>
      </c>
      <c r="E478" s="17">
        <f>E479</f>
        <v>193.6</v>
      </c>
      <c r="F478" s="17">
        <f t="shared" si="167"/>
        <v>0</v>
      </c>
      <c r="G478" s="17">
        <f t="shared" si="167"/>
        <v>0</v>
      </c>
    </row>
    <row r="479" spans="1:7" ht="31.5">
      <c r="A479" s="45" t="s">
        <v>55</v>
      </c>
      <c r="B479" s="45">
        <v>1130220270</v>
      </c>
      <c r="C479" s="45" t="s">
        <v>72</v>
      </c>
      <c r="D479" s="66" t="s">
        <v>99</v>
      </c>
      <c r="E479" s="17">
        <f>E480</f>
        <v>193.6</v>
      </c>
      <c r="F479" s="17">
        <f t="shared" si="167"/>
        <v>0</v>
      </c>
      <c r="G479" s="17">
        <f t="shared" si="167"/>
        <v>0</v>
      </c>
    </row>
    <row r="480" spans="1:7" ht="31.5">
      <c r="A480" s="45" t="s">
        <v>55</v>
      </c>
      <c r="B480" s="45">
        <v>1130220270</v>
      </c>
      <c r="C480" s="45">
        <v>240</v>
      </c>
      <c r="D480" s="66" t="s">
        <v>269</v>
      </c>
      <c r="E480" s="17">
        <f>'№ 2'!F691</f>
        <v>193.6</v>
      </c>
      <c r="F480" s="17">
        <f>'№ 2'!G691</f>
        <v>0</v>
      </c>
      <c r="G480" s="17">
        <f>'№ 2'!H691</f>
        <v>0</v>
      </c>
    </row>
    <row r="481" spans="1:7" ht="12.75">
      <c r="A481" s="45" t="s">
        <v>55</v>
      </c>
      <c r="B481" s="45">
        <v>9900000000</v>
      </c>
      <c r="C481" s="45"/>
      <c r="D481" s="66" t="s">
        <v>112</v>
      </c>
      <c r="E481" s="17">
        <f>E482</f>
        <v>6104</v>
      </c>
      <c r="F481" s="17">
        <f aca="true" t="shared" si="170" ref="F481:G482">F482</f>
        <v>6104</v>
      </c>
      <c r="G481" s="17">
        <f t="shared" si="170"/>
        <v>6104</v>
      </c>
    </row>
    <row r="482" spans="1:7" ht="31.5">
      <c r="A482" s="45" t="s">
        <v>55</v>
      </c>
      <c r="B482" s="45">
        <v>9990000000</v>
      </c>
      <c r="C482" s="45"/>
      <c r="D482" s="66" t="s">
        <v>168</v>
      </c>
      <c r="E482" s="17">
        <f>E483</f>
        <v>6104</v>
      </c>
      <c r="F482" s="17">
        <f t="shared" si="170"/>
        <v>6104</v>
      </c>
      <c r="G482" s="17">
        <f t="shared" si="170"/>
        <v>6104</v>
      </c>
    </row>
    <row r="483" spans="1:7" ht="31.5">
      <c r="A483" s="45" t="s">
        <v>55</v>
      </c>
      <c r="B483" s="45">
        <v>9990200000</v>
      </c>
      <c r="C483" s="25"/>
      <c r="D483" s="66" t="s">
        <v>125</v>
      </c>
      <c r="E483" s="17">
        <f>E484</f>
        <v>6104</v>
      </c>
      <c r="F483" s="17">
        <f aca="true" t="shared" si="171" ref="F483:G485">F484</f>
        <v>6104</v>
      </c>
      <c r="G483" s="17">
        <f t="shared" si="171"/>
        <v>6104</v>
      </c>
    </row>
    <row r="484" spans="1:7" ht="47.25">
      <c r="A484" s="45" t="s">
        <v>55</v>
      </c>
      <c r="B484" s="45">
        <v>9990225000</v>
      </c>
      <c r="C484" s="45"/>
      <c r="D484" s="66" t="s">
        <v>126</v>
      </c>
      <c r="E484" s="17">
        <f>E485+E487</f>
        <v>6104</v>
      </c>
      <c r="F484" s="17">
        <f aca="true" t="shared" si="172" ref="F484:G484">F485+F487</f>
        <v>6104</v>
      </c>
      <c r="G484" s="17">
        <f t="shared" si="172"/>
        <v>6104</v>
      </c>
    </row>
    <row r="485" spans="1:7" ht="63">
      <c r="A485" s="45" t="s">
        <v>55</v>
      </c>
      <c r="B485" s="45">
        <v>9990225000</v>
      </c>
      <c r="C485" s="45" t="s">
        <v>71</v>
      </c>
      <c r="D485" s="66" t="s">
        <v>1</v>
      </c>
      <c r="E485" s="17">
        <f>E486</f>
        <v>6029.2</v>
      </c>
      <c r="F485" s="17">
        <f t="shared" si="171"/>
        <v>6029.2</v>
      </c>
      <c r="G485" s="17">
        <f t="shared" si="171"/>
        <v>6029.2</v>
      </c>
    </row>
    <row r="486" spans="1:7" ht="31.5">
      <c r="A486" s="45" t="s">
        <v>55</v>
      </c>
      <c r="B486" s="45">
        <v>9990225000</v>
      </c>
      <c r="C486" s="45">
        <v>120</v>
      </c>
      <c r="D486" s="66" t="s">
        <v>271</v>
      </c>
      <c r="E486" s="17">
        <f>'№ 2'!F697</f>
        <v>6029.2</v>
      </c>
      <c r="F486" s="17">
        <f>'№ 2'!G697</f>
        <v>6029.2</v>
      </c>
      <c r="G486" s="17">
        <f>'№ 2'!H697</f>
        <v>6029.2</v>
      </c>
    </row>
    <row r="487" spans="1:7" ht="12.75">
      <c r="A487" s="45" t="s">
        <v>55</v>
      </c>
      <c r="B487" s="72">
        <v>9990225000</v>
      </c>
      <c r="C487" s="45" t="s">
        <v>73</v>
      </c>
      <c r="D487" s="66" t="s">
        <v>74</v>
      </c>
      <c r="E487" s="17">
        <f>E488</f>
        <v>74.8</v>
      </c>
      <c r="F487" s="17">
        <f aca="true" t="shared" si="173" ref="F487:G487">F488</f>
        <v>74.8</v>
      </c>
      <c r="G487" s="17">
        <f t="shared" si="173"/>
        <v>74.8</v>
      </c>
    </row>
    <row r="488" spans="1:7" ht="12.75">
      <c r="A488" s="45" t="s">
        <v>55</v>
      </c>
      <c r="B488" s="72">
        <v>9990225000</v>
      </c>
      <c r="C488" s="45">
        <v>850</v>
      </c>
      <c r="D488" s="66" t="s">
        <v>107</v>
      </c>
      <c r="E488" s="17">
        <f>'№ 2'!F699</f>
        <v>74.8</v>
      </c>
      <c r="F488" s="17">
        <f>'№ 2'!G699</f>
        <v>74.8</v>
      </c>
      <c r="G488" s="17">
        <f>'№ 2'!H699</f>
        <v>74.8</v>
      </c>
    </row>
    <row r="489" spans="1:7" ht="12.75">
      <c r="A489" s="4" t="s">
        <v>43</v>
      </c>
      <c r="B489" s="4" t="s">
        <v>69</v>
      </c>
      <c r="C489" s="4" t="s">
        <v>69</v>
      </c>
      <c r="D489" s="20" t="s">
        <v>85</v>
      </c>
      <c r="E489" s="6">
        <f>E490</f>
        <v>41414</v>
      </c>
      <c r="F489" s="6">
        <f aca="true" t="shared" si="174" ref="F489:G489">F490</f>
        <v>41401.299999999996</v>
      </c>
      <c r="G489" s="6">
        <f t="shared" si="174"/>
        <v>40982</v>
      </c>
    </row>
    <row r="490" spans="1:7" ht="12.75">
      <c r="A490" s="47" t="s">
        <v>44</v>
      </c>
      <c r="B490" s="47" t="s">
        <v>69</v>
      </c>
      <c r="C490" s="47" t="s">
        <v>69</v>
      </c>
      <c r="D490" s="13" t="s">
        <v>14</v>
      </c>
      <c r="E490" s="7">
        <f>E491+E526</f>
        <v>41414</v>
      </c>
      <c r="F490" s="7">
        <f aca="true" t="shared" si="175" ref="F490:G490">F491+F526</f>
        <v>41401.299999999996</v>
      </c>
      <c r="G490" s="7">
        <f t="shared" si="175"/>
        <v>40982</v>
      </c>
    </row>
    <row r="491" spans="1:7" ht="47.25">
      <c r="A491" s="45" t="s">
        <v>44</v>
      </c>
      <c r="B491" s="46">
        <v>1200000000</v>
      </c>
      <c r="C491" s="45"/>
      <c r="D491" s="66" t="s">
        <v>206</v>
      </c>
      <c r="E491" s="17">
        <f>E492+E507</f>
        <v>41334</v>
      </c>
      <c r="F491" s="17">
        <f aca="true" t="shared" si="176" ref="F491:G491">F492+F507</f>
        <v>41401.299999999996</v>
      </c>
      <c r="G491" s="17">
        <f t="shared" si="176"/>
        <v>40982</v>
      </c>
    </row>
    <row r="492" spans="1:7" ht="18" customHeight="1">
      <c r="A492" s="45" t="s">
        <v>44</v>
      </c>
      <c r="B492" s="46">
        <v>1210000000</v>
      </c>
      <c r="C492" s="45"/>
      <c r="D492" s="66" t="s">
        <v>220</v>
      </c>
      <c r="E492" s="17">
        <f>E493+E503</f>
        <v>14363.5</v>
      </c>
      <c r="F492" s="17">
        <f>F493+F504</f>
        <v>14363.5</v>
      </c>
      <c r="G492" s="17">
        <f>G493+G504</f>
        <v>14283.5</v>
      </c>
    </row>
    <row r="493" spans="1:7" ht="31.5">
      <c r="A493" s="45" t="s">
        <v>44</v>
      </c>
      <c r="B493" s="46">
        <v>1210100000</v>
      </c>
      <c r="C493" s="45"/>
      <c r="D493" s="66" t="s">
        <v>221</v>
      </c>
      <c r="E493" s="17">
        <f>E497+E494+E500</f>
        <v>14283.5</v>
      </c>
      <c r="F493" s="17">
        <f aca="true" t="shared" si="177" ref="F493:G493">F497+F494+F500</f>
        <v>14283.5</v>
      </c>
      <c r="G493" s="17">
        <f t="shared" si="177"/>
        <v>14283.5</v>
      </c>
    </row>
    <row r="494" spans="1:7" ht="47.25">
      <c r="A494" s="115" t="s">
        <v>44</v>
      </c>
      <c r="B494" s="117">
        <v>1210110680</v>
      </c>
      <c r="C494" s="115"/>
      <c r="D494" s="104" t="s">
        <v>319</v>
      </c>
      <c r="E494" s="17">
        <f>E495</f>
        <v>4599.3</v>
      </c>
      <c r="F494" s="17">
        <f aca="true" t="shared" si="178" ref="F494:G495">F495</f>
        <v>4599.3</v>
      </c>
      <c r="G494" s="17">
        <f t="shared" si="178"/>
        <v>4599.3</v>
      </c>
    </row>
    <row r="495" spans="1:7" ht="31.5">
      <c r="A495" s="115" t="s">
        <v>44</v>
      </c>
      <c r="B495" s="117">
        <v>1210110680</v>
      </c>
      <c r="C495" s="117" t="s">
        <v>101</v>
      </c>
      <c r="D495" s="77" t="s">
        <v>102</v>
      </c>
      <c r="E495" s="17">
        <f>E496</f>
        <v>4599.3</v>
      </c>
      <c r="F495" s="17">
        <f t="shared" si="178"/>
        <v>4599.3</v>
      </c>
      <c r="G495" s="17">
        <f t="shared" si="178"/>
        <v>4599.3</v>
      </c>
    </row>
    <row r="496" spans="1:7" ht="12.75">
      <c r="A496" s="115" t="s">
        <v>44</v>
      </c>
      <c r="B496" s="117">
        <v>1210110680</v>
      </c>
      <c r="C496" s="115">
        <v>610</v>
      </c>
      <c r="D496" s="77" t="s">
        <v>111</v>
      </c>
      <c r="E496" s="17">
        <f>'№ 2'!F340</f>
        <v>4599.3</v>
      </c>
      <c r="F496" s="17">
        <f>'№ 2'!G340</f>
        <v>4599.3</v>
      </c>
      <c r="G496" s="17">
        <f>'№ 2'!H340</f>
        <v>4599.3</v>
      </c>
    </row>
    <row r="497" spans="1:7" ht="31.5">
      <c r="A497" s="45" t="s">
        <v>44</v>
      </c>
      <c r="B497" s="46">
        <v>1210120010</v>
      </c>
      <c r="C497" s="45"/>
      <c r="D497" s="66" t="s">
        <v>131</v>
      </c>
      <c r="E497" s="17">
        <f>E498</f>
        <v>9637.7</v>
      </c>
      <c r="F497" s="17">
        <f aca="true" t="shared" si="179" ref="F497:G498">F498</f>
        <v>9637.7</v>
      </c>
      <c r="G497" s="17">
        <f t="shared" si="179"/>
        <v>9637.7</v>
      </c>
    </row>
    <row r="498" spans="1:7" ht="31.5">
      <c r="A498" s="45" t="s">
        <v>44</v>
      </c>
      <c r="B498" s="46">
        <v>1210120010</v>
      </c>
      <c r="C498" s="46" t="s">
        <v>101</v>
      </c>
      <c r="D498" s="60" t="s">
        <v>102</v>
      </c>
      <c r="E498" s="17">
        <f>E499</f>
        <v>9637.7</v>
      </c>
      <c r="F498" s="17">
        <f t="shared" si="179"/>
        <v>9637.7</v>
      </c>
      <c r="G498" s="17">
        <f t="shared" si="179"/>
        <v>9637.7</v>
      </c>
    </row>
    <row r="499" spans="1:7" ht="12.75">
      <c r="A499" s="45" t="s">
        <v>44</v>
      </c>
      <c r="B499" s="46">
        <v>1210120010</v>
      </c>
      <c r="C499" s="45">
        <v>610</v>
      </c>
      <c r="D499" s="60" t="s">
        <v>111</v>
      </c>
      <c r="E499" s="17">
        <f>'№ 2'!F343</f>
        <v>9637.7</v>
      </c>
      <c r="F499" s="17">
        <f>'№ 2'!G343</f>
        <v>9637.7</v>
      </c>
      <c r="G499" s="17">
        <f>'№ 2'!H343</f>
        <v>9637.7</v>
      </c>
    </row>
    <row r="500" spans="1:7" ht="47.25">
      <c r="A500" s="119" t="s">
        <v>44</v>
      </c>
      <c r="B500" s="121" t="s">
        <v>333</v>
      </c>
      <c r="C500" s="119"/>
      <c r="D500" s="104" t="s">
        <v>334</v>
      </c>
      <c r="E500" s="17">
        <f>E501</f>
        <v>46.5</v>
      </c>
      <c r="F500" s="17">
        <f aca="true" t="shared" si="180" ref="F500:G501">F501</f>
        <v>46.5</v>
      </c>
      <c r="G500" s="17">
        <f t="shared" si="180"/>
        <v>46.5</v>
      </c>
    </row>
    <row r="501" spans="1:7" ht="31.5">
      <c r="A501" s="119" t="s">
        <v>44</v>
      </c>
      <c r="B501" s="121" t="s">
        <v>333</v>
      </c>
      <c r="C501" s="121" t="s">
        <v>101</v>
      </c>
      <c r="D501" s="77" t="s">
        <v>102</v>
      </c>
      <c r="E501" s="17">
        <f>E502</f>
        <v>46.5</v>
      </c>
      <c r="F501" s="17">
        <f t="shared" si="180"/>
        <v>46.5</v>
      </c>
      <c r="G501" s="17">
        <f t="shared" si="180"/>
        <v>46.5</v>
      </c>
    </row>
    <row r="502" spans="1:7" ht="12.75">
      <c r="A502" s="119" t="s">
        <v>44</v>
      </c>
      <c r="B502" s="121" t="s">
        <v>333</v>
      </c>
      <c r="C502" s="119">
        <v>610</v>
      </c>
      <c r="D502" s="77" t="s">
        <v>111</v>
      </c>
      <c r="E502" s="17">
        <f>'№ 2'!F346</f>
        <v>46.5</v>
      </c>
      <c r="F502" s="17">
        <f>'№ 2'!G346</f>
        <v>46.5</v>
      </c>
      <c r="G502" s="17">
        <f>'№ 2'!H346</f>
        <v>46.5</v>
      </c>
    </row>
    <row r="503" spans="1:7" ht="31.5">
      <c r="A503" s="119" t="s">
        <v>44</v>
      </c>
      <c r="B503" s="121">
        <v>1210300000</v>
      </c>
      <c r="C503" s="119"/>
      <c r="D503" s="73" t="s">
        <v>222</v>
      </c>
      <c r="E503" s="17">
        <f>E504</f>
        <v>80</v>
      </c>
      <c r="F503" s="17">
        <f aca="true" t="shared" si="181" ref="F503:G505">F504</f>
        <v>80</v>
      </c>
      <c r="G503" s="17">
        <f t="shared" si="181"/>
        <v>0</v>
      </c>
    </row>
    <row r="504" spans="1:7" ht="12.75">
      <c r="A504" s="72" t="s">
        <v>44</v>
      </c>
      <c r="B504" s="119" t="s">
        <v>157</v>
      </c>
      <c r="C504" s="72"/>
      <c r="D504" s="66" t="s">
        <v>266</v>
      </c>
      <c r="E504" s="17">
        <f>E505</f>
        <v>80</v>
      </c>
      <c r="F504" s="17">
        <f t="shared" si="181"/>
        <v>80</v>
      </c>
      <c r="G504" s="17">
        <f t="shared" si="181"/>
        <v>0</v>
      </c>
    </row>
    <row r="505" spans="1:7" ht="31.5">
      <c r="A505" s="45" t="s">
        <v>44</v>
      </c>
      <c r="B505" s="119" t="s">
        <v>157</v>
      </c>
      <c r="C505" s="46" t="s">
        <v>101</v>
      </c>
      <c r="D505" s="60" t="s">
        <v>102</v>
      </c>
      <c r="E505" s="17">
        <f>E506</f>
        <v>80</v>
      </c>
      <c r="F505" s="17">
        <f t="shared" si="181"/>
        <v>80</v>
      </c>
      <c r="G505" s="17">
        <f t="shared" si="181"/>
        <v>0</v>
      </c>
    </row>
    <row r="506" spans="1:7" ht="12.75">
      <c r="A506" s="45" t="s">
        <v>44</v>
      </c>
      <c r="B506" s="119" t="s">
        <v>157</v>
      </c>
      <c r="C506" s="45">
        <v>610</v>
      </c>
      <c r="D506" s="60" t="s">
        <v>111</v>
      </c>
      <c r="E506" s="17">
        <f>'№ 2'!F350</f>
        <v>80</v>
      </c>
      <c r="F506" s="17">
        <f>'№ 2'!G350</f>
        <v>80</v>
      </c>
      <c r="G506" s="17">
        <f>'№ 2'!H350</f>
        <v>0</v>
      </c>
    </row>
    <row r="507" spans="1:7" ht="31.5">
      <c r="A507" s="45" t="s">
        <v>44</v>
      </c>
      <c r="B507" s="46">
        <v>1220000000</v>
      </c>
      <c r="C507" s="119"/>
      <c r="D507" s="66" t="s">
        <v>158</v>
      </c>
      <c r="E507" s="17">
        <f>E508+E518+E522</f>
        <v>26970.5</v>
      </c>
      <c r="F507" s="17">
        <f aca="true" t="shared" si="182" ref="F507:G507">F508+F518+F522</f>
        <v>27037.799999999996</v>
      </c>
      <c r="G507" s="17">
        <f t="shared" si="182"/>
        <v>26698.499999999996</v>
      </c>
    </row>
    <row r="508" spans="1:7" ht="33.75" customHeight="1">
      <c r="A508" s="45" t="s">
        <v>44</v>
      </c>
      <c r="B508" s="45">
        <v>1220100000</v>
      </c>
      <c r="C508" s="119"/>
      <c r="D508" s="66" t="s">
        <v>223</v>
      </c>
      <c r="E508" s="17">
        <f>E509+E512+E515</f>
        <v>26126.1</v>
      </c>
      <c r="F508" s="17">
        <f aca="true" t="shared" si="183" ref="F508:G508">F509+F512+F515</f>
        <v>26166.999999999996</v>
      </c>
      <c r="G508" s="17">
        <f t="shared" si="183"/>
        <v>26166.999999999996</v>
      </c>
    </row>
    <row r="509" spans="1:7" ht="47.25">
      <c r="A509" s="115" t="s">
        <v>44</v>
      </c>
      <c r="B509" s="115">
        <v>1220110680</v>
      </c>
      <c r="C509" s="115"/>
      <c r="D509" s="104" t="s">
        <v>319</v>
      </c>
      <c r="E509" s="17">
        <f>E510</f>
        <v>8393.8</v>
      </c>
      <c r="F509" s="17">
        <f aca="true" t="shared" si="184" ref="F509:G510">F510</f>
        <v>8393.8</v>
      </c>
      <c r="G509" s="17">
        <f t="shared" si="184"/>
        <v>8393.8</v>
      </c>
    </row>
    <row r="510" spans="1:7" ht="31.5">
      <c r="A510" s="115" t="s">
        <v>44</v>
      </c>
      <c r="B510" s="115">
        <v>1220110680</v>
      </c>
      <c r="C510" s="117" t="s">
        <v>101</v>
      </c>
      <c r="D510" s="77" t="s">
        <v>102</v>
      </c>
      <c r="E510" s="17">
        <f>E511</f>
        <v>8393.8</v>
      </c>
      <c r="F510" s="17">
        <f t="shared" si="184"/>
        <v>8393.8</v>
      </c>
      <c r="G510" s="17">
        <f t="shared" si="184"/>
        <v>8393.8</v>
      </c>
    </row>
    <row r="511" spans="1:7" ht="12.75">
      <c r="A511" s="115" t="s">
        <v>44</v>
      </c>
      <c r="B511" s="115">
        <v>1220110680</v>
      </c>
      <c r="C511" s="115">
        <v>610</v>
      </c>
      <c r="D511" s="77" t="s">
        <v>111</v>
      </c>
      <c r="E511" s="17">
        <f>'№ 2'!F355</f>
        <v>8393.8</v>
      </c>
      <c r="F511" s="17">
        <f>'№ 2'!G355</f>
        <v>8393.8</v>
      </c>
      <c r="G511" s="17">
        <f>'№ 2'!H355</f>
        <v>8393.8</v>
      </c>
    </row>
    <row r="512" spans="1:7" ht="31.5">
      <c r="A512" s="45" t="s">
        <v>44</v>
      </c>
      <c r="B512" s="45">
        <v>1220120010</v>
      </c>
      <c r="C512" s="45"/>
      <c r="D512" s="120" t="s">
        <v>131</v>
      </c>
      <c r="E512" s="17">
        <f>E513</f>
        <v>17647.5</v>
      </c>
      <c r="F512" s="17">
        <f aca="true" t="shared" si="185" ref="F512:G513">F513</f>
        <v>17688.399999999998</v>
      </c>
      <c r="G512" s="17">
        <f t="shared" si="185"/>
        <v>17688.399999999998</v>
      </c>
    </row>
    <row r="513" spans="1:7" ht="31.5">
      <c r="A513" s="45" t="s">
        <v>44</v>
      </c>
      <c r="B513" s="45">
        <v>1220120010</v>
      </c>
      <c r="C513" s="46" t="s">
        <v>101</v>
      </c>
      <c r="D513" s="120" t="s">
        <v>102</v>
      </c>
      <c r="E513" s="17">
        <f>E514</f>
        <v>17647.5</v>
      </c>
      <c r="F513" s="17">
        <f t="shared" si="185"/>
        <v>17688.399999999998</v>
      </c>
      <c r="G513" s="17">
        <f t="shared" si="185"/>
        <v>17688.399999999998</v>
      </c>
    </row>
    <row r="514" spans="1:7" ht="12.75">
      <c r="A514" s="45" t="s">
        <v>44</v>
      </c>
      <c r="B514" s="45">
        <v>1220120010</v>
      </c>
      <c r="C514" s="45">
        <v>610</v>
      </c>
      <c r="D514" s="120" t="s">
        <v>111</v>
      </c>
      <c r="E514" s="17">
        <f>'№ 2'!F358</f>
        <v>17647.5</v>
      </c>
      <c r="F514" s="17">
        <f>'№ 2'!G358</f>
        <v>17688.399999999998</v>
      </c>
      <c r="G514" s="17">
        <f>'№ 2'!H358</f>
        <v>17688.399999999998</v>
      </c>
    </row>
    <row r="515" spans="1:7" ht="47.25">
      <c r="A515" s="119" t="s">
        <v>44</v>
      </c>
      <c r="B515" s="119" t="s">
        <v>335</v>
      </c>
      <c r="C515" s="119"/>
      <c r="D515" s="104" t="s">
        <v>334</v>
      </c>
      <c r="E515" s="17">
        <f>E516</f>
        <v>84.8</v>
      </c>
      <c r="F515" s="17">
        <f aca="true" t="shared" si="186" ref="F515:G516">F516</f>
        <v>84.8</v>
      </c>
      <c r="G515" s="17">
        <f t="shared" si="186"/>
        <v>84.8</v>
      </c>
    </row>
    <row r="516" spans="1:7" ht="31.5">
      <c r="A516" s="119" t="s">
        <v>44</v>
      </c>
      <c r="B516" s="119" t="s">
        <v>335</v>
      </c>
      <c r="C516" s="121" t="s">
        <v>101</v>
      </c>
      <c r="D516" s="77" t="s">
        <v>102</v>
      </c>
      <c r="E516" s="17">
        <f>E517</f>
        <v>84.8</v>
      </c>
      <c r="F516" s="17">
        <f t="shared" si="186"/>
        <v>84.8</v>
      </c>
      <c r="G516" s="17">
        <f t="shared" si="186"/>
        <v>84.8</v>
      </c>
    </row>
    <row r="517" spans="1:7" ht="12.75">
      <c r="A517" s="119" t="s">
        <v>44</v>
      </c>
      <c r="B517" s="119" t="s">
        <v>335</v>
      </c>
      <c r="C517" s="119">
        <v>610</v>
      </c>
      <c r="D517" s="77" t="s">
        <v>111</v>
      </c>
      <c r="E517" s="17">
        <f>'№ 2'!F361</f>
        <v>84.8</v>
      </c>
      <c r="F517" s="17">
        <f>'№ 2'!G361</f>
        <v>84.8</v>
      </c>
      <c r="G517" s="17">
        <f>'№ 2'!H361</f>
        <v>84.8</v>
      </c>
    </row>
    <row r="518" spans="1:7" ht="47.25">
      <c r="A518" s="106" t="s">
        <v>44</v>
      </c>
      <c r="B518" s="148">
        <v>1220300000</v>
      </c>
      <c r="C518" s="148"/>
      <c r="D518" s="77" t="s">
        <v>354</v>
      </c>
      <c r="E518" s="17">
        <f>E519</f>
        <v>40.9</v>
      </c>
      <c r="F518" s="17">
        <f aca="true" t="shared" si="187" ref="F518:G518">F519</f>
        <v>0</v>
      </c>
      <c r="G518" s="17">
        <f t="shared" si="187"/>
        <v>0</v>
      </c>
    </row>
    <row r="519" spans="1:7" ht="31.5">
      <c r="A519" s="106" t="s">
        <v>44</v>
      </c>
      <c r="B519" s="148" t="s">
        <v>355</v>
      </c>
      <c r="C519" s="148"/>
      <c r="D519" s="77" t="s">
        <v>356</v>
      </c>
      <c r="E519" s="17">
        <f>E520</f>
        <v>40.9</v>
      </c>
      <c r="F519" s="17">
        <f aca="true" t="shared" si="188" ref="F519:G520">F520</f>
        <v>0</v>
      </c>
      <c r="G519" s="17">
        <f t="shared" si="188"/>
        <v>0</v>
      </c>
    </row>
    <row r="520" spans="1:7" ht="31.5">
      <c r="A520" s="106" t="s">
        <v>44</v>
      </c>
      <c r="B520" s="148" t="s">
        <v>355</v>
      </c>
      <c r="C520" s="150" t="s">
        <v>101</v>
      </c>
      <c r="D520" s="77" t="s">
        <v>102</v>
      </c>
      <c r="E520" s="17">
        <f>E521</f>
        <v>40.9</v>
      </c>
      <c r="F520" s="17">
        <f t="shared" si="188"/>
        <v>0</v>
      </c>
      <c r="G520" s="17">
        <f t="shared" si="188"/>
        <v>0</v>
      </c>
    </row>
    <row r="521" spans="1:7" ht="12.75">
      <c r="A521" s="106" t="s">
        <v>44</v>
      </c>
      <c r="B521" s="148" t="s">
        <v>355</v>
      </c>
      <c r="C521" s="148">
        <v>610</v>
      </c>
      <c r="D521" s="77" t="s">
        <v>111</v>
      </c>
      <c r="E521" s="17">
        <f>'№ 2'!F365</f>
        <v>40.9</v>
      </c>
      <c r="F521" s="17">
        <f>'№ 2'!G365</f>
        <v>0</v>
      </c>
      <c r="G521" s="17">
        <f>'№ 2'!H365</f>
        <v>0</v>
      </c>
    </row>
    <row r="522" spans="1:7" ht="31.5">
      <c r="A522" s="45" t="s">
        <v>44</v>
      </c>
      <c r="B522" s="45">
        <v>1220500000</v>
      </c>
      <c r="C522" s="45"/>
      <c r="D522" s="66" t="s">
        <v>224</v>
      </c>
      <c r="E522" s="17">
        <f>E523</f>
        <v>803.5</v>
      </c>
      <c r="F522" s="17">
        <f aca="true" t="shared" si="189" ref="F522:G524">F523</f>
        <v>870.8</v>
      </c>
      <c r="G522" s="17">
        <f t="shared" si="189"/>
        <v>531.5</v>
      </c>
    </row>
    <row r="523" spans="1:7" ht="12.75">
      <c r="A523" s="45" t="s">
        <v>44</v>
      </c>
      <c r="B523" s="45">
        <v>1220520320</v>
      </c>
      <c r="C523" s="45"/>
      <c r="D523" s="66" t="s">
        <v>159</v>
      </c>
      <c r="E523" s="17">
        <f>E524</f>
        <v>803.5</v>
      </c>
      <c r="F523" s="17">
        <f t="shared" si="189"/>
        <v>870.8</v>
      </c>
      <c r="G523" s="17">
        <f t="shared" si="189"/>
        <v>531.5</v>
      </c>
    </row>
    <row r="524" spans="1:7" ht="31.5">
      <c r="A524" s="45" t="s">
        <v>44</v>
      </c>
      <c r="B524" s="45">
        <v>1220520320</v>
      </c>
      <c r="C524" s="46" t="s">
        <v>101</v>
      </c>
      <c r="D524" s="60" t="s">
        <v>102</v>
      </c>
      <c r="E524" s="17">
        <f>E525</f>
        <v>803.5</v>
      </c>
      <c r="F524" s="17">
        <f t="shared" si="189"/>
        <v>870.8</v>
      </c>
      <c r="G524" s="17">
        <f t="shared" si="189"/>
        <v>531.5</v>
      </c>
    </row>
    <row r="525" spans="1:7" ht="12.75">
      <c r="A525" s="126" t="s">
        <v>44</v>
      </c>
      <c r="B525" s="126">
        <v>1220520320</v>
      </c>
      <c r="C525" s="126">
        <v>610</v>
      </c>
      <c r="D525" s="60" t="s">
        <v>111</v>
      </c>
      <c r="E525" s="127">
        <f>'№ 2'!F369</f>
        <v>803.5</v>
      </c>
      <c r="F525" s="127">
        <f>'№ 2'!G369</f>
        <v>870.8</v>
      </c>
      <c r="G525" s="127">
        <f>'№ 2'!H369</f>
        <v>531.5</v>
      </c>
    </row>
    <row r="526" spans="1:7" ht="12.75">
      <c r="A526" s="215" t="s">
        <v>44</v>
      </c>
      <c r="B526" s="215">
        <v>9900000000</v>
      </c>
      <c r="C526" s="215"/>
      <c r="D526" s="77" t="s">
        <v>112</v>
      </c>
      <c r="E526" s="127">
        <f>E527</f>
        <v>80</v>
      </c>
      <c r="F526" s="127">
        <f aca="true" t="shared" si="190" ref="F526:G529">F527</f>
        <v>0</v>
      </c>
      <c r="G526" s="127">
        <f t="shared" si="190"/>
        <v>0</v>
      </c>
    </row>
    <row r="527" spans="1:7" ht="47.25">
      <c r="A527" s="215" t="s">
        <v>44</v>
      </c>
      <c r="B527" s="215">
        <v>9920000000</v>
      </c>
      <c r="C527" s="215"/>
      <c r="D527" s="77" t="s">
        <v>418</v>
      </c>
      <c r="E527" s="127">
        <f>E528</f>
        <v>80</v>
      </c>
      <c r="F527" s="127">
        <f t="shared" si="190"/>
        <v>0</v>
      </c>
      <c r="G527" s="127">
        <f t="shared" si="190"/>
        <v>0</v>
      </c>
    </row>
    <row r="528" spans="1:7" ht="33" customHeight="1">
      <c r="A528" s="215" t="s">
        <v>44</v>
      </c>
      <c r="B528" s="215">
        <v>9920010920</v>
      </c>
      <c r="C528" s="215"/>
      <c r="D528" s="77" t="s">
        <v>419</v>
      </c>
      <c r="E528" s="127">
        <f>E529</f>
        <v>80</v>
      </c>
      <c r="F528" s="127">
        <f t="shared" si="190"/>
        <v>0</v>
      </c>
      <c r="G528" s="127">
        <f t="shared" si="190"/>
        <v>0</v>
      </c>
    </row>
    <row r="529" spans="1:7" ht="31.5">
      <c r="A529" s="215" t="s">
        <v>44</v>
      </c>
      <c r="B529" s="215">
        <v>9920010920</v>
      </c>
      <c r="C529" s="215" t="s">
        <v>101</v>
      </c>
      <c r="D529" s="77" t="s">
        <v>102</v>
      </c>
      <c r="E529" s="127">
        <f>E530</f>
        <v>80</v>
      </c>
      <c r="F529" s="127">
        <f t="shared" si="190"/>
        <v>0</v>
      </c>
      <c r="G529" s="127">
        <f t="shared" si="190"/>
        <v>0</v>
      </c>
    </row>
    <row r="530" spans="1:7" ht="12.75">
      <c r="A530" s="215" t="s">
        <v>44</v>
      </c>
      <c r="B530" s="215">
        <v>9920010920</v>
      </c>
      <c r="C530" s="215">
        <v>610</v>
      </c>
      <c r="D530" s="77" t="s">
        <v>111</v>
      </c>
      <c r="E530" s="127">
        <f>'№ 2'!F370</f>
        <v>80</v>
      </c>
      <c r="F530" s="127">
        <f>'№ 2'!G370</f>
        <v>0</v>
      </c>
      <c r="G530" s="127">
        <f>'№ 2'!H370</f>
        <v>0</v>
      </c>
    </row>
    <row r="531" spans="1:7" ht="12.75">
      <c r="A531" s="16" t="s">
        <v>41</v>
      </c>
      <c r="B531" s="16" t="s">
        <v>69</v>
      </c>
      <c r="C531" s="16" t="s">
        <v>69</v>
      </c>
      <c r="D531" s="20" t="s">
        <v>33</v>
      </c>
      <c r="E531" s="91">
        <f>E532+E541+E558</f>
        <v>30418.7</v>
      </c>
      <c r="F531" s="91">
        <f>F532+F541+F558</f>
        <v>25423.600000000002</v>
      </c>
      <c r="G531" s="91">
        <f>G532+G541+G558</f>
        <v>21671.999999999996</v>
      </c>
    </row>
    <row r="532" spans="1:7" ht="12.75">
      <c r="A532" s="119">
        <v>1001</v>
      </c>
      <c r="B532" s="16"/>
      <c r="C532" s="16"/>
      <c r="D532" s="66" t="s">
        <v>34</v>
      </c>
      <c r="E532" s="17">
        <f>E533</f>
        <v>1357.2</v>
      </c>
      <c r="F532" s="17">
        <f aca="true" t="shared" si="191" ref="F532:G532">F533</f>
        <v>1357.2</v>
      </c>
      <c r="G532" s="17">
        <f t="shared" si="191"/>
        <v>1357.2</v>
      </c>
    </row>
    <row r="533" spans="1:7" ht="47.25">
      <c r="A533" s="119" t="s">
        <v>56</v>
      </c>
      <c r="B533" s="121">
        <v>1200000000</v>
      </c>
      <c r="C533" s="119" t="s">
        <v>69</v>
      </c>
      <c r="D533" s="66" t="s">
        <v>206</v>
      </c>
      <c r="E533" s="17">
        <f>E534</f>
        <v>1357.2</v>
      </c>
      <c r="F533" s="17">
        <f aca="true" t="shared" si="192" ref="F533:G537">F534</f>
        <v>1357.2</v>
      </c>
      <c r="G533" s="17">
        <f t="shared" si="192"/>
        <v>1357.2</v>
      </c>
    </row>
    <row r="534" spans="1:7" ht="31.5">
      <c r="A534" s="119" t="s">
        <v>56</v>
      </c>
      <c r="B534" s="121">
        <v>1240000000</v>
      </c>
      <c r="C534" s="119"/>
      <c r="D534" s="66" t="s">
        <v>145</v>
      </c>
      <c r="E534" s="17">
        <f>E535</f>
        <v>1357.2</v>
      </c>
      <c r="F534" s="17">
        <f t="shared" si="192"/>
        <v>1357.2</v>
      </c>
      <c r="G534" s="17">
        <f t="shared" si="192"/>
        <v>1357.2</v>
      </c>
    </row>
    <row r="535" spans="1:7" ht="12.75">
      <c r="A535" s="45" t="s">
        <v>56</v>
      </c>
      <c r="B535" s="45">
        <v>1240400000</v>
      </c>
      <c r="C535" s="45"/>
      <c r="D535" s="66" t="s">
        <v>225</v>
      </c>
      <c r="E535" s="17">
        <f>E536</f>
        <v>1357.2</v>
      </c>
      <c r="F535" s="17">
        <f t="shared" si="192"/>
        <v>1357.2</v>
      </c>
      <c r="G535" s="17">
        <f t="shared" si="192"/>
        <v>1357.2</v>
      </c>
    </row>
    <row r="536" spans="1:7" ht="47.25">
      <c r="A536" s="45" t="s">
        <v>56</v>
      </c>
      <c r="B536" s="45">
        <v>1240420390</v>
      </c>
      <c r="C536" s="45"/>
      <c r="D536" s="66" t="s">
        <v>70</v>
      </c>
      <c r="E536" s="17">
        <f>E537+E539</f>
        <v>1357.2</v>
      </c>
      <c r="F536" s="17">
        <f aca="true" t="shared" si="193" ref="F536:G536">F537+F539</f>
        <v>1357.2</v>
      </c>
      <c r="G536" s="17">
        <f t="shared" si="193"/>
        <v>1357.2</v>
      </c>
    </row>
    <row r="537" spans="1:7" ht="31.5">
      <c r="A537" s="45" t="s">
        <v>56</v>
      </c>
      <c r="B537" s="45">
        <v>1240420390</v>
      </c>
      <c r="C537" s="46" t="s">
        <v>72</v>
      </c>
      <c r="D537" s="60" t="s">
        <v>99</v>
      </c>
      <c r="E537" s="17">
        <f>E538</f>
        <v>39.5</v>
      </c>
      <c r="F537" s="17">
        <f t="shared" si="192"/>
        <v>39.5</v>
      </c>
      <c r="G537" s="17">
        <f t="shared" si="192"/>
        <v>39.5</v>
      </c>
    </row>
    <row r="538" spans="1:7" ht="31.5">
      <c r="A538" s="45" t="s">
        <v>56</v>
      </c>
      <c r="B538" s="45">
        <v>1240420390</v>
      </c>
      <c r="C538" s="45">
        <v>240</v>
      </c>
      <c r="D538" s="60" t="s">
        <v>269</v>
      </c>
      <c r="E538" s="17">
        <f>'№ 2'!F382</f>
        <v>39.5</v>
      </c>
      <c r="F538" s="17">
        <f>'№ 2'!G382</f>
        <v>39.5</v>
      </c>
      <c r="G538" s="17">
        <f>'№ 2'!H382</f>
        <v>39.5</v>
      </c>
    </row>
    <row r="539" spans="1:7" ht="12.75">
      <c r="A539" s="45" t="s">
        <v>56</v>
      </c>
      <c r="B539" s="45">
        <v>1240420390</v>
      </c>
      <c r="C539" s="121" t="s">
        <v>76</v>
      </c>
      <c r="D539" s="120" t="s">
        <v>77</v>
      </c>
      <c r="E539" s="17">
        <f>E540</f>
        <v>1317.7</v>
      </c>
      <c r="F539" s="17">
        <f aca="true" t="shared" si="194" ref="F539:G539">F540</f>
        <v>1317.7</v>
      </c>
      <c r="G539" s="17">
        <f t="shared" si="194"/>
        <v>1317.7</v>
      </c>
    </row>
    <row r="540" spans="1:7" ht="12.75">
      <c r="A540" s="45" t="s">
        <v>56</v>
      </c>
      <c r="B540" s="45">
        <v>1240420390</v>
      </c>
      <c r="C540" s="121" t="s">
        <v>160</v>
      </c>
      <c r="D540" s="120" t="s">
        <v>161</v>
      </c>
      <c r="E540" s="17">
        <f>'№ 2'!F384</f>
        <v>1317.7</v>
      </c>
      <c r="F540" s="17">
        <f>'№ 2'!G384</f>
        <v>1317.7</v>
      </c>
      <c r="G540" s="17">
        <f>'№ 2'!H384</f>
        <v>1317.7</v>
      </c>
    </row>
    <row r="541" spans="1:7" ht="12.75">
      <c r="A541" s="119" t="s">
        <v>42</v>
      </c>
      <c r="B541" s="119" t="s">
        <v>69</v>
      </c>
      <c r="C541" s="119" t="s">
        <v>69</v>
      </c>
      <c r="D541" s="120" t="s">
        <v>36</v>
      </c>
      <c r="E541" s="17">
        <f>E542</f>
        <v>754.5</v>
      </c>
      <c r="F541" s="17">
        <f aca="true" t="shared" si="195" ref="F541:G542">F542</f>
        <v>266.1</v>
      </c>
      <c r="G541" s="17">
        <f t="shared" si="195"/>
        <v>107.1</v>
      </c>
    </row>
    <row r="542" spans="1:7" ht="47.25">
      <c r="A542" s="45" t="s">
        <v>42</v>
      </c>
      <c r="B542" s="46">
        <v>1200000000</v>
      </c>
      <c r="C542" s="45" t="s">
        <v>69</v>
      </c>
      <c r="D542" s="66" t="s">
        <v>206</v>
      </c>
      <c r="E542" s="17">
        <f>E543</f>
        <v>754.5</v>
      </c>
      <c r="F542" s="17">
        <f t="shared" si="195"/>
        <v>266.1</v>
      </c>
      <c r="G542" s="17">
        <f t="shared" si="195"/>
        <v>107.1</v>
      </c>
    </row>
    <row r="543" spans="1:7" ht="31.5">
      <c r="A543" s="45" t="s">
        <v>42</v>
      </c>
      <c r="B543" s="46">
        <v>1240000000</v>
      </c>
      <c r="C543" s="45"/>
      <c r="D543" s="66" t="s">
        <v>145</v>
      </c>
      <c r="E543" s="17">
        <f>E544+E548+E554</f>
        <v>754.5</v>
      </c>
      <c r="F543" s="17">
        <f aca="true" t="shared" si="196" ref="F543:G543">F544+F548+F554</f>
        <v>266.1</v>
      </c>
      <c r="G543" s="17">
        <f t="shared" si="196"/>
        <v>107.1</v>
      </c>
    </row>
    <row r="544" spans="1:7" ht="31.5">
      <c r="A544" s="45" t="s">
        <v>42</v>
      </c>
      <c r="B544" s="46">
        <v>1240100000</v>
      </c>
      <c r="C544" s="45"/>
      <c r="D544" s="66" t="s">
        <v>226</v>
      </c>
      <c r="E544" s="17">
        <f>E545</f>
        <v>490</v>
      </c>
      <c r="F544" s="17">
        <f aca="true" t="shared" si="197" ref="F544:G544">F545</f>
        <v>0</v>
      </c>
      <c r="G544" s="17">
        <f t="shared" si="197"/>
        <v>0</v>
      </c>
    </row>
    <row r="545" spans="1:7" ht="31.5">
      <c r="A545" s="45" t="s">
        <v>42</v>
      </c>
      <c r="B545" s="46">
        <v>1240120330</v>
      </c>
      <c r="C545" s="45"/>
      <c r="D545" s="66" t="s">
        <v>163</v>
      </c>
      <c r="E545" s="17">
        <f>E546</f>
        <v>490</v>
      </c>
      <c r="F545" s="17">
        <f aca="true" t="shared" si="198" ref="F545:G546">F546</f>
        <v>0</v>
      </c>
      <c r="G545" s="17">
        <f t="shared" si="198"/>
        <v>0</v>
      </c>
    </row>
    <row r="546" spans="1:7" ht="31.5">
      <c r="A546" s="45" t="s">
        <v>42</v>
      </c>
      <c r="B546" s="46">
        <v>1240120330</v>
      </c>
      <c r="C546" s="46" t="s">
        <v>101</v>
      </c>
      <c r="D546" s="60" t="s">
        <v>102</v>
      </c>
      <c r="E546" s="17">
        <f>E547</f>
        <v>490</v>
      </c>
      <c r="F546" s="17">
        <f t="shared" si="198"/>
        <v>0</v>
      </c>
      <c r="G546" s="17">
        <f t="shared" si="198"/>
        <v>0</v>
      </c>
    </row>
    <row r="547" spans="1:7" ht="31.5">
      <c r="A547" s="45" t="s">
        <v>42</v>
      </c>
      <c r="B547" s="46">
        <v>1240120330</v>
      </c>
      <c r="C547" s="45">
        <v>630</v>
      </c>
      <c r="D547" s="66" t="s">
        <v>164</v>
      </c>
      <c r="E547" s="17">
        <f>'№ 2'!F391</f>
        <v>490</v>
      </c>
      <c r="F547" s="17">
        <f>'№ 2'!G391</f>
        <v>0</v>
      </c>
      <c r="G547" s="17">
        <f>'№ 2'!H391</f>
        <v>0</v>
      </c>
    </row>
    <row r="548" spans="1:7" ht="31.5">
      <c r="A548" s="45" t="s">
        <v>42</v>
      </c>
      <c r="B548" s="46">
        <v>1240200000</v>
      </c>
      <c r="C548" s="3"/>
      <c r="D548" s="66" t="s">
        <v>165</v>
      </c>
      <c r="E548" s="17">
        <f>E549</f>
        <v>105.5</v>
      </c>
      <c r="F548" s="17">
        <f aca="true" t="shared" si="199" ref="F548:G548">F549</f>
        <v>107.1</v>
      </c>
      <c r="G548" s="17">
        <f t="shared" si="199"/>
        <v>107.1</v>
      </c>
    </row>
    <row r="549" spans="1:7" ht="31.5">
      <c r="A549" s="45" t="s">
        <v>42</v>
      </c>
      <c r="B549" s="46">
        <v>1240220350</v>
      </c>
      <c r="C549" s="45"/>
      <c r="D549" s="66" t="s">
        <v>227</v>
      </c>
      <c r="E549" s="17">
        <f>E550+E552</f>
        <v>105.5</v>
      </c>
      <c r="F549" s="17">
        <f aca="true" t="shared" si="200" ref="F549:G549">F550+F552</f>
        <v>107.1</v>
      </c>
      <c r="G549" s="17">
        <f t="shared" si="200"/>
        <v>107.1</v>
      </c>
    </row>
    <row r="550" spans="1:7" ht="31.5">
      <c r="A550" s="45" t="s">
        <v>42</v>
      </c>
      <c r="B550" s="46">
        <v>1240220350</v>
      </c>
      <c r="C550" s="46" t="s">
        <v>72</v>
      </c>
      <c r="D550" s="60" t="s">
        <v>99</v>
      </c>
      <c r="E550" s="17">
        <f>E551</f>
        <v>3.1</v>
      </c>
      <c r="F550" s="17">
        <f aca="true" t="shared" si="201" ref="F550:G550">F551</f>
        <v>3.1</v>
      </c>
      <c r="G550" s="17">
        <f t="shared" si="201"/>
        <v>3.1</v>
      </c>
    </row>
    <row r="551" spans="1:7" ht="31.5">
      <c r="A551" s="45" t="s">
        <v>42</v>
      </c>
      <c r="B551" s="46">
        <v>1240220350</v>
      </c>
      <c r="C551" s="45">
        <v>240</v>
      </c>
      <c r="D551" s="66" t="s">
        <v>269</v>
      </c>
      <c r="E551" s="17">
        <f>'№ 2'!F395</f>
        <v>3.1</v>
      </c>
      <c r="F551" s="17">
        <f>'№ 2'!G395</f>
        <v>3.1</v>
      </c>
      <c r="G551" s="17">
        <f>'№ 2'!H395</f>
        <v>3.1</v>
      </c>
    </row>
    <row r="552" spans="1:7" ht="12.75">
      <c r="A552" s="45" t="s">
        <v>42</v>
      </c>
      <c r="B552" s="46">
        <v>1240220350</v>
      </c>
      <c r="C552" s="45" t="s">
        <v>76</v>
      </c>
      <c r="D552" s="66" t="s">
        <v>77</v>
      </c>
      <c r="E552" s="17">
        <f>E553</f>
        <v>102.4</v>
      </c>
      <c r="F552" s="17">
        <f aca="true" t="shared" si="202" ref="F552:G552">F553</f>
        <v>104</v>
      </c>
      <c r="G552" s="17">
        <f t="shared" si="202"/>
        <v>104</v>
      </c>
    </row>
    <row r="553" spans="1:7" ht="12.75">
      <c r="A553" s="45" t="s">
        <v>42</v>
      </c>
      <c r="B553" s="46">
        <v>1240220350</v>
      </c>
      <c r="C553" s="45" t="s">
        <v>160</v>
      </c>
      <c r="D553" s="66" t="s">
        <v>161</v>
      </c>
      <c r="E553" s="17">
        <f>'№ 2'!F397</f>
        <v>102.4</v>
      </c>
      <c r="F553" s="17">
        <f>'№ 2'!G397</f>
        <v>104</v>
      </c>
      <c r="G553" s="17">
        <f>'№ 2'!H397</f>
        <v>104</v>
      </c>
    </row>
    <row r="554" spans="1:7" ht="12.75">
      <c r="A554" s="45" t="s">
        <v>42</v>
      </c>
      <c r="B554" s="45">
        <v>1240400000</v>
      </c>
      <c r="C554" s="3"/>
      <c r="D554" s="66" t="s">
        <v>225</v>
      </c>
      <c r="E554" s="17">
        <f>E555</f>
        <v>159</v>
      </c>
      <c r="F554" s="17">
        <f aca="true" t="shared" si="203" ref="F554:G554">F555</f>
        <v>159</v>
      </c>
      <c r="G554" s="17">
        <f t="shared" si="203"/>
        <v>0</v>
      </c>
    </row>
    <row r="555" spans="1:7" ht="31.5">
      <c r="A555" s="45" t="s">
        <v>42</v>
      </c>
      <c r="B555" s="45">
        <v>1240420380</v>
      </c>
      <c r="C555" s="45"/>
      <c r="D555" s="66" t="s">
        <v>162</v>
      </c>
      <c r="E555" s="17">
        <f>E556</f>
        <v>159</v>
      </c>
      <c r="F555" s="17">
        <f aca="true" t="shared" si="204" ref="F555:G556">F556</f>
        <v>159</v>
      </c>
      <c r="G555" s="17">
        <f t="shared" si="204"/>
        <v>0</v>
      </c>
    </row>
    <row r="556" spans="1:7" ht="12.75">
      <c r="A556" s="45" t="s">
        <v>42</v>
      </c>
      <c r="B556" s="45">
        <v>1240420380</v>
      </c>
      <c r="C556" s="46" t="s">
        <v>76</v>
      </c>
      <c r="D556" s="60" t="s">
        <v>77</v>
      </c>
      <c r="E556" s="17">
        <f>E557</f>
        <v>159</v>
      </c>
      <c r="F556" s="17">
        <f t="shared" si="204"/>
        <v>159</v>
      </c>
      <c r="G556" s="17">
        <f t="shared" si="204"/>
        <v>0</v>
      </c>
    </row>
    <row r="557" spans="1:7" ht="31.5">
      <c r="A557" s="45" t="s">
        <v>42</v>
      </c>
      <c r="B557" s="45">
        <v>1240420380</v>
      </c>
      <c r="C557" s="46" t="s">
        <v>108</v>
      </c>
      <c r="D557" s="60" t="s">
        <v>109</v>
      </c>
      <c r="E557" s="17">
        <f>'№ 2'!F401</f>
        <v>159</v>
      </c>
      <c r="F557" s="17">
        <f>'№ 2'!G401</f>
        <v>159</v>
      </c>
      <c r="G557" s="17">
        <f>'№ 2'!H401</f>
        <v>0</v>
      </c>
    </row>
    <row r="558" spans="1:7" ht="12.75">
      <c r="A558" s="45">
        <v>1004</v>
      </c>
      <c r="B558" s="130"/>
      <c r="C558" s="130"/>
      <c r="D558" s="66" t="s">
        <v>89</v>
      </c>
      <c r="E558" s="128">
        <f>E559+E573+E567</f>
        <v>28307</v>
      </c>
      <c r="F558" s="128">
        <f aca="true" t="shared" si="205" ref="F558:G558">F559+F573+F567</f>
        <v>23800.300000000003</v>
      </c>
      <c r="G558" s="128">
        <f t="shared" si="205"/>
        <v>20207.699999999997</v>
      </c>
    </row>
    <row r="559" spans="1:7" ht="47.25">
      <c r="A559" s="119" t="s">
        <v>88</v>
      </c>
      <c r="B559" s="121">
        <v>1100000000</v>
      </c>
      <c r="C559" s="119"/>
      <c r="D559" s="120" t="s">
        <v>211</v>
      </c>
      <c r="E559" s="129">
        <f>E560</f>
        <v>9588.3</v>
      </c>
      <c r="F559" s="103">
        <f aca="true" t="shared" si="206" ref="F559:G559">F560</f>
        <v>9588.3</v>
      </c>
      <c r="G559" s="103">
        <f t="shared" si="206"/>
        <v>9588.3</v>
      </c>
    </row>
    <row r="560" spans="1:7" ht="18.75" customHeight="1">
      <c r="A560" s="119" t="s">
        <v>88</v>
      </c>
      <c r="B560" s="119">
        <v>1110000000</v>
      </c>
      <c r="C560" s="119"/>
      <c r="D560" s="120" t="s">
        <v>192</v>
      </c>
      <c r="E560" s="17">
        <f>E561</f>
        <v>9588.3</v>
      </c>
      <c r="F560" s="17">
        <f aca="true" t="shared" si="207" ref="F560:G561">F561</f>
        <v>9588.3</v>
      </c>
      <c r="G560" s="17">
        <f t="shared" si="207"/>
        <v>9588.3</v>
      </c>
    </row>
    <row r="561" spans="1:7" ht="47.25">
      <c r="A561" s="119" t="s">
        <v>88</v>
      </c>
      <c r="B561" s="119">
        <v>1110200000</v>
      </c>
      <c r="C561" s="119"/>
      <c r="D561" s="120" t="s">
        <v>205</v>
      </c>
      <c r="E561" s="17">
        <f>E562</f>
        <v>9588.3</v>
      </c>
      <c r="F561" s="17">
        <f t="shared" si="207"/>
        <v>9588.3</v>
      </c>
      <c r="G561" s="17">
        <f t="shared" si="207"/>
        <v>9588.3</v>
      </c>
    </row>
    <row r="562" spans="1:7" ht="78.75">
      <c r="A562" s="119" t="s">
        <v>88</v>
      </c>
      <c r="B562" s="119">
        <v>1110210500</v>
      </c>
      <c r="C562" s="119"/>
      <c r="D562" s="120" t="s">
        <v>261</v>
      </c>
      <c r="E562" s="17">
        <f>E563+E565</f>
        <v>9588.3</v>
      </c>
      <c r="F562" s="17">
        <f aca="true" t="shared" si="208" ref="F562:G562">F563+F565</f>
        <v>9588.3</v>
      </c>
      <c r="G562" s="17">
        <f t="shared" si="208"/>
        <v>9588.3</v>
      </c>
    </row>
    <row r="563" spans="1:7" ht="31.5">
      <c r="A563" s="119" t="s">
        <v>88</v>
      </c>
      <c r="B563" s="119">
        <v>1110210500</v>
      </c>
      <c r="C563" s="119" t="s">
        <v>72</v>
      </c>
      <c r="D563" s="120" t="s">
        <v>99</v>
      </c>
      <c r="E563" s="17">
        <f>E564</f>
        <v>233.9</v>
      </c>
      <c r="F563" s="17">
        <f aca="true" t="shared" si="209" ref="F563:G563">F564</f>
        <v>233.9</v>
      </c>
      <c r="G563" s="17">
        <f t="shared" si="209"/>
        <v>233.9</v>
      </c>
    </row>
    <row r="564" spans="1:7" ht="31.5">
      <c r="A564" s="119" t="s">
        <v>88</v>
      </c>
      <c r="B564" s="119">
        <v>1110210500</v>
      </c>
      <c r="C564" s="119">
        <v>240</v>
      </c>
      <c r="D564" s="120" t="s">
        <v>269</v>
      </c>
      <c r="E564" s="17">
        <f>'№ 2'!F707</f>
        <v>233.9</v>
      </c>
      <c r="F564" s="17">
        <f>'№ 2'!G707</f>
        <v>233.9</v>
      </c>
      <c r="G564" s="17">
        <f>'№ 2'!H707</f>
        <v>233.9</v>
      </c>
    </row>
    <row r="565" spans="1:7" ht="12.75">
      <c r="A565" s="119" t="s">
        <v>88</v>
      </c>
      <c r="B565" s="119">
        <v>1110210500</v>
      </c>
      <c r="C565" s="119" t="s">
        <v>76</v>
      </c>
      <c r="D565" s="120" t="s">
        <v>77</v>
      </c>
      <c r="E565" s="17">
        <f>E566</f>
        <v>9354.4</v>
      </c>
      <c r="F565" s="17">
        <f aca="true" t="shared" si="210" ref="F565:G565">F566</f>
        <v>9354.4</v>
      </c>
      <c r="G565" s="17">
        <f t="shared" si="210"/>
        <v>9354.4</v>
      </c>
    </row>
    <row r="566" spans="1:7" ht="31.5">
      <c r="A566" s="119" t="s">
        <v>88</v>
      </c>
      <c r="B566" s="119">
        <v>1110210500</v>
      </c>
      <c r="C566" s="1" t="s">
        <v>108</v>
      </c>
      <c r="D566" s="63" t="s">
        <v>109</v>
      </c>
      <c r="E566" s="17">
        <f>'№ 2'!F709</f>
        <v>9354.4</v>
      </c>
      <c r="F566" s="17">
        <f>'№ 2'!G709</f>
        <v>9354.4</v>
      </c>
      <c r="G566" s="17">
        <f>'№ 2'!H709</f>
        <v>9354.4</v>
      </c>
    </row>
    <row r="567" spans="1:7" ht="47.25">
      <c r="A567" s="134">
        <v>1004</v>
      </c>
      <c r="B567" s="136">
        <v>1200000000</v>
      </c>
      <c r="C567" s="134"/>
      <c r="D567" s="135" t="s">
        <v>206</v>
      </c>
      <c r="E567" s="17">
        <f>E568</f>
        <v>9909.7</v>
      </c>
      <c r="F567" s="17">
        <f aca="true" t="shared" si="211" ref="F567:G571">F568</f>
        <v>7360.6</v>
      </c>
      <c r="G567" s="17">
        <f t="shared" si="211"/>
        <v>7683.1</v>
      </c>
    </row>
    <row r="568" spans="1:7" ht="31.5">
      <c r="A568" s="134">
        <v>1004</v>
      </c>
      <c r="B568" s="136">
        <v>1240000000</v>
      </c>
      <c r="C568" s="134"/>
      <c r="D568" s="135" t="s">
        <v>145</v>
      </c>
      <c r="E568" s="17">
        <f>E569</f>
        <v>9909.7</v>
      </c>
      <c r="F568" s="17">
        <f t="shared" si="211"/>
        <v>7360.6</v>
      </c>
      <c r="G568" s="17">
        <f t="shared" si="211"/>
        <v>7683.1</v>
      </c>
    </row>
    <row r="569" spans="1:7" ht="12.75">
      <c r="A569" s="134">
        <v>1004</v>
      </c>
      <c r="B569" s="134">
        <v>1240400000</v>
      </c>
      <c r="C569" s="134"/>
      <c r="D569" s="135" t="s">
        <v>225</v>
      </c>
      <c r="E569" s="17">
        <f>E570</f>
        <v>9909.7</v>
      </c>
      <c r="F569" s="17">
        <f t="shared" si="211"/>
        <v>7360.6</v>
      </c>
      <c r="G569" s="17">
        <f t="shared" si="211"/>
        <v>7683.1</v>
      </c>
    </row>
    <row r="570" spans="1:7" ht="12.75">
      <c r="A570" s="134" t="s">
        <v>88</v>
      </c>
      <c r="B570" s="134" t="s">
        <v>268</v>
      </c>
      <c r="C570" s="134"/>
      <c r="D570" s="135" t="s">
        <v>267</v>
      </c>
      <c r="E570" s="17">
        <f>E571</f>
        <v>9909.7</v>
      </c>
      <c r="F570" s="17">
        <f t="shared" si="211"/>
        <v>7360.6</v>
      </c>
      <c r="G570" s="17">
        <f t="shared" si="211"/>
        <v>7683.1</v>
      </c>
    </row>
    <row r="571" spans="1:7" ht="12.75">
      <c r="A571" s="134">
        <v>1004</v>
      </c>
      <c r="B571" s="134" t="s">
        <v>268</v>
      </c>
      <c r="C571" s="1" t="s">
        <v>76</v>
      </c>
      <c r="D571" s="63" t="s">
        <v>77</v>
      </c>
      <c r="E571" s="17">
        <f>E572</f>
        <v>9909.7</v>
      </c>
      <c r="F571" s="17">
        <f t="shared" si="211"/>
        <v>7360.6</v>
      </c>
      <c r="G571" s="17">
        <f t="shared" si="211"/>
        <v>7683.1</v>
      </c>
    </row>
    <row r="572" spans="1:7" ht="31.5">
      <c r="A572" s="134">
        <v>1004</v>
      </c>
      <c r="B572" s="134" t="s">
        <v>268</v>
      </c>
      <c r="C572" s="1" t="s">
        <v>108</v>
      </c>
      <c r="D572" s="63" t="s">
        <v>109</v>
      </c>
      <c r="E572" s="17">
        <f>'№ 2'!F408</f>
        <v>9909.7</v>
      </c>
      <c r="F572" s="17">
        <f>'№ 2'!G408</f>
        <v>7360.6</v>
      </c>
      <c r="G572" s="17">
        <f>'№ 2'!H408</f>
        <v>7683.1</v>
      </c>
    </row>
    <row r="573" spans="1:7" ht="47.25">
      <c r="A573" s="121" t="s">
        <v>88</v>
      </c>
      <c r="B573" s="121">
        <v>1600000000</v>
      </c>
      <c r="C573" s="121"/>
      <c r="D573" s="120" t="s">
        <v>121</v>
      </c>
      <c r="E573" s="17">
        <f>E574</f>
        <v>8809</v>
      </c>
      <c r="F573" s="17">
        <f aca="true" t="shared" si="212" ref="F573:G574">F574</f>
        <v>6851.400000000001</v>
      </c>
      <c r="G573" s="17">
        <f t="shared" si="212"/>
        <v>2936.3</v>
      </c>
    </row>
    <row r="574" spans="1:7" ht="31.5">
      <c r="A574" s="121" t="s">
        <v>88</v>
      </c>
      <c r="B574" s="121">
        <v>1620000000</v>
      </c>
      <c r="C574" s="121"/>
      <c r="D574" s="120" t="s">
        <v>114</v>
      </c>
      <c r="E574" s="17">
        <f>E575</f>
        <v>8809</v>
      </c>
      <c r="F574" s="17">
        <f t="shared" si="212"/>
        <v>6851.400000000001</v>
      </c>
      <c r="G574" s="17">
        <f t="shared" si="212"/>
        <v>2936.3</v>
      </c>
    </row>
    <row r="575" spans="1:7" ht="12.75">
      <c r="A575" s="121" t="s">
        <v>88</v>
      </c>
      <c r="B575" s="121">
        <v>1620200000</v>
      </c>
      <c r="C575" s="121"/>
      <c r="D575" s="120" t="s">
        <v>119</v>
      </c>
      <c r="E575" s="17">
        <f>E576+E579</f>
        <v>8809</v>
      </c>
      <c r="F575" s="17">
        <f aca="true" t="shared" si="213" ref="F575:G575">F576+F579</f>
        <v>6851.400000000001</v>
      </c>
      <c r="G575" s="17">
        <f t="shared" si="213"/>
        <v>2936.3</v>
      </c>
    </row>
    <row r="576" spans="1:7" ht="63">
      <c r="A576" s="121" t="s">
        <v>88</v>
      </c>
      <c r="B576" s="121">
        <v>1620210820</v>
      </c>
      <c r="C576" s="121"/>
      <c r="D576" s="120" t="s">
        <v>264</v>
      </c>
      <c r="E576" s="17">
        <f>E577</f>
        <v>6851.4</v>
      </c>
      <c r="F576" s="17">
        <f aca="true" t="shared" si="214" ref="F576:G577">F577</f>
        <v>3915.1000000000004</v>
      </c>
      <c r="G576" s="17">
        <f t="shared" si="214"/>
        <v>0</v>
      </c>
    </row>
    <row r="577" spans="1:7" ht="31.5">
      <c r="A577" s="121" t="s">
        <v>88</v>
      </c>
      <c r="B577" s="121">
        <v>1620210820</v>
      </c>
      <c r="C577" s="121" t="s">
        <v>75</v>
      </c>
      <c r="D577" s="120" t="s">
        <v>100</v>
      </c>
      <c r="E577" s="17">
        <f>E578</f>
        <v>6851.4</v>
      </c>
      <c r="F577" s="17">
        <f t="shared" si="214"/>
        <v>3915.1000000000004</v>
      </c>
      <c r="G577" s="17">
        <f t="shared" si="214"/>
        <v>0</v>
      </c>
    </row>
    <row r="578" spans="1:7" ht="12.75">
      <c r="A578" s="121" t="s">
        <v>88</v>
      </c>
      <c r="B578" s="121">
        <v>1620210820</v>
      </c>
      <c r="C578" s="121" t="s">
        <v>127</v>
      </c>
      <c r="D578" s="120" t="s">
        <v>128</v>
      </c>
      <c r="E578" s="17">
        <f>'№ 2'!F549</f>
        <v>6851.4</v>
      </c>
      <c r="F578" s="17">
        <f>'№ 2'!G549</f>
        <v>3915.1000000000004</v>
      </c>
      <c r="G578" s="17">
        <f>'№ 2'!H549</f>
        <v>0</v>
      </c>
    </row>
    <row r="579" spans="1:7" ht="47.25">
      <c r="A579" s="121" t="s">
        <v>88</v>
      </c>
      <c r="B579" s="121" t="s">
        <v>293</v>
      </c>
      <c r="C579" s="121"/>
      <c r="D579" s="77" t="s">
        <v>294</v>
      </c>
      <c r="E579" s="17">
        <f>E580</f>
        <v>1957.6</v>
      </c>
      <c r="F579" s="17">
        <f aca="true" t="shared" si="215" ref="F579:G580">F580</f>
        <v>2936.3</v>
      </c>
      <c r="G579" s="17">
        <f t="shared" si="215"/>
        <v>2936.3</v>
      </c>
    </row>
    <row r="580" spans="1:7" ht="31.5">
      <c r="A580" s="121" t="s">
        <v>88</v>
      </c>
      <c r="B580" s="121" t="s">
        <v>293</v>
      </c>
      <c r="C580" s="121" t="s">
        <v>75</v>
      </c>
      <c r="D580" s="77" t="s">
        <v>100</v>
      </c>
      <c r="E580" s="17">
        <f>E581</f>
        <v>1957.6</v>
      </c>
      <c r="F580" s="17">
        <f t="shared" si="215"/>
        <v>2936.3</v>
      </c>
      <c r="G580" s="17">
        <f t="shared" si="215"/>
        <v>2936.3</v>
      </c>
    </row>
    <row r="581" spans="1:7" ht="12.75">
      <c r="A581" s="121" t="s">
        <v>88</v>
      </c>
      <c r="B581" s="121" t="s">
        <v>293</v>
      </c>
      <c r="C581" s="121" t="s">
        <v>127</v>
      </c>
      <c r="D581" s="77" t="s">
        <v>128</v>
      </c>
      <c r="E581" s="17">
        <f>'№ 2'!F552</f>
        <v>1957.6</v>
      </c>
      <c r="F581" s="17">
        <f>'№ 2'!G552</f>
        <v>2936.3</v>
      </c>
      <c r="G581" s="17">
        <f>'№ 2'!H552</f>
        <v>2936.3</v>
      </c>
    </row>
    <row r="582" spans="1:7" ht="12.75">
      <c r="A582" s="4" t="s">
        <v>64</v>
      </c>
      <c r="B582" s="4" t="s">
        <v>69</v>
      </c>
      <c r="C582" s="4" t="s">
        <v>69</v>
      </c>
      <c r="D582" s="20" t="s">
        <v>32</v>
      </c>
      <c r="E582" s="6">
        <f>E583+E616</f>
        <v>31421</v>
      </c>
      <c r="F582" s="6">
        <f>F583+F616</f>
        <v>28486.3</v>
      </c>
      <c r="G582" s="6">
        <f>G583+G616</f>
        <v>28486.3</v>
      </c>
    </row>
    <row r="583" spans="1:7" ht="12.75">
      <c r="A583" s="119" t="s">
        <v>90</v>
      </c>
      <c r="B583" s="119" t="s">
        <v>69</v>
      </c>
      <c r="C583" s="119" t="s">
        <v>69</v>
      </c>
      <c r="D583" s="120" t="s">
        <v>65</v>
      </c>
      <c r="E583" s="17">
        <f>E584</f>
        <v>14045.6</v>
      </c>
      <c r="F583" s="17">
        <f aca="true" t="shared" si="216" ref="F583:G584">F584</f>
        <v>12547.9</v>
      </c>
      <c r="G583" s="17">
        <f t="shared" si="216"/>
        <v>12547.9</v>
      </c>
    </row>
    <row r="584" spans="1:7" ht="47.25">
      <c r="A584" s="119" t="s">
        <v>90</v>
      </c>
      <c r="B584" s="121">
        <v>1200000000</v>
      </c>
      <c r="C584" s="119"/>
      <c r="D584" s="120" t="s">
        <v>206</v>
      </c>
      <c r="E584" s="17">
        <f>E585</f>
        <v>14045.6</v>
      </c>
      <c r="F584" s="17">
        <f t="shared" si="216"/>
        <v>12547.9</v>
      </c>
      <c r="G584" s="17">
        <f t="shared" si="216"/>
        <v>12547.9</v>
      </c>
    </row>
    <row r="585" spans="1:7" ht="12.75">
      <c r="A585" s="119" t="s">
        <v>90</v>
      </c>
      <c r="B585" s="119">
        <v>1230000000</v>
      </c>
      <c r="C585" s="119"/>
      <c r="D585" s="120" t="s">
        <v>229</v>
      </c>
      <c r="E585" s="17">
        <f>E586+E590+E594+E609</f>
        <v>14045.6</v>
      </c>
      <c r="F585" s="17">
        <f aca="true" t="shared" si="217" ref="F585:G585">F586+F590+F594+F609</f>
        <v>12547.9</v>
      </c>
      <c r="G585" s="17">
        <f t="shared" si="217"/>
        <v>12547.9</v>
      </c>
    </row>
    <row r="586" spans="1:7" ht="31.5">
      <c r="A586" s="119" t="s">
        <v>90</v>
      </c>
      <c r="B586" s="119">
        <v>1230100000</v>
      </c>
      <c r="C586" s="119"/>
      <c r="D586" s="120" t="s">
        <v>230</v>
      </c>
      <c r="E586" s="17">
        <f>E587</f>
        <v>11384.300000000001</v>
      </c>
      <c r="F586" s="17">
        <f aca="true" t="shared" si="218" ref="F586:G588">F587</f>
        <v>11384.300000000001</v>
      </c>
      <c r="G586" s="17">
        <f t="shared" si="218"/>
        <v>11384.300000000001</v>
      </c>
    </row>
    <row r="587" spans="1:7" ht="31.5">
      <c r="A587" s="2" t="s">
        <v>90</v>
      </c>
      <c r="B587" s="119">
        <v>1230120010</v>
      </c>
      <c r="C587" s="119"/>
      <c r="D587" s="120" t="s">
        <v>131</v>
      </c>
      <c r="E587" s="17">
        <f>E588</f>
        <v>11384.300000000001</v>
      </c>
      <c r="F587" s="17">
        <f t="shared" si="218"/>
        <v>11384.300000000001</v>
      </c>
      <c r="G587" s="17">
        <f t="shared" si="218"/>
        <v>11384.300000000001</v>
      </c>
    </row>
    <row r="588" spans="1:7" ht="31.5">
      <c r="A588" s="2" t="s">
        <v>90</v>
      </c>
      <c r="B588" s="119">
        <v>1230120010</v>
      </c>
      <c r="C588" s="121" t="s">
        <v>101</v>
      </c>
      <c r="D588" s="120" t="s">
        <v>102</v>
      </c>
      <c r="E588" s="17">
        <f>E589</f>
        <v>11384.300000000001</v>
      </c>
      <c r="F588" s="17">
        <f t="shared" si="218"/>
        <v>11384.300000000001</v>
      </c>
      <c r="G588" s="17">
        <f t="shared" si="218"/>
        <v>11384.300000000001</v>
      </c>
    </row>
    <row r="589" spans="1:7" ht="12.75">
      <c r="A589" s="119" t="s">
        <v>90</v>
      </c>
      <c r="B589" s="119">
        <v>1230120010</v>
      </c>
      <c r="C589" s="119">
        <v>610</v>
      </c>
      <c r="D589" s="120" t="s">
        <v>111</v>
      </c>
      <c r="E589" s="17">
        <f>'№ 2'!F416</f>
        <v>11384.300000000001</v>
      </c>
      <c r="F589" s="17">
        <f>'№ 2'!G416</f>
        <v>11384.300000000001</v>
      </c>
      <c r="G589" s="17">
        <f>'№ 2'!H416</f>
        <v>11384.300000000001</v>
      </c>
    </row>
    <row r="590" spans="1:7" ht="63">
      <c r="A590" s="119" t="s">
        <v>90</v>
      </c>
      <c r="B590" s="119">
        <v>1230200000</v>
      </c>
      <c r="C590" s="119"/>
      <c r="D590" s="120" t="s">
        <v>231</v>
      </c>
      <c r="E590" s="17">
        <f>E591</f>
        <v>259.3</v>
      </c>
      <c r="F590" s="17">
        <f aca="true" t="shared" si="219" ref="F590:G592">F591</f>
        <v>259.3</v>
      </c>
      <c r="G590" s="17">
        <f t="shared" si="219"/>
        <v>259.3</v>
      </c>
    </row>
    <row r="591" spans="1:7" ht="12.75">
      <c r="A591" s="119" t="s">
        <v>90</v>
      </c>
      <c r="B591" s="119">
        <v>1230220040</v>
      </c>
      <c r="C591" s="119"/>
      <c r="D591" s="120" t="s">
        <v>232</v>
      </c>
      <c r="E591" s="17">
        <f>E592</f>
        <v>259.3</v>
      </c>
      <c r="F591" s="17">
        <f t="shared" si="219"/>
        <v>259.3</v>
      </c>
      <c r="G591" s="17">
        <f t="shared" si="219"/>
        <v>259.3</v>
      </c>
    </row>
    <row r="592" spans="1:7" ht="31.5">
      <c r="A592" s="119" t="s">
        <v>90</v>
      </c>
      <c r="B592" s="119">
        <v>1230220040</v>
      </c>
      <c r="C592" s="121" t="s">
        <v>101</v>
      </c>
      <c r="D592" s="120" t="s">
        <v>102</v>
      </c>
      <c r="E592" s="17">
        <f>E593</f>
        <v>259.3</v>
      </c>
      <c r="F592" s="17">
        <f t="shared" si="219"/>
        <v>259.3</v>
      </c>
      <c r="G592" s="17">
        <f t="shared" si="219"/>
        <v>259.3</v>
      </c>
    </row>
    <row r="593" spans="1:7" ht="12.75">
      <c r="A593" s="119" t="s">
        <v>90</v>
      </c>
      <c r="B593" s="119">
        <v>1230220040</v>
      </c>
      <c r="C593" s="119">
        <v>610</v>
      </c>
      <c r="D593" s="120" t="s">
        <v>111</v>
      </c>
      <c r="E593" s="17">
        <f>'№ 2'!F420</f>
        <v>259.3</v>
      </c>
      <c r="F593" s="17">
        <f>'№ 2'!G420</f>
        <v>259.3</v>
      </c>
      <c r="G593" s="17">
        <f>'№ 2'!H420</f>
        <v>259.3</v>
      </c>
    </row>
    <row r="594" spans="1:7" ht="31.5">
      <c r="A594" s="119" t="s">
        <v>90</v>
      </c>
      <c r="B594" s="119">
        <v>1230600000</v>
      </c>
      <c r="C594" s="119"/>
      <c r="D594" s="120" t="s">
        <v>233</v>
      </c>
      <c r="E594" s="17">
        <f>E595+E602</f>
        <v>904.3</v>
      </c>
      <c r="F594" s="17">
        <f aca="true" t="shared" si="220" ref="F594:G594">F595+F602</f>
        <v>904.3</v>
      </c>
      <c r="G594" s="17">
        <f t="shared" si="220"/>
        <v>904.3</v>
      </c>
    </row>
    <row r="595" spans="1:7" ht="31.5">
      <c r="A595" s="119" t="s">
        <v>90</v>
      </c>
      <c r="B595" s="119">
        <v>1230620300</v>
      </c>
      <c r="C595" s="119"/>
      <c r="D595" s="120" t="s">
        <v>234</v>
      </c>
      <c r="E595" s="17">
        <f>E596+E598+E600</f>
        <v>345.9</v>
      </c>
      <c r="F595" s="17">
        <f aca="true" t="shared" si="221" ref="F595:G595">F596+F598+F600</f>
        <v>345.9</v>
      </c>
      <c r="G595" s="17">
        <f t="shared" si="221"/>
        <v>345.9</v>
      </c>
    </row>
    <row r="596" spans="1:7" ht="63">
      <c r="A596" s="119" t="s">
        <v>90</v>
      </c>
      <c r="B596" s="119">
        <v>1230620300</v>
      </c>
      <c r="C596" s="121" t="s">
        <v>71</v>
      </c>
      <c r="D596" s="120" t="s">
        <v>1</v>
      </c>
      <c r="E596" s="17">
        <f>E597</f>
        <v>149.7</v>
      </c>
      <c r="F596" s="17">
        <f aca="true" t="shared" si="222" ref="F596:G596">F597</f>
        <v>149.7</v>
      </c>
      <c r="G596" s="17">
        <f t="shared" si="222"/>
        <v>149.7</v>
      </c>
    </row>
    <row r="597" spans="1:7" ht="31.5">
      <c r="A597" s="119" t="s">
        <v>90</v>
      </c>
      <c r="B597" s="119">
        <v>1230620300</v>
      </c>
      <c r="C597" s="119">
        <v>120</v>
      </c>
      <c r="D597" s="120" t="s">
        <v>271</v>
      </c>
      <c r="E597" s="17">
        <f>'№ 2'!F424</f>
        <v>149.7</v>
      </c>
      <c r="F597" s="17">
        <f>'№ 2'!G424</f>
        <v>149.7</v>
      </c>
      <c r="G597" s="17">
        <f>'№ 2'!H424</f>
        <v>149.7</v>
      </c>
    </row>
    <row r="598" spans="1:7" ht="31.5">
      <c r="A598" s="119" t="s">
        <v>90</v>
      </c>
      <c r="B598" s="119">
        <v>1230620300</v>
      </c>
      <c r="C598" s="121" t="s">
        <v>72</v>
      </c>
      <c r="D598" s="120" t="s">
        <v>99</v>
      </c>
      <c r="E598" s="17">
        <f>E599</f>
        <v>102</v>
      </c>
      <c r="F598" s="17">
        <f aca="true" t="shared" si="223" ref="F598:G598">F599</f>
        <v>102</v>
      </c>
      <c r="G598" s="17">
        <f t="shared" si="223"/>
        <v>102</v>
      </c>
    </row>
    <row r="599" spans="1:7" ht="31.5">
      <c r="A599" s="119" t="s">
        <v>90</v>
      </c>
      <c r="B599" s="119">
        <v>1230620300</v>
      </c>
      <c r="C599" s="119">
        <v>240</v>
      </c>
      <c r="D599" s="120" t="s">
        <v>269</v>
      </c>
      <c r="E599" s="17">
        <f>'№ 2'!F426</f>
        <v>102</v>
      </c>
      <c r="F599" s="17">
        <f>'№ 2'!G426</f>
        <v>102</v>
      </c>
      <c r="G599" s="17">
        <f>'№ 2'!H426</f>
        <v>102</v>
      </c>
    </row>
    <row r="600" spans="1:7" ht="12.75">
      <c r="A600" s="119" t="s">
        <v>90</v>
      </c>
      <c r="B600" s="119">
        <v>1230620300</v>
      </c>
      <c r="C600" s="119" t="s">
        <v>73</v>
      </c>
      <c r="D600" s="120" t="s">
        <v>74</v>
      </c>
      <c r="E600" s="17">
        <f>E601</f>
        <v>94.2</v>
      </c>
      <c r="F600" s="17">
        <f aca="true" t="shared" si="224" ref="F600:G600">F601</f>
        <v>94.2</v>
      </c>
      <c r="G600" s="17">
        <f t="shared" si="224"/>
        <v>94.2</v>
      </c>
    </row>
    <row r="601" spans="1:7" ht="12.75">
      <c r="A601" s="119" t="s">
        <v>90</v>
      </c>
      <c r="B601" s="119">
        <v>1230620300</v>
      </c>
      <c r="C601" s="119">
        <v>850</v>
      </c>
      <c r="D601" s="120" t="s">
        <v>107</v>
      </c>
      <c r="E601" s="17">
        <f>'№ 2'!F428</f>
        <v>94.2</v>
      </c>
      <c r="F601" s="17">
        <f>'№ 2'!G428</f>
        <v>94.2</v>
      </c>
      <c r="G601" s="17">
        <f>'№ 2'!H428</f>
        <v>94.2</v>
      </c>
    </row>
    <row r="602" spans="1:7" ht="12.75">
      <c r="A602" s="119" t="s">
        <v>90</v>
      </c>
      <c r="B602" s="119">
        <v>1230620320</v>
      </c>
      <c r="C602" s="119"/>
      <c r="D602" s="120" t="s">
        <v>159</v>
      </c>
      <c r="E602" s="17">
        <f>E603+E605+E607</f>
        <v>558.4</v>
      </c>
      <c r="F602" s="17">
        <f aca="true" t="shared" si="225" ref="F602:G602">F603+F605+F607</f>
        <v>558.4</v>
      </c>
      <c r="G602" s="17">
        <f t="shared" si="225"/>
        <v>558.4</v>
      </c>
    </row>
    <row r="603" spans="1:7" ht="63">
      <c r="A603" s="119" t="s">
        <v>90</v>
      </c>
      <c r="B603" s="119">
        <v>1230620320</v>
      </c>
      <c r="C603" s="121" t="s">
        <v>71</v>
      </c>
      <c r="D603" s="120" t="s">
        <v>1</v>
      </c>
      <c r="E603" s="17">
        <f>E604</f>
        <v>278.5</v>
      </c>
      <c r="F603" s="17">
        <f aca="true" t="shared" si="226" ref="F603:G603">F604</f>
        <v>278.5</v>
      </c>
      <c r="G603" s="17">
        <f t="shared" si="226"/>
        <v>278.5</v>
      </c>
    </row>
    <row r="604" spans="1:7" ht="31.5">
      <c r="A604" s="119" t="s">
        <v>90</v>
      </c>
      <c r="B604" s="119">
        <v>1230620320</v>
      </c>
      <c r="C604" s="119">
        <v>120</v>
      </c>
      <c r="D604" s="120" t="s">
        <v>271</v>
      </c>
      <c r="E604" s="17">
        <f>'№ 2'!F431</f>
        <v>278.5</v>
      </c>
      <c r="F604" s="17">
        <f>'№ 2'!G431</f>
        <v>278.5</v>
      </c>
      <c r="G604" s="17">
        <f>'№ 2'!H431</f>
        <v>278.5</v>
      </c>
    </row>
    <row r="605" spans="1:7" ht="31.5">
      <c r="A605" s="119" t="s">
        <v>90</v>
      </c>
      <c r="B605" s="119">
        <v>1230620320</v>
      </c>
      <c r="C605" s="121" t="s">
        <v>72</v>
      </c>
      <c r="D605" s="120" t="s">
        <v>99</v>
      </c>
      <c r="E605" s="17">
        <f>E606</f>
        <v>213</v>
      </c>
      <c r="F605" s="17">
        <f aca="true" t="shared" si="227" ref="F605:G605">F606</f>
        <v>213</v>
      </c>
      <c r="G605" s="17">
        <f t="shared" si="227"/>
        <v>213</v>
      </c>
    </row>
    <row r="606" spans="1:7" ht="31.5">
      <c r="A606" s="119" t="s">
        <v>90</v>
      </c>
      <c r="B606" s="119">
        <v>1230620320</v>
      </c>
      <c r="C606" s="119">
        <v>240</v>
      </c>
      <c r="D606" s="154" t="s">
        <v>269</v>
      </c>
      <c r="E606" s="17">
        <f>'№ 2'!F433</f>
        <v>213</v>
      </c>
      <c r="F606" s="17">
        <f>'№ 2'!G433</f>
        <v>213</v>
      </c>
      <c r="G606" s="17">
        <f>'№ 2'!H433</f>
        <v>213</v>
      </c>
    </row>
    <row r="607" spans="1:7" ht="31.5">
      <c r="A607" s="119" t="s">
        <v>90</v>
      </c>
      <c r="B607" s="119">
        <v>1230620320</v>
      </c>
      <c r="C607" s="121" t="s">
        <v>101</v>
      </c>
      <c r="D607" s="154" t="s">
        <v>102</v>
      </c>
      <c r="E607" s="17">
        <f>E608</f>
        <v>66.9</v>
      </c>
      <c r="F607" s="17">
        <f aca="true" t="shared" si="228" ref="F607:G607">F608</f>
        <v>66.9</v>
      </c>
      <c r="G607" s="17">
        <f t="shared" si="228"/>
        <v>66.9</v>
      </c>
    </row>
    <row r="608" spans="1:7" ht="12.75">
      <c r="A608" s="119" t="s">
        <v>90</v>
      </c>
      <c r="B608" s="119">
        <v>1230620320</v>
      </c>
      <c r="C608" s="119">
        <v>610</v>
      </c>
      <c r="D608" s="154" t="s">
        <v>111</v>
      </c>
      <c r="E608" s="17">
        <f>'№ 2'!F435</f>
        <v>66.9</v>
      </c>
      <c r="F608" s="17">
        <f>'№ 2'!G435</f>
        <v>66.9</v>
      </c>
      <c r="G608" s="17">
        <f>'№ 2'!H435</f>
        <v>66.9</v>
      </c>
    </row>
    <row r="609" spans="1:7" ht="31.5">
      <c r="A609" s="166" t="s">
        <v>90</v>
      </c>
      <c r="B609" s="166" t="s">
        <v>379</v>
      </c>
      <c r="C609" s="166"/>
      <c r="D609" s="162" t="s">
        <v>376</v>
      </c>
      <c r="E609" s="17">
        <f>E613+E610</f>
        <v>1497.7</v>
      </c>
      <c r="F609" s="17">
        <f aca="true" t="shared" si="229" ref="F609:G609">F613+F610</f>
        <v>0</v>
      </c>
      <c r="G609" s="17">
        <f t="shared" si="229"/>
        <v>0</v>
      </c>
    </row>
    <row r="610" spans="1:7" ht="31.5">
      <c r="A610" s="168" t="s">
        <v>90</v>
      </c>
      <c r="B610" s="168" t="s">
        <v>382</v>
      </c>
      <c r="C610" s="168"/>
      <c r="D610" s="162" t="s">
        <v>381</v>
      </c>
      <c r="E610" s="17">
        <f>E611</f>
        <v>760.2</v>
      </c>
      <c r="F610" s="17">
        <f aca="true" t="shared" si="230" ref="F610:G611">F611</f>
        <v>0</v>
      </c>
      <c r="G610" s="17">
        <f t="shared" si="230"/>
        <v>0</v>
      </c>
    </row>
    <row r="611" spans="1:7" ht="31.5">
      <c r="A611" s="168" t="s">
        <v>90</v>
      </c>
      <c r="B611" s="168" t="s">
        <v>382</v>
      </c>
      <c r="C611" s="170" t="s">
        <v>72</v>
      </c>
      <c r="D611" s="77" t="s">
        <v>99</v>
      </c>
      <c r="E611" s="17">
        <f>E612</f>
        <v>760.2</v>
      </c>
      <c r="F611" s="17">
        <f t="shared" si="230"/>
        <v>0</v>
      </c>
      <c r="G611" s="17">
        <f t="shared" si="230"/>
        <v>0</v>
      </c>
    </row>
    <row r="612" spans="1:7" ht="31.5">
      <c r="A612" s="168" t="s">
        <v>90</v>
      </c>
      <c r="B612" s="168" t="s">
        <v>382</v>
      </c>
      <c r="C612" s="168">
        <v>240</v>
      </c>
      <c r="D612" s="77" t="s">
        <v>269</v>
      </c>
      <c r="E612" s="17">
        <f>'№ 2'!F439</f>
        <v>760.2</v>
      </c>
      <c r="F612" s="17">
        <f>'№ 2'!G439</f>
        <v>0</v>
      </c>
      <c r="G612" s="17">
        <f>'№ 2'!H439</f>
        <v>0</v>
      </c>
    </row>
    <row r="613" spans="1:7" ht="47.25">
      <c r="A613" s="166" t="s">
        <v>90</v>
      </c>
      <c r="B613" s="166" t="s">
        <v>380</v>
      </c>
      <c r="C613" s="166"/>
      <c r="D613" s="77" t="s">
        <v>363</v>
      </c>
      <c r="E613" s="17">
        <f>E614</f>
        <v>737.5</v>
      </c>
      <c r="F613" s="17">
        <f aca="true" t="shared" si="231" ref="F613:G614">F614</f>
        <v>0</v>
      </c>
      <c r="G613" s="17">
        <f t="shared" si="231"/>
        <v>0</v>
      </c>
    </row>
    <row r="614" spans="1:7" ht="31.5">
      <c r="A614" s="166" t="s">
        <v>90</v>
      </c>
      <c r="B614" s="166" t="s">
        <v>380</v>
      </c>
      <c r="C614" s="167" t="s">
        <v>72</v>
      </c>
      <c r="D614" s="77" t="s">
        <v>99</v>
      </c>
      <c r="E614" s="17">
        <f>E615</f>
        <v>737.5</v>
      </c>
      <c r="F614" s="17">
        <f t="shared" si="231"/>
        <v>0</v>
      </c>
      <c r="G614" s="17">
        <f t="shared" si="231"/>
        <v>0</v>
      </c>
    </row>
    <row r="615" spans="1:7" ht="31.5">
      <c r="A615" s="166" t="s">
        <v>90</v>
      </c>
      <c r="B615" s="166" t="s">
        <v>380</v>
      </c>
      <c r="C615" s="166">
        <v>240</v>
      </c>
      <c r="D615" s="77" t="s">
        <v>269</v>
      </c>
      <c r="E615" s="17">
        <f>'№ 2'!F442</f>
        <v>737.5</v>
      </c>
      <c r="F615" s="17">
        <f>'№ 2'!G442</f>
        <v>0</v>
      </c>
      <c r="G615" s="17">
        <f>'№ 2'!H442</f>
        <v>0</v>
      </c>
    </row>
    <row r="616" spans="1:7" ht="12.75">
      <c r="A616" s="153">
        <v>1103</v>
      </c>
      <c r="B616" s="153" t="s">
        <v>69</v>
      </c>
      <c r="C616" s="153" t="s">
        <v>69</v>
      </c>
      <c r="D616" s="154" t="s">
        <v>371</v>
      </c>
      <c r="E616" s="17">
        <f>E617+E638</f>
        <v>17375.399999999998</v>
      </c>
      <c r="F616" s="17">
        <f aca="true" t="shared" si="232" ref="F616:G616">F617+F638</f>
        <v>15938.4</v>
      </c>
      <c r="G616" s="17">
        <f t="shared" si="232"/>
        <v>15938.4</v>
      </c>
    </row>
    <row r="617" spans="1:7" ht="47.25">
      <c r="A617" s="153">
        <v>1103</v>
      </c>
      <c r="B617" s="155">
        <v>1200000000</v>
      </c>
      <c r="C617" s="153"/>
      <c r="D617" s="154" t="s">
        <v>206</v>
      </c>
      <c r="E617" s="17">
        <f>E618</f>
        <v>16685.399999999998</v>
      </c>
      <c r="F617" s="17">
        <f aca="true" t="shared" si="233" ref="F617:G617">F618</f>
        <v>15938.4</v>
      </c>
      <c r="G617" s="17">
        <f t="shared" si="233"/>
        <v>15938.4</v>
      </c>
    </row>
    <row r="618" spans="1:7" ht="31.5">
      <c r="A618" s="153">
        <v>1103</v>
      </c>
      <c r="B618" s="153">
        <v>1260000000</v>
      </c>
      <c r="C618" s="153"/>
      <c r="D618" s="154" t="s">
        <v>372</v>
      </c>
      <c r="E618" s="17">
        <f>E619+E623+E627+E631</f>
        <v>16685.399999999998</v>
      </c>
      <c r="F618" s="17">
        <f aca="true" t="shared" si="234" ref="F618:G618">F619+F623+F627+F631</f>
        <v>15938.4</v>
      </c>
      <c r="G618" s="17">
        <f t="shared" si="234"/>
        <v>15938.4</v>
      </c>
    </row>
    <row r="619" spans="1:7" ht="47.25">
      <c r="A619" s="153">
        <v>1103</v>
      </c>
      <c r="B619" s="153">
        <v>1260100000</v>
      </c>
      <c r="C619" s="153"/>
      <c r="D619" s="154" t="s">
        <v>373</v>
      </c>
      <c r="E619" s="17">
        <f>E620</f>
        <v>15645.3</v>
      </c>
      <c r="F619" s="17">
        <f aca="true" t="shared" si="235" ref="F619:G621">F620</f>
        <v>15650.9</v>
      </c>
      <c r="G619" s="17">
        <f t="shared" si="235"/>
        <v>15650.9</v>
      </c>
    </row>
    <row r="620" spans="1:7" ht="31.5">
      <c r="A620" s="153">
        <v>1103</v>
      </c>
      <c r="B620" s="153">
        <v>1260120010</v>
      </c>
      <c r="C620" s="153"/>
      <c r="D620" s="171" t="s">
        <v>131</v>
      </c>
      <c r="E620" s="17">
        <f>E621</f>
        <v>15645.3</v>
      </c>
      <c r="F620" s="17">
        <f t="shared" si="235"/>
        <v>15650.9</v>
      </c>
      <c r="G620" s="17">
        <f t="shared" si="235"/>
        <v>15650.9</v>
      </c>
    </row>
    <row r="621" spans="1:7" ht="31.5">
      <c r="A621" s="153">
        <v>1103</v>
      </c>
      <c r="B621" s="153">
        <v>1260120010</v>
      </c>
      <c r="C621" s="155" t="s">
        <v>101</v>
      </c>
      <c r="D621" s="154" t="s">
        <v>102</v>
      </c>
      <c r="E621" s="17">
        <f>E622</f>
        <v>15645.3</v>
      </c>
      <c r="F621" s="17">
        <f t="shared" si="235"/>
        <v>15650.9</v>
      </c>
      <c r="G621" s="17">
        <f t="shared" si="235"/>
        <v>15650.9</v>
      </c>
    </row>
    <row r="622" spans="1:7" ht="12.75">
      <c r="A622" s="153">
        <v>1103</v>
      </c>
      <c r="B622" s="153">
        <v>1260120010</v>
      </c>
      <c r="C622" s="153">
        <v>610</v>
      </c>
      <c r="D622" s="154" t="s">
        <v>111</v>
      </c>
      <c r="E622" s="17">
        <f>'№ 2'!F449</f>
        <v>15645.3</v>
      </c>
      <c r="F622" s="17">
        <f>'№ 2'!G449</f>
        <v>15650.9</v>
      </c>
      <c r="G622" s="17">
        <f>'№ 2'!H449</f>
        <v>15650.9</v>
      </c>
    </row>
    <row r="623" spans="1:7" ht="12.75">
      <c r="A623" s="153">
        <v>1103</v>
      </c>
      <c r="B623" s="153">
        <v>1260200000</v>
      </c>
      <c r="C623" s="153"/>
      <c r="D623" s="162" t="s">
        <v>374</v>
      </c>
      <c r="E623" s="17">
        <f>E624</f>
        <v>257.5</v>
      </c>
      <c r="F623" s="17">
        <f aca="true" t="shared" si="236" ref="F623:G625">F624</f>
        <v>287.5</v>
      </c>
      <c r="G623" s="17">
        <f t="shared" si="236"/>
        <v>287.5</v>
      </c>
    </row>
    <row r="624" spans="1:7" ht="31.5">
      <c r="A624" s="153">
        <v>1103</v>
      </c>
      <c r="B624" s="153">
        <v>1260220300</v>
      </c>
      <c r="C624" s="153"/>
      <c r="D624" s="162" t="s">
        <v>375</v>
      </c>
      <c r="E624" s="17">
        <f>E625</f>
        <v>257.5</v>
      </c>
      <c r="F624" s="17">
        <f t="shared" si="236"/>
        <v>287.5</v>
      </c>
      <c r="G624" s="17">
        <f t="shared" si="236"/>
        <v>287.5</v>
      </c>
    </row>
    <row r="625" spans="1:7" ht="31.5">
      <c r="A625" s="153">
        <v>1103</v>
      </c>
      <c r="B625" s="153">
        <v>1260220300</v>
      </c>
      <c r="C625" s="155" t="s">
        <v>101</v>
      </c>
      <c r="D625" s="154" t="s">
        <v>102</v>
      </c>
      <c r="E625" s="17">
        <f>E626</f>
        <v>257.5</v>
      </c>
      <c r="F625" s="17">
        <f t="shared" si="236"/>
        <v>287.5</v>
      </c>
      <c r="G625" s="17">
        <f t="shared" si="236"/>
        <v>287.5</v>
      </c>
    </row>
    <row r="626" spans="1:7" ht="12.75">
      <c r="A626" s="153">
        <v>1103</v>
      </c>
      <c r="B626" s="153">
        <v>1260220300</v>
      </c>
      <c r="C626" s="153">
        <v>610</v>
      </c>
      <c r="D626" s="154" t="s">
        <v>111</v>
      </c>
      <c r="E626" s="17">
        <f>'№ 2'!F453</f>
        <v>257.5</v>
      </c>
      <c r="F626" s="17">
        <f>'№ 2'!G453</f>
        <v>287.5</v>
      </c>
      <c r="G626" s="17">
        <f>'№ 2'!H453</f>
        <v>287.5</v>
      </c>
    </row>
    <row r="627" spans="1:7" ht="31.5">
      <c r="A627" s="225">
        <v>1103</v>
      </c>
      <c r="B627" s="225">
        <v>1260400000</v>
      </c>
      <c r="C627" s="225"/>
      <c r="D627" s="226" t="s">
        <v>421</v>
      </c>
      <c r="E627" s="17">
        <f>E628</f>
        <v>426.9999999999998</v>
      </c>
      <c r="F627" s="17">
        <f aca="true" t="shared" si="237" ref="F627:G629">F628</f>
        <v>0</v>
      </c>
      <c r="G627" s="17">
        <f t="shared" si="237"/>
        <v>0</v>
      </c>
    </row>
    <row r="628" spans="1:7" ht="31.5">
      <c r="A628" s="225">
        <v>1103</v>
      </c>
      <c r="B628" s="225">
        <v>1260420110</v>
      </c>
      <c r="C628" s="225"/>
      <c r="D628" s="163" t="s">
        <v>422</v>
      </c>
      <c r="E628" s="17">
        <f>E629</f>
        <v>426.9999999999998</v>
      </c>
      <c r="F628" s="17">
        <f t="shared" si="237"/>
        <v>0</v>
      </c>
      <c r="G628" s="17">
        <f t="shared" si="237"/>
        <v>0</v>
      </c>
    </row>
    <row r="629" spans="1:7" ht="31.5">
      <c r="A629" s="225">
        <v>1103</v>
      </c>
      <c r="B629" s="225">
        <v>1260420110</v>
      </c>
      <c r="C629" s="229">
        <v>400</v>
      </c>
      <c r="D629" s="77" t="s">
        <v>100</v>
      </c>
      <c r="E629" s="17">
        <f>E630</f>
        <v>426.9999999999998</v>
      </c>
      <c r="F629" s="17">
        <f t="shared" si="237"/>
        <v>0</v>
      </c>
      <c r="G629" s="17">
        <f t="shared" si="237"/>
        <v>0</v>
      </c>
    </row>
    <row r="630" spans="1:7" ht="94.5">
      <c r="A630" s="225">
        <v>1103</v>
      </c>
      <c r="B630" s="225">
        <v>1260420110</v>
      </c>
      <c r="C630" s="228">
        <v>460</v>
      </c>
      <c r="D630" s="163" t="s">
        <v>426</v>
      </c>
      <c r="E630" s="17">
        <f>'№ 2'!F457</f>
        <v>426.9999999999998</v>
      </c>
      <c r="F630" s="17">
        <f>'№ 2'!G457</f>
        <v>0</v>
      </c>
      <c r="G630" s="17">
        <f>'№ 2'!H457</f>
        <v>0</v>
      </c>
    </row>
    <row r="631" spans="1:7" ht="31.5">
      <c r="A631" s="153">
        <v>1103</v>
      </c>
      <c r="B631" s="153" t="s">
        <v>377</v>
      </c>
      <c r="C631" s="153"/>
      <c r="D631" s="162" t="s">
        <v>376</v>
      </c>
      <c r="E631" s="17">
        <f>E635+E632</f>
        <v>355.6</v>
      </c>
      <c r="F631" s="17">
        <f aca="true" t="shared" si="238" ref="F631:G631">F635+F632</f>
        <v>0</v>
      </c>
      <c r="G631" s="17">
        <f t="shared" si="238"/>
        <v>0</v>
      </c>
    </row>
    <row r="632" spans="1:7" ht="78.75">
      <c r="A632" s="174">
        <v>1103</v>
      </c>
      <c r="B632" s="173" t="s">
        <v>415</v>
      </c>
      <c r="C632" s="174"/>
      <c r="D632" s="164" t="s">
        <v>416</v>
      </c>
      <c r="E632" s="17">
        <f>E633</f>
        <v>320</v>
      </c>
      <c r="F632" s="17">
        <f aca="true" t="shared" si="239" ref="F632:G633">F633</f>
        <v>0</v>
      </c>
      <c r="G632" s="17">
        <f t="shared" si="239"/>
        <v>0</v>
      </c>
    </row>
    <row r="633" spans="1:7" ht="31.5">
      <c r="A633" s="174">
        <v>1103</v>
      </c>
      <c r="B633" s="173" t="s">
        <v>415</v>
      </c>
      <c r="C633" s="176" t="s">
        <v>101</v>
      </c>
      <c r="D633" s="175" t="s">
        <v>102</v>
      </c>
      <c r="E633" s="17">
        <f>E634</f>
        <v>320</v>
      </c>
      <c r="F633" s="17">
        <f t="shared" si="239"/>
        <v>0</v>
      </c>
      <c r="G633" s="17">
        <f t="shared" si="239"/>
        <v>0</v>
      </c>
    </row>
    <row r="634" spans="1:7" ht="12.75">
      <c r="A634" s="174">
        <v>1103</v>
      </c>
      <c r="B634" s="173" t="s">
        <v>415</v>
      </c>
      <c r="C634" s="174">
        <v>610</v>
      </c>
      <c r="D634" s="175" t="s">
        <v>111</v>
      </c>
      <c r="E634" s="17">
        <f>'№ 2'!F461</f>
        <v>320</v>
      </c>
      <c r="F634" s="17">
        <f>'№ 2'!G461</f>
        <v>0</v>
      </c>
      <c r="G634" s="17">
        <f>'№ 2'!H461</f>
        <v>0</v>
      </c>
    </row>
    <row r="635" spans="1:7" ht="78.75">
      <c r="A635" s="153">
        <v>1103</v>
      </c>
      <c r="B635" s="151" t="s">
        <v>378</v>
      </c>
      <c r="C635" s="153"/>
      <c r="D635" s="164" t="s">
        <v>384</v>
      </c>
      <c r="E635" s="17">
        <f>E636</f>
        <v>35.6</v>
      </c>
      <c r="F635" s="17">
        <f aca="true" t="shared" si="240" ref="F635:G636">F636</f>
        <v>0</v>
      </c>
      <c r="G635" s="17">
        <f t="shared" si="240"/>
        <v>0</v>
      </c>
    </row>
    <row r="636" spans="1:7" ht="31.5">
      <c r="A636" s="153">
        <v>1103</v>
      </c>
      <c r="B636" s="151" t="s">
        <v>378</v>
      </c>
      <c r="C636" s="155" t="s">
        <v>101</v>
      </c>
      <c r="D636" s="154" t="s">
        <v>102</v>
      </c>
      <c r="E636" s="17">
        <f>E637</f>
        <v>35.6</v>
      </c>
      <c r="F636" s="17">
        <f t="shared" si="240"/>
        <v>0</v>
      </c>
      <c r="G636" s="17">
        <f t="shared" si="240"/>
        <v>0</v>
      </c>
    </row>
    <row r="637" spans="1:7" ht="12.75">
      <c r="A637" s="153">
        <v>1103</v>
      </c>
      <c r="B637" s="151" t="s">
        <v>378</v>
      </c>
      <c r="C637" s="153">
        <v>610</v>
      </c>
      <c r="D637" s="154" t="s">
        <v>111</v>
      </c>
      <c r="E637" s="17">
        <f>'№ 2'!F464</f>
        <v>35.6</v>
      </c>
      <c r="F637" s="17">
        <f>'№ 2'!G464</f>
        <v>0</v>
      </c>
      <c r="G637" s="17">
        <f>'№ 2'!H464</f>
        <v>0</v>
      </c>
    </row>
    <row r="638" spans="1:7" ht="12.75">
      <c r="A638" s="214">
        <v>1103</v>
      </c>
      <c r="B638" s="215">
        <v>9900000000</v>
      </c>
      <c r="C638" s="215"/>
      <c r="D638" s="77" t="s">
        <v>112</v>
      </c>
      <c r="E638" s="17">
        <f>E639</f>
        <v>690</v>
      </c>
      <c r="F638" s="17">
        <f aca="true" t="shared" si="241" ref="F638:G641">F639</f>
        <v>0</v>
      </c>
      <c r="G638" s="17">
        <f t="shared" si="241"/>
        <v>0</v>
      </c>
    </row>
    <row r="639" spans="1:7" ht="47.25">
      <c r="A639" s="214">
        <v>1103</v>
      </c>
      <c r="B639" s="215">
        <v>9920000000</v>
      </c>
      <c r="C639" s="215"/>
      <c r="D639" s="77" t="s">
        <v>418</v>
      </c>
      <c r="E639" s="17">
        <f>E640</f>
        <v>690</v>
      </c>
      <c r="F639" s="17">
        <f t="shared" si="241"/>
        <v>0</v>
      </c>
      <c r="G639" s="17">
        <f t="shared" si="241"/>
        <v>0</v>
      </c>
    </row>
    <row r="640" spans="1:7" ht="33.75" customHeight="1">
      <c r="A640" s="214">
        <v>1103</v>
      </c>
      <c r="B640" s="215">
        <v>9920010920</v>
      </c>
      <c r="C640" s="215"/>
      <c r="D640" s="77" t="s">
        <v>419</v>
      </c>
      <c r="E640" s="17">
        <f>E641</f>
        <v>690</v>
      </c>
      <c r="F640" s="17">
        <f t="shared" si="241"/>
        <v>0</v>
      </c>
      <c r="G640" s="17">
        <f t="shared" si="241"/>
        <v>0</v>
      </c>
    </row>
    <row r="641" spans="1:7" ht="31.5">
      <c r="A641" s="214">
        <v>1103</v>
      </c>
      <c r="B641" s="215">
        <v>9920010920</v>
      </c>
      <c r="C641" s="215" t="s">
        <v>101</v>
      </c>
      <c r="D641" s="77" t="s">
        <v>102</v>
      </c>
      <c r="E641" s="17">
        <f>E642</f>
        <v>690</v>
      </c>
      <c r="F641" s="17">
        <f t="shared" si="241"/>
        <v>0</v>
      </c>
      <c r="G641" s="17">
        <f t="shared" si="241"/>
        <v>0</v>
      </c>
    </row>
    <row r="642" spans="1:7" ht="12.75">
      <c r="A642" s="214">
        <v>1103</v>
      </c>
      <c r="B642" s="215">
        <v>9920010920</v>
      </c>
      <c r="C642" s="215">
        <v>610</v>
      </c>
      <c r="D642" s="77" t="s">
        <v>111</v>
      </c>
      <c r="E642" s="17">
        <f>'№ 2'!F469</f>
        <v>690</v>
      </c>
      <c r="F642" s="17">
        <f>'№ 2'!G469</f>
        <v>0</v>
      </c>
      <c r="G642" s="17">
        <f>'№ 2'!H469</f>
        <v>0</v>
      </c>
    </row>
    <row r="643" spans="1:7" ht="12.75">
      <c r="A643" s="4" t="s">
        <v>96</v>
      </c>
      <c r="B643" s="4" t="s">
        <v>69</v>
      </c>
      <c r="C643" s="4" t="s">
        <v>69</v>
      </c>
      <c r="D643" s="20" t="s">
        <v>66</v>
      </c>
      <c r="E643" s="91">
        <f>E644</f>
        <v>1841.6000000000001</v>
      </c>
      <c r="F643" s="91">
        <f aca="true" t="shared" si="242" ref="F643:G646">F644</f>
        <v>1923.6000000000001</v>
      </c>
      <c r="G643" s="91">
        <f t="shared" si="242"/>
        <v>1923.6000000000001</v>
      </c>
    </row>
    <row r="644" spans="1:7" ht="12.75">
      <c r="A644" s="119" t="s">
        <v>67</v>
      </c>
      <c r="B644" s="119" t="s">
        <v>69</v>
      </c>
      <c r="C644" s="119" t="s">
        <v>69</v>
      </c>
      <c r="D644" s="120" t="s">
        <v>68</v>
      </c>
      <c r="E644" s="17">
        <f>E645</f>
        <v>1841.6000000000001</v>
      </c>
      <c r="F644" s="17">
        <f t="shared" si="242"/>
        <v>1923.6000000000001</v>
      </c>
      <c r="G644" s="17">
        <f t="shared" si="242"/>
        <v>1923.6000000000001</v>
      </c>
    </row>
    <row r="645" spans="1:7" ht="47.25">
      <c r="A645" s="119" t="s">
        <v>67</v>
      </c>
      <c r="B645" s="121">
        <v>1200000000</v>
      </c>
      <c r="C645" s="119"/>
      <c r="D645" s="120" t="s">
        <v>206</v>
      </c>
      <c r="E645" s="17">
        <f>E646</f>
        <v>1841.6000000000001</v>
      </c>
      <c r="F645" s="17">
        <f t="shared" si="242"/>
        <v>1923.6000000000001</v>
      </c>
      <c r="G645" s="17">
        <f t="shared" si="242"/>
        <v>1923.6000000000001</v>
      </c>
    </row>
    <row r="646" spans="1:7" ht="31.5">
      <c r="A646" s="119" t="s">
        <v>67</v>
      </c>
      <c r="B646" s="121">
        <v>1240000000</v>
      </c>
      <c r="C646" s="119"/>
      <c r="D646" s="120" t="s">
        <v>145</v>
      </c>
      <c r="E646" s="17">
        <f>E647</f>
        <v>1841.6000000000001</v>
      </c>
      <c r="F646" s="17">
        <f t="shared" si="242"/>
        <v>1923.6000000000001</v>
      </c>
      <c r="G646" s="17">
        <f t="shared" si="242"/>
        <v>1923.6000000000001</v>
      </c>
    </row>
    <row r="647" spans="1:7" ht="12.75">
      <c r="A647" s="119" t="s">
        <v>67</v>
      </c>
      <c r="B647" s="119">
        <v>1240300000</v>
      </c>
      <c r="C647" s="119"/>
      <c r="D647" s="120" t="s">
        <v>228</v>
      </c>
      <c r="E647" s="17">
        <f>E648+E651+E654</f>
        <v>1841.6000000000001</v>
      </c>
      <c r="F647" s="17">
        <f aca="true" t="shared" si="243" ref="F647:G647">F648+F651+F654</f>
        <v>1923.6000000000001</v>
      </c>
      <c r="G647" s="17">
        <f t="shared" si="243"/>
        <v>1923.6000000000001</v>
      </c>
    </row>
    <row r="648" spans="1:7" ht="47.25">
      <c r="A648" s="119" t="s">
        <v>67</v>
      </c>
      <c r="B648" s="119">
        <v>1240310320</v>
      </c>
      <c r="C648" s="119"/>
      <c r="D648" s="77" t="s">
        <v>329</v>
      </c>
      <c r="E648" s="17">
        <f>E649</f>
        <v>476.90000000000003</v>
      </c>
      <c r="F648" s="17">
        <f aca="true" t="shared" si="244" ref="F648:G649">F649</f>
        <v>476.90000000000003</v>
      </c>
      <c r="G648" s="17">
        <f t="shared" si="244"/>
        <v>476.90000000000003</v>
      </c>
    </row>
    <row r="649" spans="1:7" ht="31.5">
      <c r="A649" s="119" t="s">
        <v>67</v>
      </c>
      <c r="B649" s="119">
        <v>1240310320</v>
      </c>
      <c r="C649" s="121" t="s">
        <v>101</v>
      </c>
      <c r="D649" s="120" t="s">
        <v>102</v>
      </c>
      <c r="E649" s="17">
        <f>E650</f>
        <v>476.90000000000003</v>
      </c>
      <c r="F649" s="17">
        <f t="shared" si="244"/>
        <v>476.90000000000003</v>
      </c>
      <c r="G649" s="17">
        <f t="shared" si="244"/>
        <v>476.90000000000003</v>
      </c>
    </row>
    <row r="650" spans="1:7" ht="31.5">
      <c r="A650" s="119" t="s">
        <v>67</v>
      </c>
      <c r="B650" s="119">
        <v>1240310320</v>
      </c>
      <c r="C650" s="119">
        <v>630</v>
      </c>
      <c r="D650" s="120" t="s">
        <v>164</v>
      </c>
      <c r="E650" s="17">
        <f>'№ 2'!F477</f>
        <v>476.90000000000003</v>
      </c>
      <c r="F650" s="17">
        <f>'№ 2'!G477</f>
        <v>476.90000000000003</v>
      </c>
      <c r="G650" s="17">
        <f>'№ 2'!H477</f>
        <v>476.90000000000003</v>
      </c>
    </row>
    <row r="651" spans="1:7" ht="47.25">
      <c r="A651" s="119" t="s">
        <v>67</v>
      </c>
      <c r="B651" s="119">
        <v>1240320400</v>
      </c>
      <c r="C651" s="119"/>
      <c r="D651" s="120" t="s">
        <v>330</v>
      </c>
      <c r="E651" s="17">
        <f>E652</f>
        <v>728.2</v>
      </c>
      <c r="F651" s="17">
        <f aca="true" t="shared" si="245" ref="F651:G652">F652</f>
        <v>810.2</v>
      </c>
      <c r="G651" s="17">
        <f t="shared" si="245"/>
        <v>810.2</v>
      </c>
    </row>
    <row r="652" spans="1:7" ht="31.5">
      <c r="A652" s="119" t="s">
        <v>67</v>
      </c>
      <c r="B652" s="119">
        <v>1240320400</v>
      </c>
      <c r="C652" s="121" t="s">
        <v>72</v>
      </c>
      <c r="D652" s="120" t="s">
        <v>99</v>
      </c>
      <c r="E652" s="17">
        <f>E653</f>
        <v>728.2</v>
      </c>
      <c r="F652" s="17">
        <f t="shared" si="245"/>
        <v>810.2</v>
      </c>
      <c r="G652" s="17">
        <f t="shared" si="245"/>
        <v>810.2</v>
      </c>
    </row>
    <row r="653" spans="1:7" ht="31.5">
      <c r="A653" s="119" t="s">
        <v>67</v>
      </c>
      <c r="B653" s="119">
        <v>1240320400</v>
      </c>
      <c r="C653" s="119">
        <v>240</v>
      </c>
      <c r="D653" s="120" t="s">
        <v>269</v>
      </c>
      <c r="E653" s="17">
        <f>'№ 2'!F480</f>
        <v>728.2</v>
      </c>
      <c r="F653" s="17">
        <f>'№ 2'!G480</f>
        <v>810.2</v>
      </c>
      <c r="G653" s="17">
        <f>'№ 2'!H480</f>
        <v>810.2</v>
      </c>
    </row>
    <row r="654" spans="1:7" ht="47.25">
      <c r="A654" s="119" t="s">
        <v>67</v>
      </c>
      <c r="B654" s="119" t="s">
        <v>167</v>
      </c>
      <c r="C654" s="119"/>
      <c r="D654" s="120" t="s">
        <v>166</v>
      </c>
      <c r="E654" s="22">
        <f>E655</f>
        <v>636.5</v>
      </c>
      <c r="F654" s="22">
        <f aca="true" t="shared" si="246" ref="F654:G655">F655</f>
        <v>636.5</v>
      </c>
      <c r="G654" s="22">
        <f t="shared" si="246"/>
        <v>636.5</v>
      </c>
    </row>
    <row r="655" spans="1:7" ht="31.5">
      <c r="A655" s="119" t="s">
        <v>67</v>
      </c>
      <c r="B655" s="119" t="s">
        <v>167</v>
      </c>
      <c r="C655" s="121" t="s">
        <v>101</v>
      </c>
      <c r="D655" s="120" t="s">
        <v>102</v>
      </c>
      <c r="E655" s="22">
        <f>E656</f>
        <v>636.5</v>
      </c>
      <c r="F655" s="22">
        <f t="shared" si="246"/>
        <v>636.5</v>
      </c>
      <c r="G655" s="22">
        <f t="shared" si="246"/>
        <v>636.5</v>
      </c>
    </row>
    <row r="656" spans="1:7" ht="31.5">
      <c r="A656" s="119" t="s">
        <v>67</v>
      </c>
      <c r="B656" s="119" t="s">
        <v>167</v>
      </c>
      <c r="C656" s="119">
        <v>630</v>
      </c>
      <c r="D656" s="120" t="s">
        <v>164</v>
      </c>
      <c r="E656" s="22">
        <f>'№ 2'!F483</f>
        <v>636.5</v>
      </c>
      <c r="F656" s="22">
        <f>'№ 2'!G483</f>
        <v>636.5</v>
      </c>
      <c r="G656" s="22">
        <f>'№ 2'!H483</f>
        <v>636.5</v>
      </c>
    </row>
    <row r="657" spans="1:7" ht="12.75">
      <c r="A657" s="4" t="s">
        <v>278</v>
      </c>
      <c r="B657" s="4" t="s">
        <v>69</v>
      </c>
      <c r="C657" s="4" t="s">
        <v>69</v>
      </c>
      <c r="D657" s="20" t="s">
        <v>279</v>
      </c>
      <c r="E657" s="6">
        <f aca="true" t="shared" si="247" ref="E657:E662">E658</f>
        <v>60</v>
      </c>
      <c r="F657" s="6">
        <f aca="true" t="shared" si="248" ref="F657:G662">F658</f>
        <v>60</v>
      </c>
      <c r="G657" s="6">
        <f t="shared" si="248"/>
        <v>30</v>
      </c>
    </row>
    <row r="658" spans="1:7" ht="16.5" customHeight="1">
      <c r="A658" s="119" t="s">
        <v>280</v>
      </c>
      <c r="B658" s="119" t="s">
        <v>69</v>
      </c>
      <c r="C658" s="119" t="s">
        <v>69</v>
      </c>
      <c r="D658" s="77" t="s">
        <v>281</v>
      </c>
      <c r="E658" s="22">
        <f t="shared" si="247"/>
        <v>60</v>
      </c>
      <c r="F658" s="22">
        <f t="shared" si="248"/>
        <v>60</v>
      </c>
      <c r="G658" s="22">
        <f t="shared" si="248"/>
        <v>30</v>
      </c>
    </row>
    <row r="659" spans="1:7" ht="12.75">
      <c r="A659" s="119" t="s">
        <v>280</v>
      </c>
      <c r="B659" s="119">
        <v>9900000000</v>
      </c>
      <c r="C659" s="119"/>
      <c r="D659" s="77" t="s">
        <v>112</v>
      </c>
      <c r="E659" s="22">
        <f t="shared" si="247"/>
        <v>60</v>
      </c>
      <c r="F659" s="22">
        <f t="shared" si="248"/>
        <v>60</v>
      </c>
      <c r="G659" s="22">
        <f t="shared" si="248"/>
        <v>30</v>
      </c>
    </row>
    <row r="660" spans="1:7" ht="31.5">
      <c r="A660" s="119" t="s">
        <v>280</v>
      </c>
      <c r="B660" s="119">
        <v>9930000000</v>
      </c>
      <c r="C660" s="119"/>
      <c r="D660" s="77" t="s">
        <v>181</v>
      </c>
      <c r="E660" s="22">
        <f t="shared" si="247"/>
        <v>60</v>
      </c>
      <c r="F660" s="22">
        <f t="shared" si="248"/>
        <v>60</v>
      </c>
      <c r="G660" s="22">
        <f t="shared" si="248"/>
        <v>30</v>
      </c>
    </row>
    <row r="661" spans="1:7" ht="12.75">
      <c r="A661" s="119" t="s">
        <v>280</v>
      </c>
      <c r="B661" s="119">
        <v>9930020500</v>
      </c>
      <c r="C661" s="119"/>
      <c r="D661" s="77" t="s">
        <v>282</v>
      </c>
      <c r="E661" s="22">
        <f t="shared" si="247"/>
        <v>60</v>
      </c>
      <c r="F661" s="22">
        <f t="shared" si="248"/>
        <v>60</v>
      </c>
      <c r="G661" s="22">
        <f t="shared" si="248"/>
        <v>30</v>
      </c>
    </row>
    <row r="662" spans="1:7" ht="12.75">
      <c r="A662" s="119" t="s">
        <v>280</v>
      </c>
      <c r="B662" s="119">
        <v>9930020500</v>
      </c>
      <c r="C662" s="119" t="s">
        <v>283</v>
      </c>
      <c r="D662" s="77" t="s">
        <v>284</v>
      </c>
      <c r="E662" s="22">
        <f t="shared" si="247"/>
        <v>60</v>
      </c>
      <c r="F662" s="22">
        <f t="shared" si="248"/>
        <v>60</v>
      </c>
      <c r="G662" s="22">
        <f t="shared" si="248"/>
        <v>30</v>
      </c>
    </row>
    <row r="663" spans="1:7" ht="12.75">
      <c r="A663" s="119" t="s">
        <v>280</v>
      </c>
      <c r="B663" s="119">
        <v>9930020500</v>
      </c>
      <c r="C663" s="1" t="s">
        <v>285</v>
      </c>
      <c r="D663" s="90" t="s">
        <v>282</v>
      </c>
      <c r="E663" s="22">
        <f>'№ 2'!F507</f>
        <v>60</v>
      </c>
      <c r="F663" s="22">
        <f>'№ 2'!G507</f>
        <v>60</v>
      </c>
      <c r="G663" s="22">
        <f>'№ 2'!H507</f>
        <v>30</v>
      </c>
    </row>
  </sheetData>
  <mergeCells count="9">
    <mergeCell ref="A1:G1"/>
    <mergeCell ref="A2:G2"/>
    <mergeCell ref="A3:A5"/>
    <mergeCell ref="B3:B5"/>
    <mergeCell ref="C3:C5"/>
    <mergeCell ref="D3:D5"/>
    <mergeCell ref="E3:G3"/>
    <mergeCell ref="E4:E5"/>
    <mergeCell ref="F4:G4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6"/>
  <sheetViews>
    <sheetView view="pageBreakPreview" zoomScaleSheetLayoutView="100" workbookViewId="0" topLeftCell="A484">
      <selection activeCell="A2" sqref="A2:F2"/>
    </sheetView>
  </sheetViews>
  <sheetFormatPr defaultColWidth="8.875" defaultRowHeight="12.75"/>
  <cols>
    <col min="1" max="1" width="15.00390625" style="31" customWidth="1"/>
    <col min="2" max="2" width="8.75390625" style="31" customWidth="1"/>
    <col min="3" max="3" width="73.25390625" style="71" customWidth="1"/>
    <col min="4" max="4" width="12.25390625" style="39" customWidth="1"/>
    <col min="5" max="5" width="13.125" style="39" customWidth="1"/>
    <col min="6" max="6" width="12.75390625" style="39" customWidth="1"/>
    <col min="7" max="7" width="8.875" style="31" customWidth="1"/>
    <col min="8" max="11" width="8.875" style="216" customWidth="1"/>
    <col min="12" max="16384" width="8.875" style="31" customWidth="1"/>
  </cols>
  <sheetData>
    <row r="1" spans="1:6" ht="52.15" customHeight="1">
      <c r="A1" s="245" t="s">
        <v>430</v>
      </c>
      <c r="B1" s="245"/>
      <c r="C1" s="245"/>
      <c r="D1" s="245"/>
      <c r="E1" s="245"/>
      <c r="F1" s="245"/>
    </row>
    <row r="2" spans="1:6" ht="50.45" customHeight="1">
      <c r="A2" s="246" t="s">
        <v>339</v>
      </c>
      <c r="B2" s="246"/>
      <c r="C2" s="246"/>
      <c r="D2" s="246"/>
      <c r="E2" s="246"/>
      <c r="F2" s="246"/>
    </row>
    <row r="3" spans="1:6" ht="12.75">
      <c r="A3" s="247"/>
      <c r="B3" s="247" t="s">
        <v>19</v>
      </c>
      <c r="C3" s="247" t="s">
        <v>20</v>
      </c>
      <c r="D3" s="248" t="s">
        <v>91</v>
      </c>
      <c r="E3" s="248"/>
      <c r="F3" s="248"/>
    </row>
    <row r="4" spans="1:6" ht="12.75">
      <c r="A4" s="247" t="s">
        <v>69</v>
      </c>
      <c r="B4" s="247" t="s">
        <v>69</v>
      </c>
      <c r="C4" s="247" t="s">
        <v>69</v>
      </c>
      <c r="D4" s="248" t="s">
        <v>104</v>
      </c>
      <c r="E4" s="248" t="s">
        <v>92</v>
      </c>
      <c r="F4" s="248"/>
    </row>
    <row r="5" spans="1:6" ht="12.75">
      <c r="A5" s="247" t="s">
        <v>69</v>
      </c>
      <c r="B5" s="247" t="s">
        <v>69</v>
      </c>
      <c r="C5" s="247" t="s">
        <v>69</v>
      </c>
      <c r="D5" s="248" t="s">
        <v>69</v>
      </c>
      <c r="E5" s="49" t="s">
        <v>270</v>
      </c>
      <c r="F5" s="49" t="s">
        <v>307</v>
      </c>
    </row>
    <row r="6" spans="1:6" ht="12.75">
      <c r="A6" s="48" t="s">
        <v>4</v>
      </c>
      <c r="B6" s="48" t="s">
        <v>80</v>
      </c>
      <c r="C6" s="69" t="s">
        <v>81</v>
      </c>
      <c r="D6" s="49" t="s">
        <v>82</v>
      </c>
      <c r="E6" s="49" t="s">
        <v>83</v>
      </c>
      <c r="F6" s="49" t="s">
        <v>84</v>
      </c>
    </row>
    <row r="7" spans="1:6" ht="12.75">
      <c r="A7" s="32" t="s">
        <v>69</v>
      </c>
      <c r="B7" s="32" t="s">
        <v>69</v>
      </c>
      <c r="C7" s="33" t="s">
        <v>0</v>
      </c>
      <c r="D7" s="36">
        <f>D8+D94+D256+D297+D351+D369+D424</f>
        <v>937854.9</v>
      </c>
      <c r="E7" s="36">
        <f>E8+E94+E256+E297+E351+E369+E424</f>
        <v>805223.6999999998</v>
      </c>
      <c r="F7" s="36">
        <f>F8+F94+F256+F297+F351+F369+F424</f>
        <v>765871.2</v>
      </c>
    </row>
    <row r="8" spans="1:6" ht="33" customHeight="1">
      <c r="A8" s="29">
        <v>1100000000</v>
      </c>
      <c r="B8" s="34"/>
      <c r="C8" s="61" t="s">
        <v>211</v>
      </c>
      <c r="D8" s="37">
        <f>D9+D56+D71</f>
        <v>511874.1</v>
      </c>
      <c r="E8" s="37">
        <f>E9+E56+E71</f>
        <v>503653.49999999994</v>
      </c>
      <c r="F8" s="37">
        <f>F9+F56+F71</f>
        <v>504757.6</v>
      </c>
    </row>
    <row r="9" spans="1:6" ht="12.75">
      <c r="A9" s="45">
        <v>1110000000</v>
      </c>
      <c r="B9" s="45"/>
      <c r="C9" s="60" t="s">
        <v>192</v>
      </c>
      <c r="D9" s="38">
        <f>D10+D20+D26+D33+D46+D42</f>
        <v>472276.5</v>
      </c>
      <c r="E9" s="38">
        <f aca="true" t="shared" si="0" ref="E9:F9">E10+E20+E26+E33+E46+E42</f>
        <v>464636.99999999994</v>
      </c>
      <c r="F9" s="38">
        <f t="shared" si="0"/>
        <v>466056.2</v>
      </c>
    </row>
    <row r="10" spans="1:6" ht="47.25">
      <c r="A10" s="45">
        <v>1110100000</v>
      </c>
      <c r="B10" s="25"/>
      <c r="C10" s="60" t="s">
        <v>193</v>
      </c>
      <c r="D10" s="38">
        <f>D17+D11+D14</f>
        <v>441877.1</v>
      </c>
      <c r="E10" s="38">
        <f aca="true" t="shared" si="1" ref="E10:F10">E17+E11+E14</f>
        <v>444139.1</v>
      </c>
      <c r="F10" s="38">
        <f t="shared" si="1"/>
        <v>444454.2</v>
      </c>
    </row>
    <row r="11" spans="1:6" ht="47.25">
      <c r="A11" s="10" t="s">
        <v>195</v>
      </c>
      <c r="B11" s="11"/>
      <c r="C11" s="53" t="s">
        <v>110</v>
      </c>
      <c r="D11" s="38">
        <f>D12</f>
        <v>105490</v>
      </c>
      <c r="E11" s="38">
        <f aca="true" t="shared" si="2" ref="E11:F12">E12</f>
        <v>105441</v>
      </c>
      <c r="F11" s="38">
        <f t="shared" si="2"/>
        <v>105441</v>
      </c>
    </row>
    <row r="12" spans="1:6" ht="31.5">
      <c r="A12" s="10" t="s">
        <v>195</v>
      </c>
      <c r="B12" s="46" t="s">
        <v>101</v>
      </c>
      <c r="C12" s="60" t="s">
        <v>102</v>
      </c>
      <c r="D12" s="38">
        <f>D13</f>
        <v>105490</v>
      </c>
      <c r="E12" s="38">
        <f t="shared" si="2"/>
        <v>105441</v>
      </c>
      <c r="F12" s="38">
        <f t="shared" si="2"/>
        <v>105441</v>
      </c>
    </row>
    <row r="13" spans="1:6" ht="12.75">
      <c r="A13" s="10" t="s">
        <v>195</v>
      </c>
      <c r="B13" s="45">
        <v>610</v>
      </c>
      <c r="C13" s="60" t="s">
        <v>111</v>
      </c>
      <c r="D13" s="38">
        <f>'№ 3'!E324</f>
        <v>105490</v>
      </c>
      <c r="E13" s="38">
        <f>'№ 3'!F324</f>
        <v>105441</v>
      </c>
      <c r="F13" s="38">
        <f>'№ 3'!G324</f>
        <v>105441</v>
      </c>
    </row>
    <row r="14" spans="1:6" ht="81" customHeight="1">
      <c r="A14" s="45">
        <v>1110110750</v>
      </c>
      <c r="B14" s="45"/>
      <c r="C14" s="60" t="s">
        <v>196</v>
      </c>
      <c r="D14" s="38">
        <f>D15</f>
        <v>200357.1</v>
      </c>
      <c r="E14" s="38">
        <f aca="true" t="shared" si="3" ref="E14:F15">E15</f>
        <v>201284.6</v>
      </c>
      <c r="F14" s="38">
        <f t="shared" si="3"/>
        <v>201284.6</v>
      </c>
    </row>
    <row r="15" spans="1:6" ht="31.5">
      <c r="A15" s="45">
        <v>1110110750</v>
      </c>
      <c r="B15" s="46" t="s">
        <v>101</v>
      </c>
      <c r="C15" s="60" t="s">
        <v>102</v>
      </c>
      <c r="D15" s="38">
        <f>D16</f>
        <v>200357.1</v>
      </c>
      <c r="E15" s="38">
        <f t="shared" si="3"/>
        <v>201284.6</v>
      </c>
      <c r="F15" s="38">
        <f t="shared" si="3"/>
        <v>201284.6</v>
      </c>
    </row>
    <row r="16" spans="1:6" ht="12.75">
      <c r="A16" s="45">
        <v>1110110750</v>
      </c>
      <c r="B16" s="45">
        <v>610</v>
      </c>
      <c r="C16" s="60" t="s">
        <v>111</v>
      </c>
      <c r="D16" s="38">
        <f>'№ 3'!E362</f>
        <v>200357.1</v>
      </c>
      <c r="E16" s="38">
        <f>'№ 3'!F362</f>
        <v>201284.6</v>
      </c>
      <c r="F16" s="38">
        <f>'№ 3'!G362</f>
        <v>201284.6</v>
      </c>
    </row>
    <row r="17" spans="1:6" ht="31.5">
      <c r="A17" s="10" t="s">
        <v>194</v>
      </c>
      <c r="B17" s="10"/>
      <c r="C17" s="53" t="s">
        <v>131</v>
      </c>
      <c r="D17" s="38">
        <f>D18</f>
        <v>136030</v>
      </c>
      <c r="E17" s="38">
        <f aca="true" t="shared" si="4" ref="E17:F17">E18</f>
        <v>137413.5</v>
      </c>
      <c r="F17" s="38">
        <f t="shared" si="4"/>
        <v>137728.6</v>
      </c>
    </row>
    <row r="18" spans="1:6" ht="31.5">
      <c r="A18" s="10" t="s">
        <v>194</v>
      </c>
      <c r="B18" s="46" t="s">
        <v>101</v>
      </c>
      <c r="C18" s="60" t="s">
        <v>102</v>
      </c>
      <c r="D18" s="38">
        <f>D19</f>
        <v>136030</v>
      </c>
      <c r="E18" s="38">
        <f aca="true" t="shared" si="5" ref="E18:F18">E19</f>
        <v>137413.5</v>
      </c>
      <c r="F18" s="38">
        <f t="shared" si="5"/>
        <v>137728.6</v>
      </c>
    </row>
    <row r="19" spans="1:6" ht="12.75">
      <c r="A19" s="10" t="s">
        <v>194</v>
      </c>
      <c r="B19" s="45">
        <v>610</v>
      </c>
      <c r="C19" s="60" t="s">
        <v>111</v>
      </c>
      <c r="D19" s="38">
        <f>'№ 3'!E327+'№ 3'!E363</f>
        <v>136030</v>
      </c>
      <c r="E19" s="38">
        <f>'№ 3'!F327+'№ 3'!F363</f>
        <v>137413.5</v>
      </c>
      <c r="F19" s="38">
        <f>'№ 3'!G327+'№ 3'!G363</f>
        <v>137728.6</v>
      </c>
    </row>
    <row r="20" spans="1:6" ht="33.75" customHeight="1">
      <c r="A20" s="45">
        <v>1110200000</v>
      </c>
      <c r="B20" s="45"/>
      <c r="C20" s="60" t="s">
        <v>205</v>
      </c>
      <c r="D20" s="38">
        <f>D21</f>
        <v>9588.3</v>
      </c>
      <c r="E20" s="38">
        <f aca="true" t="shared" si="6" ref="E20:F20">E21</f>
        <v>9588.3</v>
      </c>
      <c r="F20" s="38">
        <f t="shared" si="6"/>
        <v>9588.3</v>
      </c>
    </row>
    <row r="21" spans="1:6" ht="78.75">
      <c r="A21" s="45">
        <v>1110210500</v>
      </c>
      <c r="B21" s="45"/>
      <c r="C21" s="60" t="s">
        <v>261</v>
      </c>
      <c r="D21" s="38">
        <f>D22+D24</f>
        <v>9588.3</v>
      </c>
      <c r="E21" s="38">
        <f aca="true" t="shared" si="7" ref="E21:F21">E22+E24</f>
        <v>9588.3</v>
      </c>
      <c r="F21" s="38">
        <f t="shared" si="7"/>
        <v>9588.3</v>
      </c>
    </row>
    <row r="22" spans="1:6" ht="31.5">
      <c r="A22" s="45">
        <v>1110210500</v>
      </c>
      <c r="B22" s="45" t="s">
        <v>72</v>
      </c>
      <c r="C22" s="60" t="s">
        <v>99</v>
      </c>
      <c r="D22" s="38">
        <f>D23</f>
        <v>233.9</v>
      </c>
      <c r="E22" s="38">
        <f aca="true" t="shared" si="8" ref="E22:F22">E23</f>
        <v>233.9</v>
      </c>
      <c r="F22" s="38">
        <f t="shared" si="8"/>
        <v>233.9</v>
      </c>
    </row>
    <row r="23" spans="1:6" ht="31.5">
      <c r="A23" s="45">
        <v>1110210500</v>
      </c>
      <c r="B23" s="45">
        <v>240</v>
      </c>
      <c r="C23" s="60" t="s">
        <v>269</v>
      </c>
      <c r="D23" s="38">
        <f>'№ 3'!E564</f>
        <v>233.9</v>
      </c>
      <c r="E23" s="38">
        <f>'№ 3'!F564</f>
        <v>233.9</v>
      </c>
      <c r="F23" s="38">
        <f>'№ 3'!G564</f>
        <v>233.9</v>
      </c>
    </row>
    <row r="24" spans="1:6" ht="12.75">
      <c r="A24" s="45">
        <v>1110210500</v>
      </c>
      <c r="B24" s="45" t="s">
        <v>76</v>
      </c>
      <c r="C24" s="60" t="s">
        <v>77</v>
      </c>
      <c r="D24" s="38">
        <f>D25</f>
        <v>9354.4</v>
      </c>
      <c r="E24" s="38">
        <f aca="true" t="shared" si="9" ref="E24:F24">E25</f>
        <v>9354.4</v>
      </c>
      <c r="F24" s="38">
        <f t="shared" si="9"/>
        <v>9354.4</v>
      </c>
    </row>
    <row r="25" spans="1:6" ht="31.5">
      <c r="A25" s="45">
        <v>1110210500</v>
      </c>
      <c r="B25" s="1" t="s">
        <v>108</v>
      </c>
      <c r="C25" s="63" t="s">
        <v>109</v>
      </c>
      <c r="D25" s="38">
        <f>'№ 3'!E566</f>
        <v>9354.4</v>
      </c>
      <c r="E25" s="38">
        <f>'№ 3'!F566</f>
        <v>9354.4</v>
      </c>
      <c r="F25" s="38">
        <f>'№ 3'!G566</f>
        <v>9354.4</v>
      </c>
    </row>
    <row r="26" spans="1:6" ht="31.5">
      <c r="A26" s="45">
        <v>1110300000</v>
      </c>
      <c r="B26" s="45"/>
      <c r="C26" s="60" t="s">
        <v>197</v>
      </c>
      <c r="D26" s="38">
        <f>D30+D27</f>
        <v>8212.2</v>
      </c>
      <c r="E26" s="38">
        <f aca="true" t="shared" si="10" ref="E26:F26">E30+E27</f>
        <v>6768.299999999999</v>
      </c>
      <c r="F26" s="38">
        <f t="shared" si="10"/>
        <v>8212.2</v>
      </c>
    </row>
    <row r="27" spans="1:6" ht="47.25">
      <c r="A27" s="119">
        <v>1110310230</v>
      </c>
      <c r="B27" s="119"/>
      <c r="C27" s="138" t="s">
        <v>343</v>
      </c>
      <c r="D27" s="38">
        <f>D28</f>
        <v>4088.2</v>
      </c>
      <c r="E27" s="38">
        <f aca="true" t="shared" si="11" ref="E27:F28">E28</f>
        <v>4088.2</v>
      </c>
      <c r="F27" s="38">
        <f t="shared" si="11"/>
        <v>4088.2</v>
      </c>
    </row>
    <row r="28" spans="1:6" ht="31.5">
      <c r="A28" s="119">
        <v>1110310230</v>
      </c>
      <c r="B28" s="121" t="s">
        <v>101</v>
      </c>
      <c r="C28" s="120" t="s">
        <v>102</v>
      </c>
      <c r="D28" s="38">
        <f>D29</f>
        <v>4088.2</v>
      </c>
      <c r="E28" s="38">
        <f t="shared" si="11"/>
        <v>4088.2</v>
      </c>
      <c r="F28" s="38">
        <f t="shared" si="11"/>
        <v>4088.2</v>
      </c>
    </row>
    <row r="29" spans="1:6" ht="12.75">
      <c r="A29" s="119">
        <v>1110310230</v>
      </c>
      <c r="B29" s="119">
        <v>610</v>
      </c>
      <c r="C29" s="120" t="s">
        <v>111</v>
      </c>
      <c r="D29" s="38">
        <f>'№ 3'!E369</f>
        <v>4088.2</v>
      </c>
      <c r="E29" s="38">
        <f>'№ 3'!F369</f>
        <v>4088.2</v>
      </c>
      <c r="F29" s="38">
        <f>'№ 3'!G369</f>
        <v>4088.2</v>
      </c>
    </row>
    <row r="30" spans="1:6" ht="47.25">
      <c r="A30" s="45" t="s">
        <v>199</v>
      </c>
      <c r="B30" s="45"/>
      <c r="C30" s="60" t="s">
        <v>198</v>
      </c>
      <c r="D30" s="38">
        <f aca="true" t="shared" si="12" ref="D30:F31">D31</f>
        <v>4124</v>
      </c>
      <c r="E30" s="38">
        <f t="shared" si="12"/>
        <v>2680.1</v>
      </c>
      <c r="F30" s="38">
        <f t="shared" si="12"/>
        <v>4124</v>
      </c>
    </row>
    <row r="31" spans="1:6" ht="31.5">
      <c r="A31" s="45" t="s">
        <v>199</v>
      </c>
      <c r="B31" s="46" t="s">
        <v>101</v>
      </c>
      <c r="C31" s="60" t="s">
        <v>102</v>
      </c>
      <c r="D31" s="38">
        <f t="shared" si="12"/>
        <v>4124</v>
      </c>
      <c r="E31" s="38">
        <f t="shared" si="12"/>
        <v>2680.1</v>
      </c>
      <c r="F31" s="38">
        <f t="shared" si="12"/>
        <v>4124</v>
      </c>
    </row>
    <row r="32" spans="1:6" ht="12.75">
      <c r="A32" s="45" t="s">
        <v>199</v>
      </c>
      <c r="B32" s="45">
        <v>610</v>
      </c>
      <c r="C32" s="60" t="s">
        <v>111</v>
      </c>
      <c r="D32" s="38">
        <f>'№ 3'!E372</f>
        <v>4124</v>
      </c>
      <c r="E32" s="38">
        <f>'№ 3'!F372</f>
        <v>2680.1</v>
      </c>
      <c r="F32" s="38">
        <f>'№ 3'!G372</f>
        <v>4124</v>
      </c>
    </row>
    <row r="33" spans="1:6" ht="12.75">
      <c r="A33" s="45">
        <v>1110400000</v>
      </c>
      <c r="B33" s="45"/>
      <c r="C33" s="66" t="s">
        <v>200</v>
      </c>
      <c r="D33" s="38">
        <f>D39+D34</f>
        <v>3801.5</v>
      </c>
      <c r="E33" s="38">
        <f aca="true" t="shared" si="13" ref="E33:F33">E39+E34</f>
        <v>3801.5</v>
      </c>
      <c r="F33" s="38">
        <f t="shared" si="13"/>
        <v>3801.5</v>
      </c>
    </row>
    <row r="34" spans="1:6" ht="31.5">
      <c r="A34" s="119">
        <v>1110410240</v>
      </c>
      <c r="B34" s="119"/>
      <c r="C34" s="77" t="s">
        <v>328</v>
      </c>
      <c r="D34" s="38">
        <f>D35+D37</f>
        <v>3421.3</v>
      </c>
      <c r="E34" s="38">
        <f aca="true" t="shared" si="14" ref="E34:F34">E35+E37</f>
        <v>3421.3</v>
      </c>
      <c r="F34" s="38">
        <f t="shared" si="14"/>
        <v>3421.3</v>
      </c>
    </row>
    <row r="35" spans="1:6" ht="12.75">
      <c r="A35" s="119">
        <v>1110410240</v>
      </c>
      <c r="B35" s="1" t="s">
        <v>76</v>
      </c>
      <c r="C35" s="63" t="s">
        <v>77</v>
      </c>
      <c r="D35" s="38">
        <f>D36</f>
        <v>305.59999999999997</v>
      </c>
      <c r="E35" s="38">
        <f aca="true" t="shared" si="15" ref="E35:F35">E36</f>
        <v>348.9</v>
      </c>
      <c r="F35" s="38">
        <f t="shared" si="15"/>
        <v>348.9</v>
      </c>
    </row>
    <row r="36" spans="1:6" ht="31.5">
      <c r="A36" s="119">
        <v>1110410240</v>
      </c>
      <c r="B36" s="119">
        <v>320</v>
      </c>
      <c r="C36" s="120" t="s">
        <v>109</v>
      </c>
      <c r="D36" s="38">
        <f>'№ 3'!E440</f>
        <v>305.59999999999997</v>
      </c>
      <c r="E36" s="38">
        <f>'№ 3'!F440</f>
        <v>348.9</v>
      </c>
      <c r="F36" s="38">
        <f>'№ 3'!G440</f>
        <v>348.9</v>
      </c>
    </row>
    <row r="37" spans="1:6" ht="31.5">
      <c r="A37" s="119">
        <v>1110410240</v>
      </c>
      <c r="B37" s="121" t="s">
        <v>101</v>
      </c>
      <c r="C37" s="120" t="s">
        <v>102</v>
      </c>
      <c r="D37" s="38">
        <f>D38</f>
        <v>3115.7000000000003</v>
      </c>
      <c r="E37" s="38">
        <f aca="true" t="shared" si="16" ref="E37:F37">E38</f>
        <v>3072.4</v>
      </c>
      <c r="F37" s="38">
        <f t="shared" si="16"/>
        <v>3072.4</v>
      </c>
    </row>
    <row r="38" spans="1:6" ht="12.75">
      <c r="A38" s="119">
        <v>1110410240</v>
      </c>
      <c r="B38" s="119">
        <v>610</v>
      </c>
      <c r="C38" s="120" t="s">
        <v>111</v>
      </c>
      <c r="D38" s="38">
        <f>'№ 3'!E442</f>
        <v>3115.7000000000003</v>
      </c>
      <c r="E38" s="38">
        <f>'№ 3'!F442</f>
        <v>3072.4</v>
      </c>
      <c r="F38" s="38">
        <f>'№ 3'!G442</f>
        <v>3072.4</v>
      </c>
    </row>
    <row r="39" spans="1:6" ht="31.5">
      <c r="A39" s="45" t="s">
        <v>202</v>
      </c>
      <c r="B39" s="45"/>
      <c r="C39" s="66" t="s">
        <v>201</v>
      </c>
      <c r="D39" s="38">
        <f>D40</f>
        <v>380.2</v>
      </c>
      <c r="E39" s="38">
        <f aca="true" t="shared" si="17" ref="E39:F40">E40</f>
        <v>380.2</v>
      </c>
      <c r="F39" s="38">
        <f t="shared" si="17"/>
        <v>380.2</v>
      </c>
    </row>
    <row r="40" spans="1:6" ht="12.75">
      <c r="A40" s="45" t="s">
        <v>202</v>
      </c>
      <c r="B40" s="1" t="s">
        <v>76</v>
      </c>
      <c r="C40" s="67" t="s">
        <v>77</v>
      </c>
      <c r="D40" s="38">
        <f>D41</f>
        <v>380.2</v>
      </c>
      <c r="E40" s="38">
        <f t="shared" si="17"/>
        <v>380.2</v>
      </c>
      <c r="F40" s="38">
        <f t="shared" si="17"/>
        <v>380.2</v>
      </c>
    </row>
    <row r="41" spans="1:6" ht="31.5">
      <c r="A41" s="45" t="s">
        <v>202</v>
      </c>
      <c r="B41" s="45">
        <v>320</v>
      </c>
      <c r="C41" s="60" t="s">
        <v>109</v>
      </c>
      <c r="D41" s="38">
        <f>'№ 3'!E445</f>
        <v>380.2</v>
      </c>
      <c r="E41" s="38">
        <f>'№ 3'!F445</f>
        <v>380.2</v>
      </c>
      <c r="F41" s="38">
        <f>'№ 3'!G445</f>
        <v>380.2</v>
      </c>
    </row>
    <row r="42" spans="1:6" ht="63">
      <c r="A42" s="148">
        <v>1110600000</v>
      </c>
      <c r="B42" s="148"/>
      <c r="C42" s="77" t="s">
        <v>352</v>
      </c>
      <c r="D42" s="38">
        <f>D43</f>
        <v>799.2</v>
      </c>
      <c r="E42" s="38">
        <f aca="true" t="shared" si="18" ref="E42:F44">E43</f>
        <v>0</v>
      </c>
      <c r="F42" s="38">
        <f t="shared" si="18"/>
        <v>0</v>
      </c>
    </row>
    <row r="43" spans="1:6" ht="31.5">
      <c r="A43" s="148">
        <v>1110620030</v>
      </c>
      <c r="B43" s="148"/>
      <c r="C43" s="77" t="s">
        <v>353</v>
      </c>
      <c r="D43" s="38">
        <f>D44</f>
        <v>799.2</v>
      </c>
      <c r="E43" s="38">
        <f t="shared" si="18"/>
        <v>0</v>
      </c>
      <c r="F43" s="38">
        <f t="shared" si="18"/>
        <v>0</v>
      </c>
    </row>
    <row r="44" spans="1:6" ht="31.5">
      <c r="A44" s="148">
        <v>1110620030</v>
      </c>
      <c r="B44" s="150" t="s">
        <v>101</v>
      </c>
      <c r="C44" s="149" t="s">
        <v>102</v>
      </c>
      <c r="D44" s="38">
        <f>D45</f>
        <v>799.2</v>
      </c>
      <c r="E44" s="38">
        <f t="shared" si="18"/>
        <v>0</v>
      </c>
      <c r="F44" s="38">
        <f t="shared" si="18"/>
        <v>0</v>
      </c>
    </row>
    <row r="45" spans="1:6" ht="12.75">
      <c r="A45" s="148">
        <v>1110620030</v>
      </c>
      <c r="B45" s="148">
        <v>610</v>
      </c>
      <c r="C45" s="149" t="s">
        <v>111</v>
      </c>
      <c r="D45" s="38">
        <f>'№ 3'!E331</f>
        <v>799.2</v>
      </c>
      <c r="E45" s="38">
        <f>'№ 3'!F331</f>
        <v>0</v>
      </c>
      <c r="F45" s="38">
        <f>'№ 3'!G331</f>
        <v>0</v>
      </c>
    </row>
    <row r="46" spans="1:6" ht="63">
      <c r="A46" s="142">
        <v>1110700000</v>
      </c>
      <c r="B46" s="142"/>
      <c r="C46" s="77" t="s">
        <v>345</v>
      </c>
      <c r="D46" s="38">
        <f>D53+D50+D47</f>
        <v>7998.2</v>
      </c>
      <c r="E46" s="38">
        <f aca="true" t="shared" si="19" ref="E46:F46">E53+E50+E47</f>
        <v>339.8</v>
      </c>
      <c r="F46" s="38">
        <f t="shared" si="19"/>
        <v>0</v>
      </c>
    </row>
    <row r="47" spans="1:6" ht="47.25">
      <c r="A47" s="168">
        <v>1110710440</v>
      </c>
      <c r="B47" s="168"/>
      <c r="C47" s="169" t="s">
        <v>383</v>
      </c>
      <c r="D47" s="38">
        <f>D48</f>
        <v>3165.3</v>
      </c>
      <c r="E47" s="38">
        <f aca="true" t="shared" si="20" ref="E47:F48">E48</f>
        <v>0</v>
      </c>
      <c r="F47" s="38">
        <f t="shared" si="20"/>
        <v>0</v>
      </c>
    </row>
    <row r="48" spans="1:6" ht="31.5">
      <c r="A48" s="168">
        <v>1110710440</v>
      </c>
      <c r="B48" s="170" t="s">
        <v>101</v>
      </c>
      <c r="C48" s="169" t="s">
        <v>102</v>
      </c>
      <c r="D48" s="38">
        <f>D49</f>
        <v>3165.3</v>
      </c>
      <c r="E48" s="38">
        <f t="shared" si="20"/>
        <v>0</v>
      </c>
      <c r="F48" s="38">
        <f t="shared" si="20"/>
        <v>0</v>
      </c>
    </row>
    <row r="49" spans="1:6" ht="12.75">
      <c r="A49" s="168">
        <v>1110710440</v>
      </c>
      <c r="B49" s="168">
        <v>610</v>
      </c>
      <c r="C49" s="169" t="s">
        <v>111</v>
      </c>
      <c r="D49" s="38">
        <f>'№ 3'!E376</f>
        <v>3165.3</v>
      </c>
      <c r="E49" s="38">
        <f>'№ 3'!F376</f>
        <v>0</v>
      </c>
      <c r="F49" s="38">
        <f>'№ 3'!G376</f>
        <v>0</v>
      </c>
    </row>
    <row r="50" spans="1:6" ht="31.5">
      <c r="A50" s="10" t="s">
        <v>347</v>
      </c>
      <c r="B50" s="142"/>
      <c r="C50" s="77" t="s">
        <v>348</v>
      </c>
      <c r="D50" s="38">
        <f>D51</f>
        <v>4163.3</v>
      </c>
      <c r="E50" s="38">
        <f aca="true" t="shared" si="21" ref="E50:F51">E51</f>
        <v>0</v>
      </c>
      <c r="F50" s="38">
        <f t="shared" si="21"/>
        <v>0</v>
      </c>
    </row>
    <row r="51" spans="1:6" ht="31.5">
      <c r="A51" s="10" t="s">
        <v>347</v>
      </c>
      <c r="B51" s="144" t="s">
        <v>101</v>
      </c>
      <c r="C51" s="143" t="s">
        <v>102</v>
      </c>
      <c r="D51" s="38">
        <f>D52</f>
        <v>4163.3</v>
      </c>
      <c r="E51" s="38">
        <f t="shared" si="21"/>
        <v>0</v>
      </c>
      <c r="F51" s="38">
        <f t="shared" si="21"/>
        <v>0</v>
      </c>
    </row>
    <row r="52" spans="1:6" ht="12.75">
      <c r="A52" s="10" t="s">
        <v>347</v>
      </c>
      <c r="B52" s="142">
        <v>610</v>
      </c>
      <c r="C52" s="143" t="s">
        <v>111</v>
      </c>
      <c r="D52" s="38">
        <f>'№ 3'!E335+'№ 3'!E377</f>
        <v>4163.3</v>
      </c>
      <c r="E52" s="38">
        <f>'№ 3'!F335+'№ 3'!F377</f>
        <v>0</v>
      </c>
      <c r="F52" s="38">
        <f>'№ 3'!G335+'№ 3'!G377</f>
        <v>0</v>
      </c>
    </row>
    <row r="53" spans="1:6" ht="31.5">
      <c r="A53" s="142" t="s">
        <v>346</v>
      </c>
      <c r="B53" s="142"/>
      <c r="C53" s="143" t="s">
        <v>262</v>
      </c>
      <c r="D53" s="38">
        <f>D54</f>
        <v>669.5999999999999</v>
      </c>
      <c r="E53" s="38">
        <f aca="true" t="shared" si="22" ref="E53:F54">E54</f>
        <v>339.8</v>
      </c>
      <c r="F53" s="38">
        <f t="shared" si="22"/>
        <v>0</v>
      </c>
    </row>
    <row r="54" spans="1:6" ht="31.5">
      <c r="A54" s="142" t="s">
        <v>346</v>
      </c>
      <c r="B54" s="144" t="s">
        <v>101</v>
      </c>
      <c r="C54" s="143" t="s">
        <v>102</v>
      </c>
      <c r="D54" s="38">
        <f>D55</f>
        <v>669.5999999999999</v>
      </c>
      <c r="E54" s="38">
        <f t="shared" si="22"/>
        <v>339.8</v>
      </c>
      <c r="F54" s="38">
        <f t="shared" si="22"/>
        <v>0</v>
      </c>
    </row>
    <row r="55" spans="1:6" ht="12.75">
      <c r="A55" s="142" t="s">
        <v>346</v>
      </c>
      <c r="B55" s="142">
        <v>610</v>
      </c>
      <c r="C55" s="143" t="s">
        <v>111</v>
      </c>
      <c r="D55" s="38">
        <f>'№ 3'!E382</f>
        <v>669.5999999999999</v>
      </c>
      <c r="E55" s="38">
        <f>'№ 3'!F382</f>
        <v>339.8</v>
      </c>
      <c r="F55" s="38">
        <f>'№ 3'!G382</f>
        <v>0</v>
      </c>
    </row>
    <row r="56" spans="1:6" ht="12.75">
      <c r="A56" s="45">
        <v>1120000000</v>
      </c>
      <c r="B56" s="45"/>
      <c r="C56" s="60" t="s">
        <v>129</v>
      </c>
      <c r="D56" s="38">
        <f>D57+D67</f>
        <v>38589.1</v>
      </c>
      <c r="E56" s="38">
        <f aca="true" t="shared" si="23" ref="E56:F56">E57+E67</f>
        <v>38689.2</v>
      </c>
      <c r="F56" s="38">
        <f t="shared" si="23"/>
        <v>38374.1</v>
      </c>
    </row>
    <row r="57" spans="1:6" ht="47.25">
      <c r="A57" s="45">
        <v>1120100000</v>
      </c>
      <c r="B57" s="45"/>
      <c r="C57" s="60" t="s">
        <v>130</v>
      </c>
      <c r="D57" s="38">
        <f>D61+D58+D64</f>
        <v>38374.1</v>
      </c>
      <c r="E57" s="38">
        <f aca="true" t="shared" si="24" ref="E57:F57">E61+E58+E64</f>
        <v>38374.1</v>
      </c>
      <c r="F57" s="38">
        <f t="shared" si="24"/>
        <v>38374.1</v>
      </c>
    </row>
    <row r="58" spans="1:6" ht="47.25">
      <c r="A58" s="115">
        <v>1120110690</v>
      </c>
      <c r="B58" s="115"/>
      <c r="C58" s="77" t="s">
        <v>318</v>
      </c>
      <c r="D58" s="38">
        <f>D59</f>
        <v>9268.599999999999</v>
      </c>
      <c r="E58" s="38">
        <f aca="true" t="shared" si="25" ref="E58:F59">E59</f>
        <v>9268.599999999999</v>
      </c>
      <c r="F58" s="38">
        <f t="shared" si="25"/>
        <v>9268.599999999999</v>
      </c>
    </row>
    <row r="59" spans="1:6" ht="31.5">
      <c r="A59" s="115">
        <v>1120110690</v>
      </c>
      <c r="B59" s="117" t="s">
        <v>101</v>
      </c>
      <c r="C59" s="77" t="s">
        <v>102</v>
      </c>
      <c r="D59" s="38">
        <f>D60</f>
        <v>9268.599999999999</v>
      </c>
      <c r="E59" s="38">
        <f t="shared" si="25"/>
        <v>9268.599999999999</v>
      </c>
      <c r="F59" s="38">
        <f t="shared" si="25"/>
        <v>9268.599999999999</v>
      </c>
    </row>
    <row r="60" spans="1:6" ht="12.75">
      <c r="A60" s="115">
        <v>1120110690</v>
      </c>
      <c r="B60" s="115">
        <v>610</v>
      </c>
      <c r="C60" s="77" t="s">
        <v>111</v>
      </c>
      <c r="D60" s="38">
        <f>'№ 3'!E416</f>
        <v>9268.599999999999</v>
      </c>
      <c r="E60" s="38">
        <f>'№ 3'!F416</f>
        <v>9268.599999999999</v>
      </c>
      <c r="F60" s="38">
        <f>'№ 3'!G416</f>
        <v>9268.599999999999</v>
      </c>
    </row>
    <row r="61" spans="1:6" ht="31.5">
      <c r="A61" s="45">
        <v>1120120010</v>
      </c>
      <c r="B61" s="45"/>
      <c r="C61" s="60" t="s">
        <v>131</v>
      </c>
      <c r="D61" s="38">
        <f>D62</f>
        <v>29012.800000000003</v>
      </c>
      <c r="E61" s="38">
        <f aca="true" t="shared" si="26" ref="E61:F62">E62</f>
        <v>29012.800000000003</v>
      </c>
      <c r="F61" s="38">
        <f t="shared" si="26"/>
        <v>29012.800000000003</v>
      </c>
    </row>
    <row r="62" spans="1:6" ht="31.5">
      <c r="A62" s="45">
        <v>1120120010</v>
      </c>
      <c r="B62" s="46" t="s">
        <v>101</v>
      </c>
      <c r="C62" s="60" t="s">
        <v>102</v>
      </c>
      <c r="D62" s="38">
        <f>D63</f>
        <v>29012.800000000003</v>
      </c>
      <c r="E62" s="38">
        <f t="shared" si="26"/>
        <v>29012.800000000003</v>
      </c>
      <c r="F62" s="38">
        <f t="shared" si="26"/>
        <v>29012.800000000003</v>
      </c>
    </row>
    <row r="63" spans="1:6" ht="12.75">
      <c r="A63" s="45">
        <v>1120120010</v>
      </c>
      <c r="B63" s="45">
        <v>610</v>
      </c>
      <c r="C63" s="60" t="s">
        <v>111</v>
      </c>
      <c r="D63" s="38">
        <f>'№ 3'!E419+'№ 3'!E387</f>
        <v>29012.800000000003</v>
      </c>
      <c r="E63" s="38">
        <f>'№ 3'!F419+'№ 3'!F387</f>
        <v>29012.800000000003</v>
      </c>
      <c r="F63" s="38">
        <f>'№ 3'!G419+'№ 3'!G387</f>
        <v>29012.800000000003</v>
      </c>
    </row>
    <row r="64" spans="1:6" ht="47.25">
      <c r="A64" s="119" t="s">
        <v>331</v>
      </c>
      <c r="B64" s="119"/>
      <c r="C64" s="77" t="s">
        <v>332</v>
      </c>
      <c r="D64" s="38">
        <f>D65</f>
        <v>92.69999999999999</v>
      </c>
      <c r="E64" s="38">
        <f aca="true" t="shared" si="27" ref="E64:F65">E65</f>
        <v>92.69999999999999</v>
      </c>
      <c r="F64" s="38">
        <f t="shared" si="27"/>
        <v>92.69999999999999</v>
      </c>
    </row>
    <row r="65" spans="1:6" ht="31.5">
      <c r="A65" s="119" t="s">
        <v>331</v>
      </c>
      <c r="B65" s="121" t="s">
        <v>101</v>
      </c>
      <c r="C65" s="77" t="s">
        <v>102</v>
      </c>
      <c r="D65" s="38">
        <f>D66</f>
        <v>92.69999999999999</v>
      </c>
      <c r="E65" s="38">
        <f t="shared" si="27"/>
        <v>92.69999999999999</v>
      </c>
      <c r="F65" s="38">
        <f t="shared" si="27"/>
        <v>92.69999999999999</v>
      </c>
    </row>
    <row r="66" spans="1:6" ht="12.75">
      <c r="A66" s="119" t="s">
        <v>331</v>
      </c>
      <c r="B66" s="119">
        <v>610</v>
      </c>
      <c r="C66" s="77" t="s">
        <v>111</v>
      </c>
      <c r="D66" s="38">
        <f>'№ 3'!E422</f>
        <v>92.69999999999999</v>
      </c>
      <c r="E66" s="38">
        <f>'№ 3'!F422</f>
        <v>92.69999999999999</v>
      </c>
      <c r="F66" s="38">
        <f>'№ 3'!G422</f>
        <v>92.69999999999999</v>
      </c>
    </row>
    <row r="67" spans="1:6" ht="63">
      <c r="A67" s="148">
        <v>1120300000</v>
      </c>
      <c r="B67" s="148"/>
      <c r="C67" s="77" t="s">
        <v>351</v>
      </c>
      <c r="D67" s="38">
        <f>D68</f>
        <v>215</v>
      </c>
      <c r="E67" s="38">
        <f aca="true" t="shared" si="28" ref="E67:F69">E68</f>
        <v>315.1</v>
      </c>
      <c r="F67" s="38">
        <f t="shared" si="28"/>
        <v>0</v>
      </c>
    </row>
    <row r="68" spans="1:6" ht="31.5">
      <c r="A68" s="148">
        <v>1120320020</v>
      </c>
      <c r="B68" s="148"/>
      <c r="C68" s="77" t="s">
        <v>348</v>
      </c>
      <c r="D68" s="38">
        <f>D69</f>
        <v>215</v>
      </c>
      <c r="E68" s="38">
        <f t="shared" si="28"/>
        <v>315.1</v>
      </c>
      <c r="F68" s="38">
        <f t="shared" si="28"/>
        <v>0</v>
      </c>
    </row>
    <row r="69" spans="1:6" ht="31.5">
      <c r="A69" s="148">
        <v>1120320020</v>
      </c>
      <c r="B69" s="150" t="s">
        <v>101</v>
      </c>
      <c r="C69" s="77" t="s">
        <v>102</v>
      </c>
      <c r="D69" s="38">
        <f>D70</f>
        <v>215</v>
      </c>
      <c r="E69" s="38">
        <f t="shared" si="28"/>
        <v>315.1</v>
      </c>
      <c r="F69" s="38">
        <f t="shared" si="28"/>
        <v>0</v>
      </c>
    </row>
    <row r="70" spans="1:6" ht="12.75">
      <c r="A70" s="148">
        <v>1120320020</v>
      </c>
      <c r="B70" s="148">
        <v>610</v>
      </c>
      <c r="C70" s="77" t="s">
        <v>111</v>
      </c>
      <c r="D70" s="38">
        <f>'№ 3'!E426</f>
        <v>215</v>
      </c>
      <c r="E70" s="38">
        <f>'№ 3'!F426</f>
        <v>315.1</v>
      </c>
      <c r="F70" s="38">
        <f>'№ 3'!G426</f>
        <v>0</v>
      </c>
    </row>
    <row r="71" spans="1:6" ht="31.5">
      <c r="A71" s="46">
        <v>1130000000</v>
      </c>
      <c r="B71" s="25"/>
      <c r="C71" s="66" t="s">
        <v>122</v>
      </c>
      <c r="D71" s="38">
        <f>D72+D82+D86+D90</f>
        <v>1008.4999999999999</v>
      </c>
      <c r="E71" s="38">
        <f>E72+E82+E86+E90</f>
        <v>327.3</v>
      </c>
      <c r="F71" s="38">
        <f>F72+F82+F86+F90</f>
        <v>327.3</v>
      </c>
    </row>
    <row r="72" spans="1:6" ht="31.5">
      <c r="A72" s="45">
        <v>1130100000</v>
      </c>
      <c r="B72" s="25"/>
      <c r="C72" s="66" t="s">
        <v>250</v>
      </c>
      <c r="D72" s="38">
        <f>D73+D79+D76</f>
        <v>251.5</v>
      </c>
      <c r="E72" s="38">
        <f aca="true" t="shared" si="29" ref="E72:F72">E73+E79+E76</f>
        <v>241.8</v>
      </c>
      <c r="F72" s="38">
        <f t="shared" si="29"/>
        <v>241.8</v>
      </c>
    </row>
    <row r="73" spans="1:6" ht="31.5">
      <c r="A73" s="46">
        <v>1130120260</v>
      </c>
      <c r="B73" s="25"/>
      <c r="C73" s="66" t="s">
        <v>251</v>
      </c>
      <c r="D73" s="38">
        <f>D74</f>
        <v>110.60000000000001</v>
      </c>
      <c r="E73" s="38">
        <f>E74</f>
        <v>100.9</v>
      </c>
      <c r="F73" s="38">
        <f>F74</f>
        <v>100.9</v>
      </c>
    </row>
    <row r="74" spans="1:6" ht="31.5">
      <c r="A74" s="46">
        <v>1130120260</v>
      </c>
      <c r="B74" s="45" t="s">
        <v>72</v>
      </c>
      <c r="C74" s="66" t="s">
        <v>99</v>
      </c>
      <c r="D74" s="38">
        <f>D75</f>
        <v>110.60000000000001</v>
      </c>
      <c r="E74" s="38">
        <f aca="true" t="shared" si="30" ref="E74:F74">E75</f>
        <v>100.9</v>
      </c>
      <c r="F74" s="38">
        <f t="shared" si="30"/>
        <v>100.9</v>
      </c>
    </row>
    <row r="75" spans="1:6" ht="31.5">
      <c r="A75" s="46">
        <v>1130120260</v>
      </c>
      <c r="B75" s="45">
        <v>240</v>
      </c>
      <c r="C75" s="66" t="s">
        <v>269</v>
      </c>
      <c r="D75" s="38">
        <f>'№ 3'!E476</f>
        <v>110.60000000000001</v>
      </c>
      <c r="E75" s="38">
        <f>'№ 3'!F476</f>
        <v>100.9</v>
      </c>
      <c r="F75" s="38">
        <f>'№ 3'!G476</f>
        <v>100.9</v>
      </c>
    </row>
    <row r="76" spans="1:6" ht="31.5">
      <c r="A76" s="117">
        <v>1130111080</v>
      </c>
      <c r="B76" s="115"/>
      <c r="C76" s="116" t="s">
        <v>326</v>
      </c>
      <c r="D76" s="38">
        <f>D77</f>
        <v>121.3</v>
      </c>
      <c r="E76" s="38">
        <f aca="true" t="shared" si="31" ref="E76:F77">E77</f>
        <v>121.3</v>
      </c>
      <c r="F76" s="38">
        <f t="shared" si="31"/>
        <v>121.3</v>
      </c>
    </row>
    <row r="77" spans="1:6" ht="31.5">
      <c r="A77" s="117">
        <v>1130111080</v>
      </c>
      <c r="B77" s="117" t="s">
        <v>101</v>
      </c>
      <c r="C77" s="116" t="s">
        <v>102</v>
      </c>
      <c r="D77" s="38">
        <f>D78</f>
        <v>121.3</v>
      </c>
      <c r="E77" s="38">
        <f t="shared" si="31"/>
        <v>121.3</v>
      </c>
      <c r="F77" s="38">
        <f t="shared" si="31"/>
        <v>121.3</v>
      </c>
    </row>
    <row r="78" spans="1:6" ht="12.75">
      <c r="A78" s="117">
        <v>1130111080</v>
      </c>
      <c r="B78" s="115">
        <v>610</v>
      </c>
      <c r="C78" s="116" t="s">
        <v>111</v>
      </c>
      <c r="D78" s="38">
        <f>'№ 3'!E392</f>
        <v>121.3</v>
      </c>
      <c r="E78" s="38">
        <f>'№ 3'!F392</f>
        <v>121.3</v>
      </c>
      <c r="F78" s="38">
        <f>'№ 3'!G392</f>
        <v>121.3</v>
      </c>
    </row>
    <row r="79" spans="1:6" ht="31.5">
      <c r="A79" s="80" t="s">
        <v>276</v>
      </c>
      <c r="B79" s="78"/>
      <c r="C79" s="79" t="s">
        <v>277</v>
      </c>
      <c r="D79" s="38">
        <f>D80</f>
        <v>19.6</v>
      </c>
      <c r="E79" s="38">
        <f aca="true" t="shared" si="32" ref="E79:F80">E80</f>
        <v>19.6</v>
      </c>
      <c r="F79" s="38">
        <f t="shared" si="32"/>
        <v>19.6</v>
      </c>
    </row>
    <row r="80" spans="1:6" ht="31.5">
      <c r="A80" s="80" t="s">
        <v>276</v>
      </c>
      <c r="B80" s="80" t="s">
        <v>101</v>
      </c>
      <c r="C80" s="79" t="s">
        <v>102</v>
      </c>
      <c r="D80" s="38">
        <f>D81</f>
        <v>19.6</v>
      </c>
      <c r="E80" s="38">
        <f t="shared" si="32"/>
        <v>19.6</v>
      </c>
      <c r="F80" s="38">
        <f t="shared" si="32"/>
        <v>19.6</v>
      </c>
    </row>
    <row r="81" spans="1:6" ht="12.75">
      <c r="A81" s="80" t="s">
        <v>276</v>
      </c>
      <c r="B81" s="78">
        <v>610</v>
      </c>
      <c r="C81" s="79" t="s">
        <v>111</v>
      </c>
      <c r="D81" s="38">
        <f>'№ 3'!E395</f>
        <v>19.6</v>
      </c>
      <c r="E81" s="38">
        <f>'№ 3'!F395</f>
        <v>19.6</v>
      </c>
      <c r="F81" s="38">
        <f>'№ 3'!G395</f>
        <v>19.6</v>
      </c>
    </row>
    <row r="82" spans="1:6" ht="31.5">
      <c r="A82" s="45">
        <v>1130200000</v>
      </c>
      <c r="B82" s="45"/>
      <c r="C82" s="66" t="s">
        <v>203</v>
      </c>
      <c r="D82" s="38">
        <f>D83</f>
        <v>209.29999999999998</v>
      </c>
      <c r="E82" s="38">
        <f aca="true" t="shared" si="33" ref="E82:F83">E83</f>
        <v>15.7</v>
      </c>
      <c r="F82" s="38">
        <f t="shared" si="33"/>
        <v>15.7</v>
      </c>
    </row>
    <row r="83" spans="1:6" ht="31.5">
      <c r="A83" s="45">
        <v>1130220270</v>
      </c>
      <c r="B83" s="45"/>
      <c r="C83" s="66" t="s">
        <v>204</v>
      </c>
      <c r="D83" s="38">
        <f>D84</f>
        <v>209.29999999999998</v>
      </c>
      <c r="E83" s="38">
        <f t="shared" si="33"/>
        <v>15.7</v>
      </c>
      <c r="F83" s="38">
        <f t="shared" si="33"/>
        <v>15.7</v>
      </c>
    </row>
    <row r="84" spans="1:6" ht="31.5">
      <c r="A84" s="45">
        <v>1130220270</v>
      </c>
      <c r="B84" s="45" t="s">
        <v>72</v>
      </c>
      <c r="C84" s="66" t="s">
        <v>99</v>
      </c>
      <c r="D84" s="38">
        <f>D85</f>
        <v>209.29999999999998</v>
      </c>
      <c r="E84" s="38">
        <f aca="true" t="shared" si="34" ref="E84:F84">E85</f>
        <v>15.7</v>
      </c>
      <c r="F84" s="38">
        <f t="shared" si="34"/>
        <v>15.7</v>
      </c>
    </row>
    <row r="85" spans="1:6" ht="31.5">
      <c r="A85" s="45">
        <v>1130220270</v>
      </c>
      <c r="B85" s="45">
        <v>240</v>
      </c>
      <c r="C85" s="66" t="s">
        <v>269</v>
      </c>
      <c r="D85" s="38">
        <f>'№ 3'!E480+'№ 3'!E450</f>
        <v>209.29999999999998</v>
      </c>
      <c r="E85" s="38">
        <f>'№ 3'!F480+'№ 3'!F450</f>
        <v>15.7</v>
      </c>
      <c r="F85" s="38">
        <f>'№ 3'!G480+'№ 3'!G450</f>
        <v>15.7</v>
      </c>
    </row>
    <row r="86" spans="1:6" ht="47.25">
      <c r="A86" s="46">
        <v>1130300000</v>
      </c>
      <c r="B86" s="25"/>
      <c r="C86" s="66" t="s">
        <v>123</v>
      </c>
      <c r="D86" s="38">
        <f>D87</f>
        <v>477.9</v>
      </c>
      <c r="E86" s="38">
        <f aca="true" t="shared" si="35" ref="E86:F88">E87</f>
        <v>0</v>
      </c>
      <c r="F86" s="38">
        <f t="shared" si="35"/>
        <v>0</v>
      </c>
    </row>
    <row r="87" spans="1:6" ht="31.5">
      <c r="A87" s="46">
        <v>1130320280</v>
      </c>
      <c r="B87" s="25"/>
      <c r="C87" s="66" t="s">
        <v>124</v>
      </c>
      <c r="D87" s="38">
        <f>D88</f>
        <v>477.9</v>
      </c>
      <c r="E87" s="38">
        <f t="shared" si="35"/>
        <v>0</v>
      </c>
      <c r="F87" s="38">
        <f t="shared" si="35"/>
        <v>0</v>
      </c>
    </row>
    <row r="88" spans="1:6" ht="31.5">
      <c r="A88" s="46">
        <v>1130320280</v>
      </c>
      <c r="B88" s="46" t="s">
        <v>101</v>
      </c>
      <c r="C88" s="60" t="s">
        <v>102</v>
      </c>
      <c r="D88" s="38">
        <f>D89</f>
        <v>477.9</v>
      </c>
      <c r="E88" s="38">
        <f t="shared" si="35"/>
        <v>0</v>
      </c>
      <c r="F88" s="38">
        <f t="shared" si="35"/>
        <v>0</v>
      </c>
    </row>
    <row r="89" spans="1:6" ht="12.75">
      <c r="A89" s="46">
        <v>1130320280</v>
      </c>
      <c r="B89" s="45">
        <v>610</v>
      </c>
      <c r="C89" s="60" t="s">
        <v>111</v>
      </c>
      <c r="D89" s="38">
        <f>'№ 3'!E183</f>
        <v>477.9</v>
      </c>
      <c r="E89" s="38">
        <f>'№ 3'!F183</f>
        <v>0</v>
      </c>
      <c r="F89" s="38">
        <f>'№ 3'!G183</f>
        <v>0</v>
      </c>
    </row>
    <row r="90" spans="1:6" ht="31.5">
      <c r="A90" s="45">
        <v>1130400000</v>
      </c>
      <c r="B90" s="45"/>
      <c r="C90" s="66" t="s">
        <v>155</v>
      </c>
      <c r="D90" s="38">
        <f>D91</f>
        <v>69.8</v>
      </c>
      <c r="E90" s="38">
        <f aca="true" t="shared" si="36" ref="E90:F92">E91</f>
        <v>69.8</v>
      </c>
      <c r="F90" s="38">
        <f t="shared" si="36"/>
        <v>69.8</v>
      </c>
    </row>
    <row r="91" spans="1:6" ht="31.5">
      <c r="A91" s="45">
        <v>1130420290</v>
      </c>
      <c r="B91" s="45"/>
      <c r="C91" s="66" t="s">
        <v>156</v>
      </c>
      <c r="D91" s="38">
        <f>D92</f>
        <v>69.8</v>
      </c>
      <c r="E91" s="38">
        <f t="shared" si="36"/>
        <v>69.8</v>
      </c>
      <c r="F91" s="38">
        <f t="shared" si="36"/>
        <v>69.8</v>
      </c>
    </row>
    <row r="92" spans="1:6" ht="31.5">
      <c r="A92" s="45">
        <v>1130420290</v>
      </c>
      <c r="B92" s="84" t="s">
        <v>72</v>
      </c>
      <c r="C92" s="83" t="s">
        <v>99</v>
      </c>
      <c r="D92" s="38">
        <f>D93</f>
        <v>69.8</v>
      </c>
      <c r="E92" s="38">
        <f t="shared" si="36"/>
        <v>69.8</v>
      </c>
      <c r="F92" s="38">
        <f t="shared" si="36"/>
        <v>69.8</v>
      </c>
    </row>
    <row r="93" spans="1:6" ht="31.5">
      <c r="A93" s="45">
        <v>1130420290</v>
      </c>
      <c r="B93" s="82">
        <v>240</v>
      </c>
      <c r="C93" s="83" t="s">
        <v>269</v>
      </c>
      <c r="D93" s="38">
        <f>'№ 3'!E454</f>
        <v>69.8</v>
      </c>
      <c r="E93" s="38">
        <f>'№ 3'!F454</f>
        <v>69.8</v>
      </c>
      <c r="F93" s="38">
        <f>'№ 3'!G454</f>
        <v>69.8</v>
      </c>
    </row>
    <row r="94" spans="1:11" s="35" customFormat="1" ht="47.25">
      <c r="A94" s="29">
        <v>1200000000</v>
      </c>
      <c r="B94" s="16"/>
      <c r="C94" s="70" t="s">
        <v>206</v>
      </c>
      <c r="D94" s="37">
        <f>D95+D110+D129+D160+D222+D236</f>
        <v>194231.8</v>
      </c>
      <c r="E94" s="37">
        <f>E95+E110+E129+E160+E222+E236</f>
        <v>81709.79999999999</v>
      </c>
      <c r="F94" s="37">
        <f>F95+F110+F129+F160+F222+F236</f>
        <v>81358.5</v>
      </c>
      <c r="H94" s="219"/>
      <c r="I94" s="219"/>
      <c r="J94" s="219"/>
      <c r="K94" s="219"/>
    </row>
    <row r="95" spans="1:6" ht="12.75">
      <c r="A95" s="46">
        <v>1210000000</v>
      </c>
      <c r="B95" s="45"/>
      <c r="C95" s="60" t="s">
        <v>220</v>
      </c>
      <c r="D95" s="40">
        <f>D96+D106</f>
        <v>14363.5</v>
      </c>
      <c r="E95" s="40">
        <f>E96+E106</f>
        <v>14363.5</v>
      </c>
      <c r="F95" s="40">
        <f>F96+F106</f>
        <v>14283.5</v>
      </c>
    </row>
    <row r="96" spans="1:6" ht="31.5">
      <c r="A96" s="46">
        <v>1210100000</v>
      </c>
      <c r="B96" s="45"/>
      <c r="C96" s="60" t="s">
        <v>221</v>
      </c>
      <c r="D96" s="38">
        <f>D100+D97+D103</f>
        <v>14283.5</v>
      </c>
      <c r="E96" s="38">
        <f aca="true" t="shared" si="37" ref="E96:F96">E100+E97+E103</f>
        <v>14283.5</v>
      </c>
      <c r="F96" s="38">
        <f t="shared" si="37"/>
        <v>14283.5</v>
      </c>
    </row>
    <row r="97" spans="1:6" ht="47.25">
      <c r="A97" s="117">
        <v>1210110680</v>
      </c>
      <c r="B97" s="115"/>
      <c r="C97" s="104" t="s">
        <v>319</v>
      </c>
      <c r="D97" s="38">
        <f>D98</f>
        <v>4599.3</v>
      </c>
      <c r="E97" s="38">
        <f aca="true" t="shared" si="38" ref="E97:F98">E98</f>
        <v>4599.3</v>
      </c>
      <c r="F97" s="38">
        <f t="shared" si="38"/>
        <v>4599.3</v>
      </c>
    </row>
    <row r="98" spans="1:6" ht="31.5">
      <c r="A98" s="117">
        <v>1210110680</v>
      </c>
      <c r="B98" s="117" t="s">
        <v>101</v>
      </c>
      <c r="C98" s="77" t="s">
        <v>102</v>
      </c>
      <c r="D98" s="38">
        <f>D99</f>
        <v>4599.3</v>
      </c>
      <c r="E98" s="38">
        <f t="shared" si="38"/>
        <v>4599.3</v>
      </c>
      <c r="F98" s="38">
        <f t="shared" si="38"/>
        <v>4599.3</v>
      </c>
    </row>
    <row r="99" spans="1:6" ht="12.75">
      <c r="A99" s="117">
        <v>1210110680</v>
      </c>
      <c r="B99" s="115">
        <v>610</v>
      </c>
      <c r="C99" s="77" t="s">
        <v>111</v>
      </c>
      <c r="D99" s="38">
        <f>'№ 3'!E496</f>
        <v>4599.3</v>
      </c>
      <c r="E99" s="38">
        <f>'№ 3'!F496</f>
        <v>4599.3</v>
      </c>
      <c r="F99" s="38">
        <f>'№ 3'!G496</f>
        <v>4599.3</v>
      </c>
    </row>
    <row r="100" spans="1:6" ht="31.5">
      <c r="A100" s="46">
        <v>1210120010</v>
      </c>
      <c r="B100" s="45"/>
      <c r="C100" s="60" t="s">
        <v>131</v>
      </c>
      <c r="D100" s="38">
        <f>D101</f>
        <v>9637.7</v>
      </c>
      <c r="E100" s="38">
        <f aca="true" t="shared" si="39" ref="E100:F101">E101</f>
        <v>9637.7</v>
      </c>
      <c r="F100" s="38">
        <f t="shared" si="39"/>
        <v>9637.7</v>
      </c>
    </row>
    <row r="101" spans="1:6" ht="31.5">
      <c r="A101" s="46">
        <v>1210120010</v>
      </c>
      <c r="B101" s="46" t="s">
        <v>101</v>
      </c>
      <c r="C101" s="60" t="s">
        <v>102</v>
      </c>
      <c r="D101" s="38">
        <f>D102</f>
        <v>9637.7</v>
      </c>
      <c r="E101" s="38">
        <f t="shared" si="39"/>
        <v>9637.7</v>
      </c>
      <c r="F101" s="38">
        <f t="shared" si="39"/>
        <v>9637.7</v>
      </c>
    </row>
    <row r="102" spans="1:6" ht="12.75">
      <c r="A102" s="46">
        <v>1210120010</v>
      </c>
      <c r="B102" s="45">
        <v>610</v>
      </c>
      <c r="C102" s="60" t="s">
        <v>111</v>
      </c>
      <c r="D102" s="38">
        <f>'№ 3'!E499</f>
        <v>9637.7</v>
      </c>
      <c r="E102" s="38">
        <f>'№ 3'!F499</f>
        <v>9637.7</v>
      </c>
      <c r="F102" s="38">
        <f>'№ 3'!G499</f>
        <v>9637.7</v>
      </c>
    </row>
    <row r="103" spans="1:6" ht="29.25" customHeight="1">
      <c r="A103" s="121" t="s">
        <v>333</v>
      </c>
      <c r="B103" s="119"/>
      <c r="C103" s="104" t="s">
        <v>334</v>
      </c>
      <c r="D103" s="38">
        <f>D104</f>
        <v>46.5</v>
      </c>
      <c r="E103" s="38">
        <f aca="true" t="shared" si="40" ref="E103:F104">E104</f>
        <v>46.5</v>
      </c>
      <c r="F103" s="38">
        <f t="shared" si="40"/>
        <v>46.5</v>
      </c>
    </row>
    <row r="104" spans="1:6" ht="31.5">
      <c r="A104" s="121" t="s">
        <v>333</v>
      </c>
      <c r="B104" s="121" t="s">
        <v>101</v>
      </c>
      <c r="C104" s="77" t="s">
        <v>102</v>
      </c>
      <c r="D104" s="38">
        <f>D105</f>
        <v>46.5</v>
      </c>
      <c r="E104" s="38">
        <f t="shared" si="40"/>
        <v>46.5</v>
      </c>
      <c r="F104" s="38">
        <f t="shared" si="40"/>
        <v>46.5</v>
      </c>
    </row>
    <row r="105" spans="1:6" ht="12.75">
      <c r="A105" s="121" t="s">
        <v>333</v>
      </c>
      <c r="B105" s="119">
        <v>610</v>
      </c>
      <c r="C105" s="77" t="s">
        <v>111</v>
      </c>
      <c r="D105" s="38">
        <f>'№ 3'!E502</f>
        <v>46.5</v>
      </c>
      <c r="E105" s="38">
        <f>'№ 3'!F502</f>
        <v>46.5</v>
      </c>
      <c r="F105" s="38">
        <f>'№ 3'!G502</f>
        <v>46.5</v>
      </c>
    </row>
    <row r="106" spans="1:6" ht="31.5">
      <c r="A106" s="74">
        <v>1210300000</v>
      </c>
      <c r="B106" s="72"/>
      <c r="C106" s="73" t="s">
        <v>222</v>
      </c>
      <c r="D106" s="38">
        <f>D107</f>
        <v>80</v>
      </c>
      <c r="E106" s="38">
        <f aca="true" t="shared" si="41" ref="E106:F106">E107</f>
        <v>80</v>
      </c>
      <c r="F106" s="38">
        <f t="shared" si="41"/>
        <v>0</v>
      </c>
    </row>
    <row r="107" spans="1:6" ht="12.75">
      <c r="A107" s="45" t="s">
        <v>157</v>
      </c>
      <c r="B107" s="45"/>
      <c r="C107" s="60" t="s">
        <v>266</v>
      </c>
      <c r="D107" s="38">
        <f>D108</f>
        <v>80</v>
      </c>
      <c r="E107" s="38">
        <f aca="true" t="shared" si="42" ref="E107:F108">E108</f>
        <v>80</v>
      </c>
      <c r="F107" s="38">
        <f t="shared" si="42"/>
        <v>0</v>
      </c>
    </row>
    <row r="108" spans="1:6" ht="31.5">
      <c r="A108" s="45" t="s">
        <v>157</v>
      </c>
      <c r="B108" s="46" t="s">
        <v>101</v>
      </c>
      <c r="C108" s="60" t="s">
        <v>102</v>
      </c>
      <c r="D108" s="38">
        <f>D109</f>
        <v>80</v>
      </c>
      <c r="E108" s="38">
        <f t="shared" si="42"/>
        <v>80</v>
      </c>
      <c r="F108" s="38">
        <f t="shared" si="42"/>
        <v>0</v>
      </c>
    </row>
    <row r="109" spans="1:6" ht="12.75">
      <c r="A109" s="45" t="s">
        <v>157</v>
      </c>
      <c r="B109" s="45">
        <v>610</v>
      </c>
      <c r="C109" s="60" t="s">
        <v>111</v>
      </c>
      <c r="D109" s="38">
        <f>'№ 3'!E506</f>
        <v>80</v>
      </c>
      <c r="E109" s="38">
        <f>'№ 3'!F506</f>
        <v>80</v>
      </c>
      <c r="F109" s="38">
        <f>'№ 3'!G506</f>
        <v>0</v>
      </c>
    </row>
    <row r="110" spans="1:6" ht="31.5">
      <c r="A110" s="46">
        <v>1220000000</v>
      </c>
      <c r="B110" s="45"/>
      <c r="C110" s="60" t="s">
        <v>158</v>
      </c>
      <c r="D110" s="38">
        <f>D111+D125+D121</f>
        <v>26970.5</v>
      </c>
      <c r="E110" s="38">
        <f>E111+E125+E121</f>
        <v>27037.799999999996</v>
      </c>
      <c r="F110" s="38">
        <f>F111+F125+F121</f>
        <v>26698.499999999996</v>
      </c>
    </row>
    <row r="111" spans="1:6" ht="31.5">
      <c r="A111" s="45">
        <v>1220100000</v>
      </c>
      <c r="B111" s="45"/>
      <c r="C111" s="60" t="s">
        <v>223</v>
      </c>
      <c r="D111" s="38">
        <f>D115+D112+D118</f>
        <v>26126.1</v>
      </c>
      <c r="E111" s="38">
        <f aca="true" t="shared" si="43" ref="E111:F111">E115+E112+E118</f>
        <v>26166.999999999996</v>
      </c>
      <c r="F111" s="38">
        <f t="shared" si="43"/>
        <v>26166.999999999996</v>
      </c>
    </row>
    <row r="112" spans="1:6" ht="47.25">
      <c r="A112" s="115">
        <v>1220110680</v>
      </c>
      <c r="B112" s="115"/>
      <c r="C112" s="104" t="s">
        <v>319</v>
      </c>
      <c r="D112" s="38">
        <f>D113</f>
        <v>8393.8</v>
      </c>
      <c r="E112" s="38">
        <f aca="true" t="shared" si="44" ref="E112:F113">E113</f>
        <v>8393.8</v>
      </c>
      <c r="F112" s="38">
        <f t="shared" si="44"/>
        <v>8393.8</v>
      </c>
    </row>
    <row r="113" spans="1:6" ht="31.5">
      <c r="A113" s="115">
        <v>1220110680</v>
      </c>
      <c r="B113" s="117" t="s">
        <v>101</v>
      </c>
      <c r="C113" s="77" t="s">
        <v>102</v>
      </c>
      <c r="D113" s="38">
        <f>D114</f>
        <v>8393.8</v>
      </c>
      <c r="E113" s="38">
        <f t="shared" si="44"/>
        <v>8393.8</v>
      </c>
      <c r="F113" s="38">
        <f t="shared" si="44"/>
        <v>8393.8</v>
      </c>
    </row>
    <row r="114" spans="1:6" ht="12.75">
      <c r="A114" s="115">
        <v>1220110680</v>
      </c>
      <c r="B114" s="115">
        <v>610</v>
      </c>
      <c r="C114" s="77" t="s">
        <v>111</v>
      </c>
      <c r="D114" s="38">
        <f>'№ 3'!E511</f>
        <v>8393.8</v>
      </c>
      <c r="E114" s="38">
        <f>'№ 3'!F511</f>
        <v>8393.8</v>
      </c>
      <c r="F114" s="38">
        <f>'№ 3'!G511</f>
        <v>8393.8</v>
      </c>
    </row>
    <row r="115" spans="1:6" ht="31.5">
      <c r="A115" s="45">
        <v>1220120010</v>
      </c>
      <c r="B115" s="45"/>
      <c r="C115" s="60" t="s">
        <v>131</v>
      </c>
      <c r="D115" s="38">
        <f>D116</f>
        <v>17647.5</v>
      </c>
      <c r="E115" s="38">
        <f aca="true" t="shared" si="45" ref="E115:F116">E116</f>
        <v>17688.399999999998</v>
      </c>
      <c r="F115" s="38">
        <f t="shared" si="45"/>
        <v>17688.399999999998</v>
      </c>
    </row>
    <row r="116" spans="1:6" ht="31.5">
      <c r="A116" s="45">
        <v>1220120010</v>
      </c>
      <c r="B116" s="46" t="s">
        <v>101</v>
      </c>
      <c r="C116" s="60" t="s">
        <v>102</v>
      </c>
      <c r="D116" s="38">
        <f>D117</f>
        <v>17647.5</v>
      </c>
      <c r="E116" s="38">
        <f t="shared" si="45"/>
        <v>17688.399999999998</v>
      </c>
      <c r="F116" s="38">
        <f t="shared" si="45"/>
        <v>17688.399999999998</v>
      </c>
    </row>
    <row r="117" spans="1:6" ht="12.75">
      <c r="A117" s="45">
        <v>1220120010</v>
      </c>
      <c r="B117" s="45">
        <v>610</v>
      </c>
      <c r="C117" s="60" t="s">
        <v>111</v>
      </c>
      <c r="D117" s="38">
        <f>'№ 3'!E514</f>
        <v>17647.5</v>
      </c>
      <c r="E117" s="38">
        <f>'№ 3'!F514</f>
        <v>17688.399999999998</v>
      </c>
      <c r="F117" s="38">
        <f>'№ 3'!G514</f>
        <v>17688.399999999998</v>
      </c>
    </row>
    <row r="118" spans="1:6" ht="30.75" customHeight="1">
      <c r="A118" s="119" t="s">
        <v>335</v>
      </c>
      <c r="B118" s="119"/>
      <c r="C118" s="104" t="s">
        <v>334</v>
      </c>
      <c r="D118" s="38">
        <f>D119</f>
        <v>84.8</v>
      </c>
      <c r="E118" s="38">
        <f aca="true" t="shared" si="46" ref="E118:F119">E119</f>
        <v>84.8</v>
      </c>
      <c r="F118" s="38">
        <f t="shared" si="46"/>
        <v>84.8</v>
      </c>
    </row>
    <row r="119" spans="1:6" ht="31.5">
      <c r="A119" s="119" t="s">
        <v>335</v>
      </c>
      <c r="B119" s="121" t="s">
        <v>101</v>
      </c>
      <c r="C119" s="77" t="s">
        <v>102</v>
      </c>
      <c r="D119" s="38">
        <f>D120</f>
        <v>84.8</v>
      </c>
      <c r="E119" s="38">
        <f t="shared" si="46"/>
        <v>84.8</v>
      </c>
      <c r="F119" s="38">
        <f t="shared" si="46"/>
        <v>84.8</v>
      </c>
    </row>
    <row r="120" spans="1:6" ht="12.75">
      <c r="A120" s="119" t="s">
        <v>335</v>
      </c>
      <c r="B120" s="119">
        <v>610</v>
      </c>
      <c r="C120" s="77" t="s">
        <v>111</v>
      </c>
      <c r="D120" s="38">
        <f>'№ 3'!E517</f>
        <v>84.8</v>
      </c>
      <c r="E120" s="38">
        <f>'№ 3'!F517</f>
        <v>84.8</v>
      </c>
      <c r="F120" s="38">
        <f>'№ 3'!G517</f>
        <v>84.8</v>
      </c>
    </row>
    <row r="121" spans="1:6" ht="47.25">
      <c r="A121" s="148">
        <v>1220300000</v>
      </c>
      <c r="B121" s="148"/>
      <c r="C121" s="77" t="s">
        <v>354</v>
      </c>
      <c r="D121" s="38">
        <f>D122</f>
        <v>40.9</v>
      </c>
      <c r="E121" s="38">
        <f aca="true" t="shared" si="47" ref="E121:F123">E122</f>
        <v>0</v>
      </c>
      <c r="F121" s="38">
        <f t="shared" si="47"/>
        <v>0</v>
      </c>
    </row>
    <row r="122" spans="1:6" ht="31.5">
      <c r="A122" s="148" t="s">
        <v>355</v>
      </c>
      <c r="B122" s="148"/>
      <c r="C122" s="77" t="s">
        <v>356</v>
      </c>
      <c r="D122" s="38">
        <f>D123</f>
        <v>40.9</v>
      </c>
      <c r="E122" s="38">
        <f t="shared" si="47"/>
        <v>0</v>
      </c>
      <c r="F122" s="38">
        <f t="shared" si="47"/>
        <v>0</v>
      </c>
    </row>
    <row r="123" spans="1:6" ht="31.5">
      <c r="A123" s="148" t="s">
        <v>355</v>
      </c>
      <c r="B123" s="150" t="s">
        <v>101</v>
      </c>
      <c r="C123" s="77" t="s">
        <v>102</v>
      </c>
      <c r="D123" s="38">
        <f>D124</f>
        <v>40.9</v>
      </c>
      <c r="E123" s="38">
        <f t="shared" si="47"/>
        <v>0</v>
      </c>
      <c r="F123" s="38">
        <f t="shared" si="47"/>
        <v>0</v>
      </c>
    </row>
    <row r="124" spans="1:6" ht="12.75">
      <c r="A124" s="148" t="s">
        <v>355</v>
      </c>
      <c r="B124" s="148">
        <v>610</v>
      </c>
      <c r="C124" s="77" t="s">
        <v>111</v>
      </c>
      <c r="D124" s="38">
        <f>'№ 3'!E521</f>
        <v>40.9</v>
      </c>
      <c r="E124" s="38">
        <f>'№ 3'!F521</f>
        <v>0</v>
      </c>
      <c r="F124" s="38">
        <f>'№ 3'!G521</f>
        <v>0</v>
      </c>
    </row>
    <row r="125" spans="1:6" ht="31.5">
      <c r="A125" s="45">
        <v>1220500000</v>
      </c>
      <c r="B125" s="45"/>
      <c r="C125" s="75" t="s">
        <v>224</v>
      </c>
      <c r="D125" s="38">
        <f>D126</f>
        <v>803.5</v>
      </c>
      <c r="E125" s="38">
        <f aca="true" t="shared" si="48" ref="E125:F127">E126</f>
        <v>870.8</v>
      </c>
      <c r="F125" s="38">
        <f t="shared" si="48"/>
        <v>531.5</v>
      </c>
    </row>
    <row r="126" spans="1:6" ht="12.75">
      <c r="A126" s="45">
        <v>1220520320</v>
      </c>
      <c r="B126" s="45"/>
      <c r="C126" s="60" t="s">
        <v>159</v>
      </c>
      <c r="D126" s="38">
        <f>D127</f>
        <v>803.5</v>
      </c>
      <c r="E126" s="38">
        <f t="shared" si="48"/>
        <v>870.8</v>
      </c>
      <c r="F126" s="38">
        <f t="shared" si="48"/>
        <v>531.5</v>
      </c>
    </row>
    <row r="127" spans="1:6" ht="31.5">
      <c r="A127" s="45">
        <v>1220520320</v>
      </c>
      <c r="B127" s="46" t="s">
        <v>101</v>
      </c>
      <c r="C127" s="60" t="s">
        <v>102</v>
      </c>
      <c r="D127" s="38">
        <f>D128</f>
        <v>803.5</v>
      </c>
      <c r="E127" s="38">
        <f t="shared" si="48"/>
        <v>870.8</v>
      </c>
      <c r="F127" s="38">
        <f t="shared" si="48"/>
        <v>531.5</v>
      </c>
    </row>
    <row r="128" spans="1:6" ht="12.75">
      <c r="A128" s="45">
        <v>1220520320</v>
      </c>
      <c r="B128" s="45">
        <v>610</v>
      </c>
      <c r="C128" s="60" t="s">
        <v>111</v>
      </c>
      <c r="D128" s="38">
        <f>'№ 3'!E525</f>
        <v>803.5</v>
      </c>
      <c r="E128" s="38">
        <f>'№ 3'!F525</f>
        <v>870.8</v>
      </c>
      <c r="F128" s="38">
        <f>'№ 3'!G525</f>
        <v>531.5</v>
      </c>
    </row>
    <row r="129" spans="1:6" ht="12.75">
      <c r="A129" s="45">
        <v>1230000000</v>
      </c>
      <c r="B129" s="45"/>
      <c r="C129" s="60" t="s">
        <v>229</v>
      </c>
      <c r="D129" s="38">
        <f>D130+D134+D138+D153</f>
        <v>14045.6</v>
      </c>
      <c r="E129" s="38">
        <f aca="true" t="shared" si="49" ref="E129:F129">E130+E134+E138+E153</f>
        <v>12547.9</v>
      </c>
      <c r="F129" s="38">
        <f t="shared" si="49"/>
        <v>12547.9</v>
      </c>
    </row>
    <row r="130" spans="1:6" ht="31.5">
      <c r="A130" s="45">
        <v>1230100000</v>
      </c>
      <c r="B130" s="45"/>
      <c r="C130" s="60" t="s">
        <v>230</v>
      </c>
      <c r="D130" s="38">
        <f>D131</f>
        <v>11384.300000000001</v>
      </c>
      <c r="E130" s="38">
        <f aca="true" t="shared" si="50" ref="E130:F130">E131</f>
        <v>11384.300000000001</v>
      </c>
      <c r="F130" s="38">
        <f t="shared" si="50"/>
        <v>11384.300000000001</v>
      </c>
    </row>
    <row r="131" spans="1:6" ht="31.5">
      <c r="A131" s="45">
        <v>1230120010</v>
      </c>
      <c r="B131" s="45"/>
      <c r="C131" s="60" t="s">
        <v>131</v>
      </c>
      <c r="D131" s="38">
        <f>D132</f>
        <v>11384.300000000001</v>
      </c>
      <c r="E131" s="38">
        <f aca="true" t="shared" si="51" ref="E131:F132">E132</f>
        <v>11384.300000000001</v>
      </c>
      <c r="F131" s="38">
        <f t="shared" si="51"/>
        <v>11384.300000000001</v>
      </c>
    </row>
    <row r="132" spans="1:6" ht="31.5">
      <c r="A132" s="45">
        <v>1230120010</v>
      </c>
      <c r="B132" s="46" t="s">
        <v>101</v>
      </c>
      <c r="C132" s="60" t="s">
        <v>102</v>
      </c>
      <c r="D132" s="38">
        <f>D133</f>
        <v>11384.300000000001</v>
      </c>
      <c r="E132" s="38">
        <f t="shared" si="51"/>
        <v>11384.300000000001</v>
      </c>
      <c r="F132" s="38">
        <f t="shared" si="51"/>
        <v>11384.300000000001</v>
      </c>
    </row>
    <row r="133" spans="1:6" ht="12.75">
      <c r="A133" s="45">
        <v>1230120010</v>
      </c>
      <c r="B133" s="45">
        <v>610</v>
      </c>
      <c r="C133" s="60" t="s">
        <v>111</v>
      </c>
      <c r="D133" s="38">
        <f>'№ 3'!E589</f>
        <v>11384.300000000001</v>
      </c>
      <c r="E133" s="38">
        <f>'№ 3'!F589</f>
        <v>11384.300000000001</v>
      </c>
      <c r="F133" s="38">
        <f>'№ 3'!G589</f>
        <v>11384.300000000001</v>
      </c>
    </row>
    <row r="134" spans="1:6" ht="63">
      <c r="A134" s="45">
        <v>1230200000</v>
      </c>
      <c r="B134" s="45"/>
      <c r="C134" s="60" t="s">
        <v>231</v>
      </c>
      <c r="D134" s="38">
        <f>D135</f>
        <v>259.3</v>
      </c>
      <c r="E134" s="38">
        <f aca="true" t="shared" si="52" ref="E134:F136">E135</f>
        <v>259.3</v>
      </c>
      <c r="F134" s="38">
        <f t="shared" si="52"/>
        <v>259.3</v>
      </c>
    </row>
    <row r="135" spans="1:6" ht="12.75">
      <c r="A135" s="45">
        <v>1230220040</v>
      </c>
      <c r="B135" s="45"/>
      <c r="C135" s="60" t="s">
        <v>232</v>
      </c>
      <c r="D135" s="38">
        <f>D136</f>
        <v>259.3</v>
      </c>
      <c r="E135" s="38">
        <f t="shared" si="52"/>
        <v>259.3</v>
      </c>
      <c r="F135" s="38">
        <f t="shared" si="52"/>
        <v>259.3</v>
      </c>
    </row>
    <row r="136" spans="1:6" ht="31.5">
      <c r="A136" s="45">
        <v>1230220040</v>
      </c>
      <c r="B136" s="46" t="s">
        <v>101</v>
      </c>
      <c r="C136" s="60" t="s">
        <v>102</v>
      </c>
      <c r="D136" s="38">
        <f>D137</f>
        <v>259.3</v>
      </c>
      <c r="E136" s="38">
        <f t="shared" si="52"/>
        <v>259.3</v>
      </c>
      <c r="F136" s="38">
        <f t="shared" si="52"/>
        <v>259.3</v>
      </c>
    </row>
    <row r="137" spans="1:6" ht="12.75">
      <c r="A137" s="45">
        <v>1230220040</v>
      </c>
      <c r="B137" s="45">
        <v>610</v>
      </c>
      <c r="C137" s="60" t="s">
        <v>111</v>
      </c>
      <c r="D137" s="38">
        <f>'№ 3'!E593</f>
        <v>259.3</v>
      </c>
      <c r="E137" s="38">
        <f>'№ 3'!F593</f>
        <v>259.3</v>
      </c>
      <c r="F137" s="38">
        <f>'№ 3'!G593</f>
        <v>259.3</v>
      </c>
    </row>
    <row r="138" spans="1:6" ht="31.5">
      <c r="A138" s="45">
        <v>1230600000</v>
      </c>
      <c r="B138" s="45"/>
      <c r="C138" s="60" t="s">
        <v>233</v>
      </c>
      <c r="D138" s="38">
        <f>D139+D146</f>
        <v>904.3</v>
      </c>
      <c r="E138" s="38">
        <f>E139+E146</f>
        <v>904.3</v>
      </c>
      <c r="F138" s="38">
        <f>F139+F146</f>
        <v>904.3</v>
      </c>
    </row>
    <row r="139" spans="1:6" ht="31.5">
      <c r="A139" s="45">
        <v>1230620300</v>
      </c>
      <c r="B139" s="45"/>
      <c r="C139" s="60" t="s">
        <v>234</v>
      </c>
      <c r="D139" s="38">
        <f>D140+D142+D144</f>
        <v>345.9</v>
      </c>
      <c r="E139" s="38">
        <f aca="true" t="shared" si="53" ref="E139:F139">E140+E142+E144</f>
        <v>345.9</v>
      </c>
      <c r="F139" s="38">
        <f t="shared" si="53"/>
        <v>345.9</v>
      </c>
    </row>
    <row r="140" spans="1:6" ht="63">
      <c r="A140" s="45">
        <v>1230620300</v>
      </c>
      <c r="B140" s="46" t="s">
        <v>71</v>
      </c>
      <c r="C140" s="60" t="s">
        <v>1</v>
      </c>
      <c r="D140" s="38">
        <f>D141</f>
        <v>149.7</v>
      </c>
      <c r="E140" s="38">
        <f aca="true" t="shared" si="54" ref="E140:F140">E141</f>
        <v>149.7</v>
      </c>
      <c r="F140" s="38">
        <f t="shared" si="54"/>
        <v>149.7</v>
      </c>
    </row>
    <row r="141" spans="1:6" ht="31.5">
      <c r="A141" s="45">
        <v>1230620300</v>
      </c>
      <c r="B141" s="45">
        <v>120</v>
      </c>
      <c r="C141" s="60" t="s">
        <v>271</v>
      </c>
      <c r="D141" s="38">
        <f>'№ 3'!E597</f>
        <v>149.7</v>
      </c>
      <c r="E141" s="38">
        <f>'№ 3'!F597</f>
        <v>149.7</v>
      </c>
      <c r="F141" s="38">
        <f>'№ 3'!G597</f>
        <v>149.7</v>
      </c>
    </row>
    <row r="142" spans="1:6" ht="31.5">
      <c r="A142" s="45">
        <v>1230620300</v>
      </c>
      <c r="B142" s="46" t="s">
        <v>72</v>
      </c>
      <c r="C142" s="60" t="s">
        <v>99</v>
      </c>
      <c r="D142" s="38">
        <f>D143</f>
        <v>102</v>
      </c>
      <c r="E142" s="38">
        <f aca="true" t="shared" si="55" ref="E142:F142">E143</f>
        <v>102</v>
      </c>
      <c r="F142" s="38">
        <f t="shared" si="55"/>
        <v>102</v>
      </c>
    </row>
    <row r="143" spans="1:6" ht="31.5">
      <c r="A143" s="45">
        <v>1230620300</v>
      </c>
      <c r="B143" s="45">
        <v>240</v>
      </c>
      <c r="C143" s="60" t="s">
        <v>269</v>
      </c>
      <c r="D143" s="38">
        <f>'№ 3'!E599</f>
        <v>102</v>
      </c>
      <c r="E143" s="38">
        <f>'№ 3'!F599</f>
        <v>102</v>
      </c>
      <c r="F143" s="38">
        <f>'№ 3'!G599</f>
        <v>102</v>
      </c>
    </row>
    <row r="144" spans="1:6" ht="12.75">
      <c r="A144" s="45">
        <v>1230620300</v>
      </c>
      <c r="B144" s="45" t="s">
        <v>73</v>
      </c>
      <c r="C144" s="60" t="s">
        <v>74</v>
      </c>
      <c r="D144" s="38">
        <f>D145</f>
        <v>94.2</v>
      </c>
      <c r="E144" s="38">
        <f aca="true" t="shared" si="56" ref="E144:F144">E145</f>
        <v>94.2</v>
      </c>
      <c r="F144" s="38">
        <f t="shared" si="56"/>
        <v>94.2</v>
      </c>
    </row>
    <row r="145" spans="1:6" ht="12.75">
      <c r="A145" s="45">
        <v>1230620300</v>
      </c>
      <c r="B145" s="45">
        <v>850</v>
      </c>
      <c r="C145" s="60" t="s">
        <v>107</v>
      </c>
      <c r="D145" s="38">
        <f>'№ 3'!E601</f>
        <v>94.2</v>
      </c>
      <c r="E145" s="38">
        <f>'№ 3'!F601</f>
        <v>94.2</v>
      </c>
      <c r="F145" s="38">
        <f>'№ 3'!G601</f>
        <v>94.2</v>
      </c>
    </row>
    <row r="146" spans="1:6" ht="12.75">
      <c r="A146" s="45">
        <v>1230620320</v>
      </c>
      <c r="B146" s="45"/>
      <c r="C146" s="60" t="s">
        <v>159</v>
      </c>
      <c r="D146" s="38">
        <f>D147+D149+D151</f>
        <v>558.4</v>
      </c>
      <c r="E146" s="38">
        <f aca="true" t="shared" si="57" ref="E146:F146">E147+E149+E151</f>
        <v>558.4</v>
      </c>
      <c r="F146" s="38">
        <f t="shared" si="57"/>
        <v>558.4</v>
      </c>
    </row>
    <row r="147" spans="1:6" ht="63">
      <c r="A147" s="45">
        <v>1230620320</v>
      </c>
      <c r="B147" s="46" t="s">
        <v>71</v>
      </c>
      <c r="C147" s="60" t="s">
        <v>1</v>
      </c>
      <c r="D147" s="38">
        <f>D148</f>
        <v>278.5</v>
      </c>
      <c r="E147" s="38">
        <f aca="true" t="shared" si="58" ref="E147:F147">E148</f>
        <v>278.5</v>
      </c>
      <c r="F147" s="38">
        <f t="shared" si="58"/>
        <v>278.5</v>
      </c>
    </row>
    <row r="148" spans="1:6" ht="31.5">
      <c r="A148" s="45">
        <v>1230620320</v>
      </c>
      <c r="B148" s="45">
        <v>120</v>
      </c>
      <c r="C148" s="60" t="s">
        <v>271</v>
      </c>
      <c r="D148" s="38">
        <f>'№ 3'!E604</f>
        <v>278.5</v>
      </c>
      <c r="E148" s="38">
        <f>'№ 3'!F604</f>
        <v>278.5</v>
      </c>
      <c r="F148" s="38">
        <f>'№ 3'!G604</f>
        <v>278.5</v>
      </c>
    </row>
    <row r="149" spans="1:6" ht="31.5">
      <c r="A149" s="45">
        <v>1230620320</v>
      </c>
      <c r="B149" s="46" t="s">
        <v>72</v>
      </c>
      <c r="C149" s="60" t="s">
        <v>99</v>
      </c>
      <c r="D149" s="38">
        <f>D150</f>
        <v>213</v>
      </c>
      <c r="E149" s="38">
        <f aca="true" t="shared" si="59" ref="E149:F149">E150</f>
        <v>213</v>
      </c>
      <c r="F149" s="38">
        <f t="shared" si="59"/>
        <v>213</v>
      </c>
    </row>
    <row r="150" spans="1:6" ht="31.5">
      <c r="A150" s="45">
        <v>1230620320</v>
      </c>
      <c r="B150" s="45">
        <v>240</v>
      </c>
      <c r="C150" s="60" t="s">
        <v>269</v>
      </c>
      <c r="D150" s="38">
        <f>'№ 3'!E606</f>
        <v>213</v>
      </c>
      <c r="E150" s="38">
        <f>'№ 3'!F606</f>
        <v>213</v>
      </c>
      <c r="F150" s="38">
        <f>'№ 3'!G606</f>
        <v>213</v>
      </c>
    </row>
    <row r="151" spans="1:6" ht="31.5">
      <c r="A151" s="45">
        <v>1230620320</v>
      </c>
      <c r="B151" s="46" t="s">
        <v>101</v>
      </c>
      <c r="C151" s="60" t="s">
        <v>102</v>
      </c>
      <c r="D151" s="38">
        <f>D152</f>
        <v>66.9</v>
      </c>
      <c r="E151" s="38">
        <f aca="true" t="shared" si="60" ref="E151:F151">E152</f>
        <v>66.9</v>
      </c>
      <c r="F151" s="38">
        <f t="shared" si="60"/>
        <v>66.9</v>
      </c>
    </row>
    <row r="152" spans="1:6" ht="12.75">
      <c r="A152" s="45">
        <v>1230620320</v>
      </c>
      <c r="B152" s="45">
        <v>610</v>
      </c>
      <c r="C152" s="60" t="s">
        <v>111</v>
      </c>
      <c r="D152" s="38">
        <f>'№ 3'!E608</f>
        <v>66.9</v>
      </c>
      <c r="E152" s="38">
        <f>'№ 3'!F608</f>
        <v>66.9</v>
      </c>
      <c r="F152" s="38">
        <f>'№ 3'!G608</f>
        <v>66.9</v>
      </c>
    </row>
    <row r="153" spans="1:6" ht="31.5">
      <c r="A153" s="166" t="s">
        <v>379</v>
      </c>
      <c r="B153" s="166"/>
      <c r="C153" s="162" t="s">
        <v>376</v>
      </c>
      <c r="D153" s="38">
        <f>D157+D154</f>
        <v>1497.7</v>
      </c>
      <c r="E153" s="38">
        <f aca="true" t="shared" si="61" ref="E153:F153">E157+E154</f>
        <v>0</v>
      </c>
      <c r="F153" s="38">
        <f t="shared" si="61"/>
        <v>0</v>
      </c>
    </row>
    <row r="154" spans="1:6" ht="31.5">
      <c r="A154" s="168" t="s">
        <v>382</v>
      </c>
      <c r="B154" s="168"/>
      <c r="C154" s="162" t="s">
        <v>381</v>
      </c>
      <c r="D154" s="38">
        <f>D155</f>
        <v>760.2</v>
      </c>
      <c r="E154" s="38">
        <f aca="true" t="shared" si="62" ref="E154:F155">E155</f>
        <v>0</v>
      </c>
      <c r="F154" s="38">
        <f t="shared" si="62"/>
        <v>0</v>
      </c>
    </row>
    <row r="155" spans="1:6" ht="31.5">
      <c r="A155" s="168" t="s">
        <v>382</v>
      </c>
      <c r="B155" s="170" t="s">
        <v>72</v>
      </c>
      <c r="C155" s="77" t="s">
        <v>99</v>
      </c>
      <c r="D155" s="38">
        <f>D156</f>
        <v>760.2</v>
      </c>
      <c r="E155" s="38">
        <f t="shared" si="62"/>
        <v>0</v>
      </c>
      <c r="F155" s="38">
        <f t="shared" si="62"/>
        <v>0</v>
      </c>
    </row>
    <row r="156" spans="1:6" ht="31.5">
      <c r="A156" s="168" t="s">
        <v>382</v>
      </c>
      <c r="B156" s="168">
        <v>240</v>
      </c>
      <c r="C156" s="77" t="s">
        <v>269</v>
      </c>
      <c r="D156" s="38">
        <f>'№ 3'!E612</f>
        <v>760.2</v>
      </c>
      <c r="E156" s="38">
        <f>'№ 3'!F612</f>
        <v>0</v>
      </c>
      <c r="F156" s="38">
        <f>'№ 3'!G612</f>
        <v>0</v>
      </c>
    </row>
    <row r="157" spans="1:6" ht="47.25">
      <c r="A157" s="166" t="s">
        <v>380</v>
      </c>
      <c r="B157" s="166"/>
      <c r="C157" s="77" t="s">
        <v>363</v>
      </c>
      <c r="D157" s="38">
        <f>D158</f>
        <v>737.5</v>
      </c>
      <c r="E157" s="38">
        <f aca="true" t="shared" si="63" ref="E157:F158">E158</f>
        <v>0</v>
      </c>
      <c r="F157" s="38">
        <f t="shared" si="63"/>
        <v>0</v>
      </c>
    </row>
    <row r="158" spans="1:6" ht="31.5">
      <c r="A158" s="166" t="s">
        <v>380</v>
      </c>
      <c r="B158" s="167" t="s">
        <v>72</v>
      </c>
      <c r="C158" s="77" t="s">
        <v>99</v>
      </c>
      <c r="D158" s="38">
        <f>D159</f>
        <v>737.5</v>
      </c>
      <c r="E158" s="38">
        <f t="shared" si="63"/>
        <v>0</v>
      </c>
      <c r="F158" s="38">
        <f t="shared" si="63"/>
        <v>0</v>
      </c>
    </row>
    <row r="159" spans="1:6" ht="31.5">
      <c r="A159" s="166" t="s">
        <v>380</v>
      </c>
      <c r="B159" s="166">
        <v>240</v>
      </c>
      <c r="C159" s="77" t="s">
        <v>269</v>
      </c>
      <c r="D159" s="38">
        <f>'№ 3'!E615</f>
        <v>737.5</v>
      </c>
      <c r="E159" s="38">
        <f>'№ 3'!F615</f>
        <v>0</v>
      </c>
      <c r="F159" s="38">
        <f>'№ 3'!G615</f>
        <v>0</v>
      </c>
    </row>
    <row r="160" spans="1:6" ht="31.5">
      <c r="A160" s="46">
        <v>1240000000</v>
      </c>
      <c r="B160" s="45"/>
      <c r="C160" s="60" t="s">
        <v>145</v>
      </c>
      <c r="D160" s="38">
        <f>D161+D165+D189+D179+D201+D209</f>
        <v>15102.6</v>
      </c>
      <c r="E160" s="38">
        <f aca="true" t="shared" si="64" ref="E160:F160">E161+E165+E189+E179+E201+E209</f>
        <v>11822.2</v>
      </c>
      <c r="F160" s="38">
        <f t="shared" si="64"/>
        <v>11890.2</v>
      </c>
    </row>
    <row r="161" spans="1:6" ht="31.5">
      <c r="A161" s="46">
        <v>1240100000</v>
      </c>
      <c r="B161" s="45"/>
      <c r="C161" s="60" t="s">
        <v>226</v>
      </c>
      <c r="D161" s="38">
        <f>D162</f>
        <v>490</v>
      </c>
      <c r="E161" s="38">
        <f aca="true" t="shared" si="65" ref="E161:F163">E162</f>
        <v>0</v>
      </c>
      <c r="F161" s="38">
        <f t="shared" si="65"/>
        <v>0</v>
      </c>
    </row>
    <row r="162" spans="1:6" ht="31.5">
      <c r="A162" s="46">
        <v>1240120330</v>
      </c>
      <c r="B162" s="45"/>
      <c r="C162" s="60" t="s">
        <v>163</v>
      </c>
      <c r="D162" s="38">
        <f>D163</f>
        <v>490</v>
      </c>
      <c r="E162" s="38">
        <f t="shared" si="65"/>
        <v>0</v>
      </c>
      <c r="F162" s="38">
        <f t="shared" si="65"/>
        <v>0</v>
      </c>
    </row>
    <row r="163" spans="1:6" ht="31.5">
      <c r="A163" s="46">
        <v>1240120330</v>
      </c>
      <c r="B163" s="46" t="s">
        <v>101</v>
      </c>
      <c r="C163" s="60" t="s">
        <v>102</v>
      </c>
      <c r="D163" s="38">
        <f>D164</f>
        <v>490</v>
      </c>
      <c r="E163" s="38">
        <f t="shared" si="65"/>
        <v>0</v>
      </c>
      <c r="F163" s="38">
        <f t="shared" si="65"/>
        <v>0</v>
      </c>
    </row>
    <row r="164" spans="1:6" ht="31.5">
      <c r="A164" s="46">
        <v>1240120330</v>
      </c>
      <c r="B164" s="45">
        <v>630</v>
      </c>
      <c r="C164" s="60" t="s">
        <v>164</v>
      </c>
      <c r="D164" s="38">
        <f>'№ 3'!E547</f>
        <v>490</v>
      </c>
      <c r="E164" s="38">
        <f>'№ 3'!F547</f>
        <v>0</v>
      </c>
      <c r="F164" s="38">
        <f>'№ 3'!G547</f>
        <v>0</v>
      </c>
    </row>
    <row r="165" spans="1:6" ht="31.5">
      <c r="A165" s="46">
        <v>1240200000</v>
      </c>
      <c r="B165" s="45"/>
      <c r="C165" s="60" t="s">
        <v>165</v>
      </c>
      <c r="D165" s="38">
        <f>D171+D166+D176</f>
        <v>226.5</v>
      </c>
      <c r="E165" s="38">
        <f aca="true" t="shared" si="66" ref="E165:F165">E171+E166+E176</f>
        <v>226.49999999999997</v>
      </c>
      <c r="F165" s="38">
        <f t="shared" si="66"/>
        <v>226.49999999999997</v>
      </c>
    </row>
    <row r="166" spans="1:6" ht="12.75">
      <c r="A166" s="45">
        <v>1240220340</v>
      </c>
      <c r="B166" s="45"/>
      <c r="C166" s="66" t="s">
        <v>172</v>
      </c>
      <c r="D166" s="38">
        <f>D167+D169</f>
        <v>114.4</v>
      </c>
      <c r="E166" s="38">
        <f aca="true" t="shared" si="67" ref="E166:F166">E167+E169</f>
        <v>112.8</v>
      </c>
      <c r="F166" s="38">
        <f t="shared" si="67"/>
        <v>112.8</v>
      </c>
    </row>
    <row r="167" spans="1:6" ht="31.5">
      <c r="A167" s="45">
        <v>1240220340</v>
      </c>
      <c r="B167" s="46" t="s">
        <v>72</v>
      </c>
      <c r="C167" s="60" t="s">
        <v>99</v>
      </c>
      <c r="D167" s="38">
        <f>D168</f>
        <v>82.8</v>
      </c>
      <c r="E167" s="38">
        <f aca="true" t="shared" si="68" ref="E167:F167">E168</f>
        <v>82.8</v>
      </c>
      <c r="F167" s="38">
        <f t="shared" si="68"/>
        <v>82.8</v>
      </c>
    </row>
    <row r="168" spans="1:6" ht="31.5">
      <c r="A168" s="45">
        <v>1240220340</v>
      </c>
      <c r="B168" s="45">
        <v>240</v>
      </c>
      <c r="C168" s="66" t="s">
        <v>269</v>
      </c>
      <c r="D168" s="38">
        <f>'№ 3'!E86</f>
        <v>82.8</v>
      </c>
      <c r="E168" s="38">
        <f>'№ 3'!F86</f>
        <v>82.8</v>
      </c>
      <c r="F168" s="38">
        <f>'№ 3'!G86</f>
        <v>82.8</v>
      </c>
    </row>
    <row r="169" spans="1:6" ht="12.75">
      <c r="A169" s="45">
        <v>1240220340</v>
      </c>
      <c r="B169" s="46" t="s">
        <v>76</v>
      </c>
      <c r="C169" s="60" t="s">
        <v>77</v>
      </c>
      <c r="D169" s="38">
        <f>D170</f>
        <v>31.6</v>
      </c>
      <c r="E169" s="38">
        <f aca="true" t="shared" si="69" ref="E169:F169">E170</f>
        <v>30</v>
      </c>
      <c r="F169" s="38">
        <f t="shared" si="69"/>
        <v>30</v>
      </c>
    </row>
    <row r="170" spans="1:6" ht="12.75">
      <c r="A170" s="45">
        <v>1240220340</v>
      </c>
      <c r="B170" s="45">
        <v>350</v>
      </c>
      <c r="C170" s="63" t="s">
        <v>173</v>
      </c>
      <c r="D170" s="38">
        <f>'№ 3'!E88</f>
        <v>31.6</v>
      </c>
      <c r="E170" s="38">
        <f>'№ 3'!F88</f>
        <v>30</v>
      </c>
      <c r="F170" s="38">
        <f>'№ 3'!G88</f>
        <v>30</v>
      </c>
    </row>
    <row r="171" spans="1:6" ht="31.5">
      <c r="A171" s="46">
        <v>1240220350</v>
      </c>
      <c r="B171" s="45"/>
      <c r="C171" s="60" t="s">
        <v>227</v>
      </c>
      <c r="D171" s="38">
        <f>D172+D174</f>
        <v>105.5</v>
      </c>
      <c r="E171" s="38">
        <f aca="true" t="shared" si="70" ref="E171:F171">E172+E174</f>
        <v>107.1</v>
      </c>
      <c r="F171" s="38">
        <f t="shared" si="70"/>
        <v>107.1</v>
      </c>
    </row>
    <row r="172" spans="1:6" ht="31.5">
      <c r="A172" s="46">
        <v>1240220350</v>
      </c>
      <c r="B172" s="46" t="s">
        <v>72</v>
      </c>
      <c r="C172" s="60" t="s">
        <v>99</v>
      </c>
      <c r="D172" s="38">
        <f>D173</f>
        <v>3.1</v>
      </c>
      <c r="E172" s="38">
        <f aca="true" t="shared" si="71" ref="E172:F172">E173</f>
        <v>3.1</v>
      </c>
      <c r="F172" s="38">
        <f t="shared" si="71"/>
        <v>3.1</v>
      </c>
    </row>
    <row r="173" spans="1:6" ht="31.5">
      <c r="A173" s="46">
        <v>1240220350</v>
      </c>
      <c r="B173" s="45">
        <v>240</v>
      </c>
      <c r="C173" s="60" t="s">
        <v>269</v>
      </c>
      <c r="D173" s="38">
        <f>'№ 3'!E551</f>
        <v>3.1</v>
      </c>
      <c r="E173" s="38">
        <f>'№ 3'!F551</f>
        <v>3.1</v>
      </c>
      <c r="F173" s="38">
        <f>'№ 3'!G551</f>
        <v>3.1</v>
      </c>
    </row>
    <row r="174" spans="1:6" ht="12.75">
      <c r="A174" s="46">
        <v>1240220350</v>
      </c>
      <c r="B174" s="45" t="s">
        <v>76</v>
      </c>
      <c r="C174" s="60" t="s">
        <v>77</v>
      </c>
      <c r="D174" s="38">
        <f>D175</f>
        <v>102.4</v>
      </c>
      <c r="E174" s="38">
        <f aca="true" t="shared" si="72" ref="E174:F174">E175</f>
        <v>104</v>
      </c>
      <c r="F174" s="38">
        <f t="shared" si="72"/>
        <v>104</v>
      </c>
    </row>
    <row r="175" spans="1:6" ht="12.75">
      <c r="A175" s="46">
        <v>1240220350</v>
      </c>
      <c r="B175" s="45" t="s">
        <v>160</v>
      </c>
      <c r="C175" s="60" t="s">
        <v>161</v>
      </c>
      <c r="D175" s="38">
        <f>'№ 3'!E553</f>
        <v>102.4</v>
      </c>
      <c r="E175" s="38">
        <f>'№ 3'!F553</f>
        <v>104</v>
      </c>
      <c r="F175" s="38">
        <f>'№ 3'!G553</f>
        <v>104</v>
      </c>
    </row>
    <row r="176" spans="1:6" ht="31.5">
      <c r="A176" s="72">
        <v>1240220360</v>
      </c>
      <c r="B176" s="72"/>
      <c r="C176" s="63" t="s">
        <v>274</v>
      </c>
      <c r="D176" s="38">
        <f>D177</f>
        <v>6.6</v>
      </c>
      <c r="E176" s="38">
        <f aca="true" t="shared" si="73" ref="E176:F177">E177</f>
        <v>6.6</v>
      </c>
      <c r="F176" s="38">
        <f t="shared" si="73"/>
        <v>6.6</v>
      </c>
    </row>
    <row r="177" spans="1:6" ht="12.75">
      <c r="A177" s="72">
        <v>1240220360</v>
      </c>
      <c r="B177" s="74" t="s">
        <v>76</v>
      </c>
      <c r="C177" s="73" t="s">
        <v>77</v>
      </c>
      <c r="D177" s="38">
        <f>D178</f>
        <v>6.6</v>
      </c>
      <c r="E177" s="38">
        <f t="shared" si="73"/>
        <v>6.6</v>
      </c>
      <c r="F177" s="38">
        <f t="shared" si="73"/>
        <v>6.6</v>
      </c>
    </row>
    <row r="178" spans="1:6" ht="12.75">
      <c r="A178" s="72">
        <v>1240220360</v>
      </c>
      <c r="B178" s="72">
        <v>350</v>
      </c>
      <c r="C178" s="63" t="s">
        <v>173</v>
      </c>
      <c r="D178" s="38">
        <f>'№ 3'!E91</f>
        <v>6.6</v>
      </c>
      <c r="E178" s="38">
        <f>'№ 3'!F91</f>
        <v>6.6</v>
      </c>
      <c r="F178" s="38">
        <f>'№ 3'!G91</f>
        <v>6.6</v>
      </c>
    </row>
    <row r="179" spans="1:6" ht="12.75">
      <c r="A179" s="45">
        <v>1240300000</v>
      </c>
      <c r="B179" s="45"/>
      <c r="C179" s="60" t="s">
        <v>228</v>
      </c>
      <c r="D179" s="38">
        <f>D186+D183+D180</f>
        <v>1841.6000000000001</v>
      </c>
      <c r="E179" s="38">
        <f aca="true" t="shared" si="74" ref="E179:F179">E186+E183+E180</f>
        <v>1923.6000000000001</v>
      </c>
      <c r="F179" s="38">
        <f t="shared" si="74"/>
        <v>1923.6000000000001</v>
      </c>
    </row>
    <row r="180" spans="1:6" ht="47.25">
      <c r="A180" s="119">
        <v>1240310320</v>
      </c>
      <c r="B180" s="119"/>
      <c r="C180" s="77" t="s">
        <v>329</v>
      </c>
      <c r="D180" s="38">
        <f>D181</f>
        <v>476.90000000000003</v>
      </c>
      <c r="E180" s="38">
        <f aca="true" t="shared" si="75" ref="E180:F181">E181</f>
        <v>476.90000000000003</v>
      </c>
      <c r="F180" s="38">
        <f t="shared" si="75"/>
        <v>476.90000000000003</v>
      </c>
    </row>
    <row r="181" spans="1:6" ht="31.5">
      <c r="A181" s="119">
        <v>1240310320</v>
      </c>
      <c r="B181" s="121" t="s">
        <v>101</v>
      </c>
      <c r="C181" s="120" t="s">
        <v>102</v>
      </c>
      <c r="D181" s="38">
        <f>D182</f>
        <v>476.90000000000003</v>
      </c>
      <c r="E181" s="38">
        <f t="shared" si="75"/>
        <v>476.90000000000003</v>
      </c>
      <c r="F181" s="38">
        <f t="shared" si="75"/>
        <v>476.90000000000003</v>
      </c>
    </row>
    <row r="182" spans="1:6" ht="31.5">
      <c r="A182" s="119">
        <v>1240310320</v>
      </c>
      <c r="B182" s="119">
        <v>630</v>
      </c>
      <c r="C182" s="120" t="s">
        <v>164</v>
      </c>
      <c r="D182" s="38">
        <f>'№ 3'!E650</f>
        <v>476.90000000000003</v>
      </c>
      <c r="E182" s="38">
        <f>'№ 3'!F650</f>
        <v>476.90000000000003</v>
      </c>
      <c r="F182" s="38">
        <f>'№ 3'!G650</f>
        <v>476.90000000000003</v>
      </c>
    </row>
    <row r="183" spans="1:6" ht="47.25">
      <c r="A183" s="115">
        <v>1240320400</v>
      </c>
      <c r="B183" s="115"/>
      <c r="C183" s="120" t="s">
        <v>330</v>
      </c>
      <c r="D183" s="38">
        <f>D184</f>
        <v>728.2</v>
      </c>
      <c r="E183" s="38">
        <f aca="true" t="shared" si="76" ref="E183:F184">E184</f>
        <v>810.2</v>
      </c>
      <c r="F183" s="38">
        <f t="shared" si="76"/>
        <v>810.2</v>
      </c>
    </row>
    <row r="184" spans="1:6" ht="31.5">
      <c r="A184" s="115">
        <v>1240320400</v>
      </c>
      <c r="B184" s="117" t="s">
        <v>72</v>
      </c>
      <c r="C184" s="116" t="s">
        <v>99</v>
      </c>
      <c r="D184" s="38">
        <f>D185</f>
        <v>728.2</v>
      </c>
      <c r="E184" s="38">
        <f t="shared" si="76"/>
        <v>810.2</v>
      </c>
      <c r="F184" s="38">
        <f t="shared" si="76"/>
        <v>810.2</v>
      </c>
    </row>
    <row r="185" spans="1:6" ht="31.5">
      <c r="A185" s="115">
        <v>1240320400</v>
      </c>
      <c r="B185" s="115">
        <v>240</v>
      </c>
      <c r="C185" s="116" t="s">
        <v>269</v>
      </c>
      <c r="D185" s="38">
        <f>'№ 3'!E653</f>
        <v>728.2</v>
      </c>
      <c r="E185" s="38">
        <f>'№ 3'!F653</f>
        <v>810.2</v>
      </c>
      <c r="F185" s="38">
        <f>'№ 3'!G653</f>
        <v>810.2</v>
      </c>
    </row>
    <row r="186" spans="1:6" ht="47.25">
      <c r="A186" s="45" t="s">
        <v>167</v>
      </c>
      <c r="B186" s="45"/>
      <c r="C186" s="60" t="s">
        <v>166</v>
      </c>
      <c r="D186" s="38">
        <f>D187</f>
        <v>636.5</v>
      </c>
      <c r="E186" s="38">
        <f aca="true" t="shared" si="77" ref="E186:F187">E187</f>
        <v>636.5</v>
      </c>
      <c r="F186" s="38">
        <f t="shared" si="77"/>
        <v>636.5</v>
      </c>
    </row>
    <row r="187" spans="1:6" ht="31.5">
      <c r="A187" s="45" t="s">
        <v>167</v>
      </c>
      <c r="B187" s="117" t="s">
        <v>101</v>
      </c>
      <c r="C187" s="116" t="s">
        <v>102</v>
      </c>
      <c r="D187" s="38">
        <f>D188</f>
        <v>636.5</v>
      </c>
      <c r="E187" s="38">
        <f t="shared" si="77"/>
        <v>636.5</v>
      </c>
      <c r="F187" s="38">
        <f t="shared" si="77"/>
        <v>636.5</v>
      </c>
    </row>
    <row r="188" spans="1:6" ht="31.5">
      <c r="A188" s="45" t="s">
        <v>167</v>
      </c>
      <c r="B188" s="115">
        <v>630</v>
      </c>
      <c r="C188" s="116" t="s">
        <v>164</v>
      </c>
      <c r="D188" s="38">
        <f>'№ 3'!E656</f>
        <v>636.5</v>
      </c>
      <c r="E188" s="38">
        <f>'№ 3'!F656</f>
        <v>636.5</v>
      </c>
      <c r="F188" s="38">
        <f>'№ 3'!G656</f>
        <v>636.5</v>
      </c>
    </row>
    <row r="189" spans="1:6" ht="12.75">
      <c r="A189" s="45">
        <v>1240400000</v>
      </c>
      <c r="B189" s="45"/>
      <c r="C189" s="60" t="s">
        <v>225</v>
      </c>
      <c r="D189" s="38">
        <f>D190+D198+D193</f>
        <v>11425.900000000001</v>
      </c>
      <c r="E189" s="38">
        <f aca="true" t="shared" si="78" ref="E189:F189">E190+E198+E193</f>
        <v>8876.800000000001</v>
      </c>
      <c r="F189" s="38">
        <f t="shared" si="78"/>
        <v>9040.300000000001</v>
      </c>
    </row>
    <row r="190" spans="1:6" ht="31.5">
      <c r="A190" s="45">
        <v>1240420380</v>
      </c>
      <c r="B190" s="45"/>
      <c r="C190" s="60" t="s">
        <v>162</v>
      </c>
      <c r="D190" s="38">
        <f>D191</f>
        <v>159</v>
      </c>
      <c r="E190" s="38">
        <f aca="true" t="shared" si="79" ref="E190:F190">E191</f>
        <v>159</v>
      </c>
      <c r="F190" s="38">
        <f t="shared" si="79"/>
        <v>0</v>
      </c>
    </row>
    <row r="191" spans="1:6" ht="12.75">
      <c r="A191" s="45">
        <v>1240420380</v>
      </c>
      <c r="B191" s="46" t="s">
        <v>76</v>
      </c>
      <c r="C191" s="60" t="s">
        <v>77</v>
      </c>
      <c r="D191" s="38">
        <f>D192</f>
        <v>159</v>
      </c>
      <c r="E191" s="38">
        <f aca="true" t="shared" si="80" ref="E191:F191">E192</f>
        <v>159</v>
      </c>
      <c r="F191" s="38">
        <f t="shared" si="80"/>
        <v>0</v>
      </c>
    </row>
    <row r="192" spans="1:6" ht="31.5">
      <c r="A192" s="45">
        <v>1240420380</v>
      </c>
      <c r="B192" s="46" t="s">
        <v>108</v>
      </c>
      <c r="C192" s="60" t="s">
        <v>109</v>
      </c>
      <c r="D192" s="38">
        <f>'№ 3'!E557</f>
        <v>159</v>
      </c>
      <c r="E192" s="38">
        <f>'№ 3'!F557</f>
        <v>159</v>
      </c>
      <c r="F192" s="38">
        <f>'№ 3'!G557</f>
        <v>0</v>
      </c>
    </row>
    <row r="193" spans="1:6" ht="47.25">
      <c r="A193" s="45">
        <v>1240420390</v>
      </c>
      <c r="B193" s="45"/>
      <c r="C193" s="66" t="s">
        <v>70</v>
      </c>
      <c r="D193" s="38">
        <f>D194+D196</f>
        <v>1357.2</v>
      </c>
      <c r="E193" s="38">
        <f aca="true" t="shared" si="81" ref="E193:F193">E194+E196</f>
        <v>1357.2</v>
      </c>
      <c r="F193" s="38">
        <f t="shared" si="81"/>
        <v>1357.2</v>
      </c>
    </row>
    <row r="194" spans="1:6" ht="31.5">
      <c r="A194" s="45">
        <v>1240420390</v>
      </c>
      <c r="B194" s="46" t="s">
        <v>72</v>
      </c>
      <c r="C194" s="60" t="s">
        <v>99</v>
      </c>
      <c r="D194" s="38">
        <f>D195</f>
        <v>39.5</v>
      </c>
      <c r="E194" s="38">
        <f aca="true" t="shared" si="82" ref="E194:F194">E195</f>
        <v>39.5</v>
      </c>
      <c r="F194" s="38">
        <f t="shared" si="82"/>
        <v>39.5</v>
      </c>
    </row>
    <row r="195" spans="1:6" ht="31.5">
      <c r="A195" s="45">
        <v>1240420390</v>
      </c>
      <c r="B195" s="45">
        <v>240</v>
      </c>
      <c r="C195" s="60" t="s">
        <v>269</v>
      </c>
      <c r="D195" s="38">
        <f>'№ 3'!E538</f>
        <v>39.5</v>
      </c>
      <c r="E195" s="38">
        <f>'№ 3'!F538</f>
        <v>39.5</v>
      </c>
      <c r="F195" s="38">
        <f>'№ 3'!G538</f>
        <v>39.5</v>
      </c>
    </row>
    <row r="196" spans="1:6" ht="12.75">
      <c r="A196" s="45">
        <v>1240420390</v>
      </c>
      <c r="B196" s="46" t="s">
        <v>76</v>
      </c>
      <c r="C196" s="60" t="s">
        <v>77</v>
      </c>
      <c r="D196" s="38">
        <f>D197</f>
        <v>1317.7</v>
      </c>
      <c r="E196" s="38">
        <f aca="true" t="shared" si="83" ref="E196:F196">E197</f>
        <v>1317.7</v>
      </c>
      <c r="F196" s="38">
        <f t="shared" si="83"/>
        <v>1317.7</v>
      </c>
    </row>
    <row r="197" spans="1:6" ht="12.75">
      <c r="A197" s="45">
        <v>1240420390</v>
      </c>
      <c r="B197" s="46" t="s">
        <v>160</v>
      </c>
      <c r="C197" s="60" t="s">
        <v>161</v>
      </c>
      <c r="D197" s="38">
        <f>'№ 3'!E540</f>
        <v>1317.7</v>
      </c>
      <c r="E197" s="38">
        <f>'№ 3'!F540</f>
        <v>1317.7</v>
      </c>
      <c r="F197" s="38">
        <f>'№ 3'!G540</f>
        <v>1317.7</v>
      </c>
    </row>
    <row r="198" spans="1:6" ht="12.75">
      <c r="A198" s="51" t="s">
        <v>268</v>
      </c>
      <c r="B198" s="51"/>
      <c r="C198" s="60" t="s">
        <v>267</v>
      </c>
      <c r="D198" s="38">
        <f>D199</f>
        <v>9909.7</v>
      </c>
      <c r="E198" s="38">
        <f aca="true" t="shared" si="84" ref="E198:F198">E199</f>
        <v>7360.6</v>
      </c>
      <c r="F198" s="38">
        <f t="shared" si="84"/>
        <v>7683.1</v>
      </c>
    </row>
    <row r="199" spans="1:6" ht="12.75">
      <c r="A199" s="51" t="s">
        <v>268</v>
      </c>
      <c r="B199" s="1" t="s">
        <v>76</v>
      </c>
      <c r="C199" s="63" t="s">
        <v>77</v>
      </c>
      <c r="D199" s="38">
        <f>D200</f>
        <v>9909.7</v>
      </c>
      <c r="E199" s="38">
        <f aca="true" t="shared" si="85" ref="E199:F199">E200</f>
        <v>7360.6</v>
      </c>
      <c r="F199" s="38">
        <f t="shared" si="85"/>
        <v>7683.1</v>
      </c>
    </row>
    <row r="200" spans="1:6" ht="31.5">
      <c r="A200" s="51" t="s">
        <v>268</v>
      </c>
      <c r="B200" s="1" t="s">
        <v>108</v>
      </c>
      <c r="C200" s="63" t="s">
        <v>109</v>
      </c>
      <c r="D200" s="38">
        <f>'№ 3'!E572</f>
        <v>9909.7</v>
      </c>
      <c r="E200" s="38">
        <f>'№ 3'!F572</f>
        <v>7360.6</v>
      </c>
      <c r="F200" s="38">
        <f>'№ 3'!G572</f>
        <v>7683.1</v>
      </c>
    </row>
    <row r="201" spans="1:6" ht="12.75">
      <c r="A201" s="45">
        <v>1240500000</v>
      </c>
      <c r="B201" s="45"/>
      <c r="C201" s="60" t="s">
        <v>146</v>
      </c>
      <c r="D201" s="38">
        <f>D202+D206</f>
        <v>992.8</v>
      </c>
      <c r="E201" s="38">
        <f aca="true" t="shared" si="86" ref="E201:F201">E202+E206</f>
        <v>669.5</v>
      </c>
      <c r="F201" s="38">
        <f t="shared" si="86"/>
        <v>574</v>
      </c>
    </row>
    <row r="202" spans="1:6" ht="31.5">
      <c r="A202" s="45">
        <v>1240520410</v>
      </c>
      <c r="B202" s="45"/>
      <c r="C202" s="60" t="s">
        <v>243</v>
      </c>
      <c r="D202" s="38">
        <f>D203</f>
        <v>208</v>
      </c>
      <c r="E202" s="38">
        <f aca="true" t="shared" si="87" ref="E202:F202">E203</f>
        <v>208</v>
      </c>
      <c r="F202" s="38">
        <f t="shared" si="87"/>
        <v>128.6</v>
      </c>
    </row>
    <row r="203" spans="1:6" ht="12.75">
      <c r="A203" s="45">
        <v>1240520410</v>
      </c>
      <c r="B203" s="45" t="s">
        <v>73</v>
      </c>
      <c r="C203" s="60" t="s">
        <v>74</v>
      </c>
      <c r="D203" s="38">
        <f>D204+D205</f>
        <v>208</v>
      </c>
      <c r="E203" s="38">
        <f aca="true" t="shared" si="88" ref="E203:F203">E204+E205</f>
        <v>208</v>
      </c>
      <c r="F203" s="38">
        <f t="shared" si="88"/>
        <v>128.6</v>
      </c>
    </row>
    <row r="204" spans="1:6" ht="12.75">
      <c r="A204" s="45">
        <v>1240520410</v>
      </c>
      <c r="B204" s="45">
        <v>850</v>
      </c>
      <c r="C204" s="60" t="s">
        <v>107</v>
      </c>
      <c r="D204" s="38">
        <f>'№ 3'!E95</f>
        <v>119.4</v>
      </c>
      <c r="E204" s="38">
        <f>'№ 3'!F95</f>
        <v>119.4</v>
      </c>
      <c r="F204" s="38">
        <v>40</v>
      </c>
    </row>
    <row r="205" spans="1:6" ht="31.5">
      <c r="A205" s="45">
        <v>1240520410</v>
      </c>
      <c r="B205" s="45">
        <v>860</v>
      </c>
      <c r="C205" s="60" t="s">
        <v>273</v>
      </c>
      <c r="D205" s="38">
        <f>'№ 3'!E73</f>
        <v>88.6</v>
      </c>
      <c r="E205" s="38">
        <f>'№ 3'!F73</f>
        <v>88.6</v>
      </c>
      <c r="F205" s="38">
        <f>'№ 3'!G73</f>
        <v>88.6</v>
      </c>
    </row>
    <row r="206" spans="1:6" ht="31.5">
      <c r="A206" s="45">
        <v>1240520460</v>
      </c>
      <c r="B206" s="45"/>
      <c r="C206" s="60" t="s">
        <v>174</v>
      </c>
      <c r="D206" s="38">
        <f>D207</f>
        <v>784.8</v>
      </c>
      <c r="E206" s="38">
        <f aca="true" t="shared" si="89" ref="E206:F207">E207</f>
        <v>461.5</v>
      </c>
      <c r="F206" s="38">
        <f t="shared" si="89"/>
        <v>445.4</v>
      </c>
    </row>
    <row r="207" spans="1:6" ht="31.5">
      <c r="A207" s="45">
        <v>1240520460</v>
      </c>
      <c r="B207" s="46" t="s">
        <v>72</v>
      </c>
      <c r="C207" s="60" t="s">
        <v>99</v>
      </c>
      <c r="D207" s="38">
        <f>D208</f>
        <v>784.8</v>
      </c>
      <c r="E207" s="38">
        <f t="shared" si="89"/>
        <v>461.5</v>
      </c>
      <c r="F207" s="38">
        <f t="shared" si="89"/>
        <v>445.4</v>
      </c>
    </row>
    <row r="208" spans="1:6" ht="31.5">
      <c r="A208" s="45">
        <v>1240520460</v>
      </c>
      <c r="B208" s="45">
        <v>240</v>
      </c>
      <c r="C208" s="60" t="s">
        <v>269</v>
      </c>
      <c r="D208" s="38">
        <f>'№ 3'!E98</f>
        <v>784.8</v>
      </c>
      <c r="E208" s="38">
        <f>'№ 3'!F98</f>
        <v>461.5</v>
      </c>
      <c r="F208" s="38">
        <f>'№ 3'!G98</f>
        <v>445.4</v>
      </c>
    </row>
    <row r="209" spans="1:6" ht="31.5">
      <c r="A209" s="54" t="s">
        <v>147</v>
      </c>
      <c r="B209" s="10"/>
      <c r="C209" s="66" t="s">
        <v>155</v>
      </c>
      <c r="D209" s="38">
        <f>D210+D213+D216+D219</f>
        <v>125.8</v>
      </c>
      <c r="E209" s="38">
        <f aca="true" t="shared" si="90" ref="E209:F209">E210+E213+E216+E219</f>
        <v>125.8</v>
      </c>
      <c r="F209" s="38">
        <f t="shared" si="90"/>
        <v>125.8</v>
      </c>
    </row>
    <row r="210" spans="1:6" ht="12.75">
      <c r="A210" s="10" t="s">
        <v>235</v>
      </c>
      <c r="B210" s="11"/>
      <c r="C210" s="60" t="s">
        <v>159</v>
      </c>
      <c r="D210" s="38">
        <f>D211</f>
        <v>52.9</v>
      </c>
      <c r="E210" s="38">
        <f aca="true" t="shared" si="91" ref="E210:F211">E211</f>
        <v>52.9</v>
      </c>
      <c r="F210" s="38">
        <f t="shared" si="91"/>
        <v>52.9</v>
      </c>
    </row>
    <row r="211" spans="1:6" ht="31.5">
      <c r="A211" s="10" t="s">
        <v>235</v>
      </c>
      <c r="B211" s="84" t="s">
        <v>72</v>
      </c>
      <c r="C211" s="83" t="s">
        <v>99</v>
      </c>
      <c r="D211" s="38">
        <f>D212</f>
        <v>52.9</v>
      </c>
      <c r="E211" s="38">
        <f t="shared" si="91"/>
        <v>52.9</v>
      </c>
      <c r="F211" s="38">
        <f t="shared" si="91"/>
        <v>52.9</v>
      </c>
    </row>
    <row r="212" spans="1:6" ht="31.5">
      <c r="A212" s="10" t="s">
        <v>235</v>
      </c>
      <c r="B212" s="82">
        <v>240</v>
      </c>
      <c r="C212" s="83" t="s">
        <v>269</v>
      </c>
      <c r="D212" s="38">
        <f>'№ 3'!E460</f>
        <v>52.9</v>
      </c>
      <c r="E212" s="38">
        <f>'№ 3'!F460</f>
        <v>52.9</v>
      </c>
      <c r="F212" s="38">
        <f>'№ 3'!G460</f>
        <v>52.9</v>
      </c>
    </row>
    <row r="213" spans="1:6" ht="16.5" customHeight="1">
      <c r="A213" s="10" t="s">
        <v>149</v>
      </c>
      <c r="B213" s="10"/>
      <c r="C213" s="60" t="s">
        <v>148</v>
      </c>
      <c r="D213" s="38">
        <f>D214</f>
        <v>22.9</v>
      </c>
      <c r="E213" s="38">
        <f aca="true" t="shared" si="92" ref="E213:F214">E214</f>
        <v>22.9</v>
      </c>
      <c r="F213" s="38">
        <f t="shared" si="92"/>
        <v>22.9</v>
      </c>
    </row>
    <row r="214" spans="1:6" ht="31.5">
      <c r="A214" s="10" t="s">
        <v>149</v>
      </c>
      <c r="B214" s="46" t="s">
        <v>72</v>
      </c>
      <c r="C214" s="60" t="s">
        <v>99</v>
      </c>
      <c r="D214" s="38">
        <f>D215</f>
        <v>22.9</v>
      </c>
      <c r="E214" s="38">
        <f t="shared" si="92"/>
        <v>22.9</v>
      </c>
      <c r="F214" s="38">
        <f t="shared" si="92"/>
        <v>22.9</v>
      </c>
    </row>
    <row r="215" spans="1:6" ht="31.5">
      <c r="A215" s="10" t="s">
        <v>149</v>
      </c>
      <c r="B215" s="45">
        <v>240</v>
      </c>
      <c r="C215" s="60" t="s">
        <v>269</v>
      </c>
      <c r="D215" s="38">
        <f>'№ 3'!E463</f>
        <v>22.9</v>
      </c>
      <c r="E215" s="38">
        <f>'№ 3'!F463</f>
        <v>22.9</v>
      </c>
      <c r="F215" s="38">
        <f>'№ 3'!G463</f>
        <v>22.9</v>
      </c>
    </row>
    <row r="216" spans="1:6" ht="18" customHeight="1">
      <c r="A216" s="10" t="s">
        <v>151</v>
      </c>
      <c r="B216" s="10"/>
      <c r="C216" s="60" t="s">
        <v>150</v>
      </c>
      <c r="D216" s="38">
        <f>D217</f>
        <v>14</v>
      </c>
      <c r="E216" s="38">
        <f aca="true" t="shared" si="93" ref="E216:F216">E217</f>
        <v>14</v>
      </c>
      <c r="F216" s="38">
        <f t="shared" si="93"/>
        <v>14</v>
      </c>
    </row>
    <row r="217" spans="1:6" ht="31.5">
      <c r="A217" s="10" t="s">
        <v>151</v>
      </c>
      <c r="B217" s="46" t="s">
        <v>72</v>
      </c>
      <c r="C217" s="60" t="s">
        <v>99</v>
      </c>
      <c r="D217" s="38">
        <f>D218</f>
        <v>14</v>
      </c>
      <c r="E217" s="38">
        <f aca="true" t="shared" si="94" ref="E217:F217">E218</f>
        <v>14</v>
      </c>
      <c r="F217" s="38">
        <f t="shared" si="94"/>
        <v>14</v>
      </c>
    </row>
    <row r="218" spans="1:6" ht="31.5">
      <c r="A218" s="10" t="s">
        <v>151</v>
      </c>
      <c r="B218" s="45">
        <v>240</v>
      </c>
      <c r="C218" s="60" t="s">
        <v>269</v>
      </c>
      <c r="D218" s="38">
        <f>'№ 3'!E466</f>
        <v>14</v>
      </c>
      <c r="E218" s="38">
        <f>'№ 3'!F466</f>
        <v>14</v>
      </c>
      <c r="F218" s="38">
        <f>'№ 3'!G466</f>
        <v>14</v>
      </c>
    </row>
    <row r="219" spans="1:6" ht="12.75">
      <c r="A219" s="10" t="s">
        <v>237</v>
      </c>
      <c r="B219" s="10"/>
      <c r="C219" s="60" t="s">
        <v>152</v>
      </c>
      <c r="D219" s="38">
        <f>D220</f>
        <v>36</v>
      </c>
      <c r="E219" s="38">
        <f aca="true" t="shared" si="95" ref="E219:F219">E220</f>
        <v>36</v>
      </c>
      <c r="F219" s="38">
        <f t="shared" si="95"/>
        <v>36</v>
      </c>
    </row>
    <row r="220" spans="1:6" ht="12.75">
      <c r="A220" s="10" t="s">
        <v>237</v>
      </c>
      <c r="B220" s="46" t="s">
        <v>76</v>
      </c>
      <c r="C220" s="60" t="s">
        <v>77</v>
      </c>
      <c r="D220" s="38">
        <f>D221</f>
        <v>36</v>
      </c>
      <c r="E220" s="38">
        <f aca="true" t="shared" si="96" ref="E220:F220">E221</f>
        <v>36</v>
      </c>
      <c r="F220" s="38">
        <f t="shared" si="96"/>
        <v>36</v>
      </c>
    </row>
    <row r="221" spans="1:6" ht="12.75">
      <c r="A221" s="10" t="s">
        <v>237</v>
      </c>
      <c r="B221" s="10" t="s">
        <v>153</v>
      </c>
      <c r="C221" s="60" t="s">
        <v>154</v>
      </c>
      <c r="D221" s="38">
        <f>'№ 3'!E469</f>
        <v>36</v>
      </c>
      <c r="E221" s="38">
        <f>'№ 3'!F469</f>
        <v>36</v>
      </c>
      <c r="F221" s="38">
        <f>'№ 3'!G469</f>
        <v>36</v>
      </c>
    </row>
    <row r="222" spans="1:6" ht="31.5">
      <c r="A222" s="74">
        <v>1250000000</v>
      </c>
      <c r="B222" s="72"/>
      <c r="C222" s="73" t="s">
        <v>275</v>
      </c>
      <c r="D222" s="38">
        <f>D223</f>
        <v>107064.2</v>
      </c>
      <c r="E222" s="38">
        <f aca="true" t="shared" si="97" ref="E222:F234">E223</f>
        <v>0</v>
      </c>
      <c r="F222" s="38">
        <f t="shared" si="97"/>
        <v>0</v>
      </c>
    </row>
    <row r="223" spans="1:6" ht="47.25">
      <c r="A223" s="94" t="s">
        <v>289</v>
      </c>
      <c r="B223" s="92"/>
      <c r="C223" s="93" t="s">
        <v>286</v>
      </c>
      <c r="D223" s="38">
        <f>D233+D230+D224+D227</f>
        <v>107064.2</v>
      </c>
      <c r="E223" s="38">
        <f aca="true" t="shared" si="98" ref="E223:F223">E233+E230+E224+E227</f>
        <v>0</v>
      </c>
      <c r="F223" s="38">
        <f t="shared" si="98"/>
        <v>0</v>
      </c>
    </row>
    <row r="224" spans="1:6" ht="47.25">
      <c r="A224" s="147" t="s">
        <v>349</v>
      </c>
      <c r="B224" s="145"/>
      <c r="C224" s="146" t="s">
        <v>350</v>
      </c>
      <c r="D224" s="38">
        <f>D225</f>
        <v>28180.5</v>
      </c>
      <c r="E224" s="38">
        <f aca="true" t="shared" si="99" ref="E224:F225">E225</f>
        <v>0</v>
      </c>
      <c r="F224" s="38">
        <f t="shared" si="99"/>
        <v>0</v>
      </c>
    </row>
    <row r="225" spans="1:6" ht="31.5">
      <c r="A225" s="147" t="s">
        <v>349</v>
      </c>
      <c r="B225" s="147" t="s">
        <v>75</v>
      </c>
      <c r="C225" s="77" t="s">
        <v>100</v>
      </c>
      <c r="D225" s="38">
        <f>D226</f>
        <v>28180.5</v>
      </c>
      <c r="E225" s="38">
        <f t="shared" si="99"/>
        <v>0</v>
      </c>
      <c r="F225" s="38">
        <f t="shared" si="99"/>
        <v>0</v>
      </c>
    </row>
    <row r="226" spans="1:6" ht="12.75">
      <c r="A226" s="147" t="s">
        <v>349</v>
      </c>
      <c r="B226" s="147" t="s">
        <v>127</v>
      </c>
      <c r="C226" s="77" t="s">
        <v>128</v>
      </c>
      <c r="D226" s="38">
        <f>'№ 3'!E341</f>
        <v>28180.5</v>
      </c>
      <c r="E226" s="38">
        <f>'№ 3'!F341</f>
        <v>0</v>
      </c>
      <c r="F226" s="38">
        <f>'№ 3'!G341</f>
        <v>0</v>
      </c>
    </row>
    <row r="227" spans="1:6" ht="12.75">
      <c r="A227" s="150" t="s">
        <v>357</v>
      </c>
      <c r="B227" s="148"/>
      <c r="C227" s="149" t="s">
        <v>358</v>
      </c>
      <c r="D227" s="38">
        <f>D228</f>
        <v>381.8000000000002</v>
      </c>
      <c r="E227" s="38">
        <f aca="true" t="shared" si="100" ref="E227:F228">E228</f>
        <v>0</v>
      </c>
      <c r="F227" s="38">
        <f t="shared" si="100"/>
        <v>0</v>
      </c>
    </row>
    <row r="228" spans="1:6" ht="31.5">
      <c r="A228" s="150" t="s">
        <v>357</v>
      </c>
      <c r="B228" s="150" t="s">
        <v>75</v>
      </c>
      <c r="C228" s="77" t="s">
        <v>100</v>
      </c>
      <c r="D228" s="38">
        <f>D229</f>
        <v>381.8000000000002</v>
      </c>
      <c r="E228" s="38">
        <f t="shared" si="100"/>
        <v>0</v>
      </c>
      <c r="F228" s="38">
        <f t="shared" si="100"/>
        <v>0</v>
      </c>
    </row>
    <row r="229" spans="1:6" ht="12.75">
      <c r="A229" s="150" t="s">
        <v>357</v>
      </c>
      <c r="B229" s="150" t="s">
        <v>127</v>
      </c>
      <c r="C229" s="77" t="s">
        <v>128</v>
      </c>
      <c r="D229" s="38">
        <f>'№ 3'!E344</f>
        <v>381.8000000000002</v>
      </c>
      <c r="E229" s="38">
        <f>'№ 3'!F344</f>
        <v>0</v>
      </c>
      <c r="F229" s="38">
        <f>'№ 3'!G344</f>
        <v>0</v>
      </c>
    </row>
    <row r="230" spans="1:6" ht="50.25" customHeight="1">
      <c r="A230" s="105" t="s">
        <v>295</v>
      </c>
      <c r="B230" s="97"/>
      <c r="C230" s="77" t="s">
        <v>296</v>
      </c>
      <c r="D230" s="38">
        <f>D231</f>
        <v>68226.7</v>
      </c>
      <c r="E230" s="38">
        <f aca="true" t="shared" si="101" ref="E230:F231">E231</f>
        <v>0</v>
      </c>
      <c r="F230" s="38">
        <f t="shared" si="101"/>
        <v>0</v>
      </c>
    </row>
    <row r="231" spans="1:6" ht="31.5">
      <c r="A231" s="105" t="s">
        <v>295</v>
      </c>
      <c r="B231" s="98" t="s">
        <v>75</v>
      </c>
      <c r="C231" s="77" t="s">
        <v>100</v>
      </c>
      <c r="D231" s="38">
        <f>D232</f>
        <v>68226.7</v>
      </c>
      <c r="E231" s="38">
        <f t="shared" si="101"/>
        <v>0</v>
      </c>
      <c r="F231" s="38">
        <f t="shared" si="101"/>
        <v>0</v>
      </c>
    </row>
    <row r="232" spans="1:6" ht="12.75">
      <c r="A232" s="105" t="s">
        <v>295</v>
      </c>
      <c r="B232" s="98" t="s">
        <v>127</v>
      </c>
      <c r="C232" s="77" t="s">
        <v>128</v>
      </c>
      <c r="D232" s="38">
        <f>'№ 3'!E347</f>
        <v>68226.7</v>
      </c>
      <c r="E232" s="38">
        <f>'№ 3'!F347</f>
        <v>0</v>
      </c>
      <c r="F232" s="38">
        <f>'№ 3'!G347</f>
        <v>0</v>
      </c>
    </row>
    <row r="233" spans="1:6" ht="31.5">
      <c r="A233" s="94" t="s">
        <v>290</v>
      </c>
      <c r="B233" s="92"/>
      <c r="C233" s="93" t="s">
        <v>288</v>
      </c>
      <c r="D233" s="38">
        <f>D234</f>
        <v>10275.2</v>
      </c>
      <c r="E233" s="38">
        <f t="shared" si="97"/>
        <v>0</v>
      </c>
      <c r="F233" s="38">
        <f t="shared" si="97"/>
        <v>0</v>
      </c>
    </row>
    <row r="234" spans="1:6" ht="31.5">
      <c r="A234" s="94" t="s">
        <v>290</v>
      </c>
      <c r="B234" s="94" t="s">
        <v>75</v>
      </c>
      <c r="C234" s="77" t="s">
        <v>100</v>
      </c>
      <c r="D234" s="38">
        <f>D235</f>
        <v>10275.2</v>
      </c>
      <c r="E234" s="38">
        <f t="shared" si="97"/>
        <v>0</v>
      </c>
      <c r="F234" s="38">
        <f t="shared" si="97"/>
        <v>0</v>
      </c>
    </row>
    <row r="235" spans="1:6" ht="12.75">
      <c r="A235" s="94" t="s">
        <v>290</v>
      </c>
      <c r="B235" s="94" t="s">
        <v>127</v>
      </c>
      <c r="C235" s="77" t="s">
        <v>128</v>
      </c>
      <c r="D235" s="38">
        <f>'№ 3'!E350</f>
        <v>10275.2</v>
      </c>
      <c r="E235" s="38">
        <f>'№ 3'!F350</f>
        <v>0</v>
      </c>
      <c r="F235" s="38">
        <f>'№ 3'!G350</f>
        <v>0</v>
      </c>
    </row>
    <row r="236" spans="1:6" ht="31.5">
      <c r="A236" s="153">
        <v>1260000000</v>
      </c>
      <c r="B236" s="153"/>
      <c r="C236" s="154" t="s">
        <v>372</v>
      </c>
      <c r="D236" s="38">
        <f>D237+D241+D245+D249</f>
        <v>16685.399999999998</v>
      </c>
      <c r="E236" s="38">
        <f aca="true" t="shared" si="102" ref="E236:F236">E237+E241+E245+E249</f>
        <v>15938.4</v>
      </c>
      <c r="F236" s="38">
        <f t="shared" si="102"/>
        <v>15938.4</v>
      </c>
    </row>
    <row r="237" spans="1:6" ht="31.5">
      <c r="A237" s="153">
        <v>1260100000</v>
      </c>
      <c r="B237" s="153"/>
      <c r="C237" s="154" t="s">
        <v>373</v>
      </c>
      <c r="D237" s="38">
        <f>D238</f>
        <v>15645.3</v>
      </c>
      <c r="E237" s="38">
        <f aca="true" t="shared" si="103" ref="E237:F239">E238</f>
        <v>15650.9</v>
      </c>
      <c r="F237" s="38">
        <f t="shared" si="103"/>
        <v>15650.9</v>
      </c>
    </row>
    <row r="238" spans="1:6" ht="31.5">
      <c r="A238" s="153">
        <v>1260120010</v>
      </c>
      <c r="B238" s="153"/>
      <c r="C238" s="154" t="s">
        <v>131</v>
      </c>
      <c r="D238" s="38">
        <f>D239</f>
        <v>15645.3</v>
      </c>
      <c r="E238" s="38">
        <f t="shared" si="103"/>
        <v>15650.9</v>
      </c>
      <c r="F238" s="38">
        <f t="shared" si="103"/>
        <v>15650.9</v>
      </c>
    </row>
    <row r="239" spans="1:6" ht="31.5">
      <c r="A239" s="153">
        <v>1260120010</v>
      </c>
      <c r="B239" s="155" t="s">
        <v>101</v>
      </c>
      <c r="C239" s="154" t="s">
        <v>102</v>
      </c>
      <c r="D239" s="38">
        <f>D240</f>
        <v>15645.3</v>
      </c>
      <c r="E239" s="38">
        <f t="shared" si="103"/>
        <v>15650.9</v>
      </c>
      <c r="F239" s="38">
        <f t="shared" si="103"/>
        <v>15650.9</v>
      </c>
    </row>
    <row r="240" spans="1:6" ht="12.75">
      <c r="A240" s="153">
        <v>1260120010</v>
      </c>
      <c r="B240" s="153">
        <v>610</v>
      </c>
      <c r="C240" s="154" t="s">
        <v>111</v>
      </c>
      <c r="D240" s="38">
        <f>'№ 3'!E622</f>
        <v>15645.3</v>
      </c>
      <c r="E240" s="38">
        <f>'№ 3'!F622</f>
        <v>15650.9</v>
      </c>
      <c r="F240" s="38">
        <f>'№ 3'!G622</f>
        <v>15650.9</v>
      </c>
    </row>
    <row r="241" spans="1:6" ht="12.75">
      <c r="A241" s="153">
        <v>1260200000</v>
      </c>
      <c r="B241" s="153"/>
      <c r="C241" s="162" t="s">
        <v>374</v>
      </c>
      <c r="D241" s="38">
        <f>D242</f>
        <v>257.5</v>
      </c>
      <c r="E241" s="38">
        <f aca="true" t="shared" si="104" ref="E241:F243">E242</f>
        <v>287.5</v>
      </c>
      <c r="F241" s="38">
        <f t="shared" si="104"/>
        <v>287.5</v>
      </c>
    </row>
    <row r="242" spans="1:6" ht="31.5">
      <c r="A242" s="153">
        <v>1260220300</v>
      </c>
      <c r="B242" s="153"/>
      <c r="C242" s="162" t="s">
        <v>375</v>
      </c>
      <c r="D242" s="38">
        <f>D243</f>
        <v>257.5</v>
      </c>
      <c r="E242" s="38">
        <f t="shared" si="104"/>
        <v>287.5</v>
      </c>
      <c r="F242" s="38">
        <f t="shared" si="104"/>
        <v>287.5</v>
      </c>
    </row>
    <row r="243" spans="1:6" ht="31.5">
      <c r="A243" s="153">
        <v>1260220300</v>
      </c>
      <c r="B243" s="155" t="s">
        <v>101</v>
      </c>
      <c r="C243" s="154" t="s">
        <v>102</v>
      </c>
      <c r="D243" s="38">
        <f>D244</f>
        <v>257.5</v>
      </c>
      <c r="E243" s="38">
        <f t="shared" si="104"/>
        <v>287.5</v>
      </c>
      <c r="F243" s="38">
        <f t="shared" si="104"/>
        <v>287.5</v>
      </c>
    </row>
    <row r="244" spans="1:6" ht="12.75">
      <c r="A244" s="153">
        <v>1260220300</v>
      </c>
      <c r="B244" s="153">
        <v>610</v>
      </c>
      <c r="C244" s="154" t="s">
        <v>111</v>
      </c>
      <c r="D244" s="38">
        <f>'№ 3'!E626</f>
        <v>257.5</v>
      </c>
      <c r="E244" s="38">
        <f>'№ 3'!F626</f>
        <v>287.5</v>
      </c>
      <c r="F244" s="38">
        <f>'№ 3'!G626</f>
        <v>287.5</v>
      </c>
    </row>
    <row r="245" spans="1:6" ht="31.5">
      <c r="A245" s="225">
        <v>1260400000</v>
      </c>
      <c r="B245" s="225"/>
      <c r="C245" s="226" t="s">
        <v>421</v>
      </c>
      <c r="D245" s="38">
        <f>D246</f>
        <v>426.9999999999998</v>
      </c>
      <c r="E245" s="38">
        <f aca="true" t="shared" si="105" ref="E245:F247">E246</f>
        <v>0</v>
      </c>
      <c r="F245" s="38">
        <f t="shared" si="105"/>
        <v>0</v>
      </c>
    </row>
    <row r="246" spans="1:6" ht="31.5">
      <c r="A246" s="225">
        <v>1260420110</v>
      </c>
      <c r="B246" s="225"/>
      <c r="C246" s="163" t="s">
        <v>422</v>
      </c>
      <c r="D246" s="38">
        <f>D247</f>
        <v>426.9999999999998</v>
      </c>
      <c r="E246" s="38">
        <f t="shared" si="105"/>
        <v>0</v>
      </c>
      <c r="F246" s="38">
        <f t="shared" si="105"/>
        <v>0</v>
      </c>
    </row>
    <row r="247" spans="1:6" ht="31.5">
      <c r="A247" s="225">
        <v>1260420110</v>
      </c>
      <c r="B247" s="229">
        <v>400</v>
      </c>
      <c r="C247" s="77" t="s">
        <v>100</v>
      </c>
      <c r="D247" s="38">
        <f>D248</f>
        <v>426.9999999999998</v>
      </c>
      <c r="E247" s="38">
        <f t="shared" si="105"/>
        <v>0</v>
      </c>
      <c r="F247" s="38">
        <f t="shared" si="105"/>
        <v>0</v>
      </c>
    </row>
    <row r="248" spans="1:8" ht="94.5">
      <c r="A248" s="225">
        <v>1260420110</v>
      </c>
      <c r="B248" s="228">
        <v>460</v>
      </c>
      <c r="C248" s="163" t="s">
        <v>426</v>
      </c>
      <c r="D248" s="38">
        <f>'№ 3'!E630</f>
        <v>426.9999999999998</v>
      </c>
      <c r="E248" s="38">
        <f>'№ 3'!F630</f>
        <v>0</v>
      </c>
      <c r="F248" s="38">
        <f>'№ 3'!G630</f>
        <v>0</v>
      </c>
      <c r="H248" s="220"/>
    </row>
    <row r="249" spans="1:6" ht="31.5">
      <c r="A249" s="153" t="s">
        <v>377</v>
      </c>
      <c r="B249" s="153"/>
      <c r="C249" s="162" t="s">
        <v>376</v>
      </c>
      <c r="D249" s="38">
        <f>D253+D250</f>
        <v>355.6</v>
      </c>
      <c r="E249" s="38">
        <f aca="true" t="shared" si="106" ref="E249:F249">E253+E250</f>
        <v>0</v>
      </c>
      <c r="F249" s="38">
        <f t="shared" si="106"/>
        <v>0</v>
      </c>
    </row>
    <row r="250" spans="1:6" ht="78.75">
      <c r="A250" s="173" t="s">
        <v>415</v>
      </c>
      <c r="B250" s="174"/>
      <c r="C250" s="164" t="s">
        <v>416</v>
      </c>
      <c r="D250" s="38">
        <f>D251</f>
        <v>320</v>
      </c>
      <c r="E250" s="38">
        <f aca="true" t="shared" si="107" ref="E250:F251">E251</f>
        <v>0</v>
      </c>
      <c r="F250" s="38">
        <f t="shared" si="107"/>
        <v>0</v>
      </c>
    </row>
    <row r="251" spans="1:6" ht="31.5">
      <c r="A251" s="173" t="s">
        <v>415</v>
      </c>
      <c r="B251" s="176" t="s">
        <v>101</v>
      </c>
      <c r="C251" s="175" t="s">
        <v>102</v>
      </c>
      <c r="D251" s="38">
        <f>D252</f>
        <v>320</v>
      </c>
      <c r="E251" s="38">
        <f t="shared" si="107"/>
        <v>0</v>
      </c>
      <c r="F251" s="38">
        <f t="shared" si="107"/>
        <v>0</v>
      </c>
    </row>
    <row r="252" spans="1:6" ht="12.75">
      <c r="A252" s="173" t="s">
        <v>415</v>
      </c>
      <c r="B252" s="174">
        <v>610</v>
      </c>
      <c r="C252" s="175" t="s">
        <v>111</v>
      </c>
      <c r="D252" s="38">
        <f>'№ 3'!E634</f>
        <v>320</v>
      </c>
      <c r="E252" s="38">
        <f>'№ 3'!F634</f>
        <v>0</v>
      </c>
      <c r="F252" s="38">
        <f>'№ 3'!G634</f>
        <v>0</v>
      </c>
    </row>
    <row r="253" spans="1:6" ht="78.75">
      <c r="A253" s="151" t="s">
        <v>378</v>
      </c>
      <c r="B253" s="153"/>
      <c r="C253" s="164" t="s">
        <v>384</v>
      </c>
      <c r="D253" s="38">
        <f>D254</f>
        <v>35.6</v>
      </c>
      <c r="E253" s="38">
        <f aca="true" t="shared" si="108" ref="E253:F254">E254</f>
        <v>0</v>
      </c>
      <c r="F253" s="38">
        <f t="shared" si="108"/>
        <v>0</v>
      </c>
    </row>
    <row r="254" spans="1:6" ht="31.5">
      <c r="A254" s="151" t="s">
        <v>378</v>
      </c>
      <c r="B254" s="155" t="s">
        <v>101</v>
      </c>
      <c r="C254" s="154" t="s">
        <v>102</v>
      </c>
      <c r="D254" s="38">
        <f>D255</f>
        <v>35.6</v>
      </c>
      <c r="E254" s="38">
        <f t="shared" si="108"/>
        <v>0</v>
      </c>
      <c r="F254" s="38">
        <f t="shared" si="108"/>
        <v>0</v>
      </c>
    </row>
    <row r="255" spans="1:6" ht="12.75">
      <c r="A255" s="151" t="s">
        <v>378</v>
      </c>
      <c r="B255" s="153">
        <v>610</v>
      </c>
      <c r="C255" s="154" t="s">
        <v>111</v>
      </c>
      <c r="D255" s="38">
        <f>'№ 3'!E637</f>
        <v>35.6</v>
      </c>
      <c r="E255" s="38">
        <f>'№ 3'!F637</f>
        <v>0</v>
      </c>
      <c r="F255" s="38">
        <f>'№ 3'!G637</f>
        <v>0</v>
      </c>
    </row>
    <row r="256" spans="1:6" ht="47.25">
      <c r="A256" s="29">
        <v>1300000000</v>
      </c>
      <c r="B256" s="16"/>
      <c r="C256" s="61" t="s">
        <v>212</v>
      </c>
      <c r="D256" s="37">
        <f>D257+D272+D289</f>
        <v>30738.2</v>
      </c>
      <c r="E256" s="37">
        <f>E257+E272+E289</f>
        <v>14058.400000000001</v>
      </c>
      <c r="F256" s="37">
        <f>F257+F272+F289</f>
        <v>10488.3</v>
      </c>
    </row>
    <row r="257" spans="1:6" ht="47.25">
      <c r="A257" s="46">
        <v>1310000000</v>
      </c>
      <c r="B257" s="45"/>
      <c r="C257" s="60" t="s">
        <v>253</v>
      </c>
      <c r="D257" s="38">
        <f>D258+D265</f>
        <v>17062.5</v>
      </c>
      <c r="E257" s="38">
        <f aca="true" t="shared" si="109" ref="E257:F257">E258+E265</f>
        <v>692.6</v>
      </c>
      <c r="F257" s="38">
        <f t="shared" si="109"/>
        <v>0</v>
      </c>
    </row>
    <row r="258" spans="1:11" ht="47.25">
      <c r="A258" s="94" t="s">
        <v>291</v>
      </c>
      <c r="B258" s="25"/>
      <c r="C258" s="93" t="s">
        <v>287</v>
      </c>
      <c r="D258" s="38">
        <f>D262+D259</f>
        <v>15983.6</v>
      </c>
      <c r="E258" s="38">
        <f aca="true" t="shared" si="110" ref="E258:F258">E262+E259</f>
        <v>692.6</v>
      </c>
      <c r="F258" s="38">
        <f t="shared" si="110"/>
        <v>0</v>
      </c>
      <c r="K258" s="221"/>
    </row>
    <row r="259" spans="1:6" ht="12.75">
      <c r="A259" s="99" t="s">
        <v>304</v>
      </c>
      <c r="B259" s="99"/>
      <c r="C259" s="104" t="s">
        <v>297</v>
      </c>
      <c r="D259" s="38">
        <f>D260</f>
        <v>887.6</v>
      </c>
      <c r="E259" s="38">
        <f aca="true" t="shared" si="111" ref="E259:F260">E260</f>
        <v>541.6</v>
      </c>
      <c r="F259" s="38">
        <f t="shared" si="111"/>
        <v>0</v>
      </c>
    </row>
    <row r="260" spans="1:6" ht="31.5">
      <c r="A260" s="99" t="s">
        <v>304</v>
      </c>
      <c r="B260" s="101" t="s">
        <v>72</v>
      </c>
      <c r="C260" s="77" t="s">
        <v>99</v>
      </c>
      <c r="D260" s="38">
        <f>D261</f>
        <v>887.6</v>
      </c>
      <c r="E260" s="38">
        <f t="shared" si="111"/>
        <v>541.6</v>
      </c>
      <c r="F260" s="38">
        <f t="shared" si="111"/>
        <v>0</v>
      </c>
    </row>
    <row r="261" spans="1:6" ht="31.5">
      <c r="A261" s="99" t="s">
        <v>304</v>
      </c>
      <c r="B261" s="99">
        <v>240</v>
      </c>
      <c r="C261" s="77" t="s">
        <v>269</v>
      </c>
      <c r="D261" s="38">
        <f>'№ 3'!E281</f>
        <v>887.6</v>
      </c>
      <c r="E261" s="38">
        <f>'№ 3'!F281</f>
        <v>541.6</v>
      </c>
      <c r="F261" s="38">
        <f>'№ 3'!G281</f>
        <v>0</v>
      </c>
    </row>
    <row r="262" spans="1:6" ht="12.75">
      <c r="A262" s="94" t="s">
        <v>292</v>
      </c>
      <c r="B262" s="92"/>
      <c r="C262" s="65" t="s">
        <v>265</v>
      </c>
      <c r="D262" s="38">
        <f>D263</f>
        <v>15096</v>
      </c>
      <c r="E262" s="38">
        <f aca="true" t="shared" si="112" ref="E262:F263">E263</f>
        <v>151</v>
      </c>
      <c r="F262" s="38">
        <f t="shared" si="112"/>
        <v>0</v>
      </c>
    </row>
    <row r="263" spans="1:6" ht="31.5">
      <c r="A263" s="94" t="s">
        <v>292</v>
      </c>
      <c r="B263" s="94" t="s">
        <v>72</v>
      </c>
      <c r="C263" s="93" t="s">
        <v>99</v>
      </c>
      <c r="D263" s="38">
        <f>D264</f>
        <v>15096</v>
      </c>
      <c r="E263" s="38">
        <f t="shared" si="112"/>
        <v>151</v>
      </c>
      <c r="F263" s="38">
        <f t="shared" si="112"/>
        <v>0</v>
      </c>
    </row>
    <row r="264" spans="1:6" ht="31.5">
      <c r="A264" s="94" t="s">
        <v>292</v>
      </c>
      <c r="B264" s="92">
        <v>240</v>
      </c>
      <c r="C264" s="93" t="s">
        <v>269</v>
      </c>
      <c r="D264" s="38">
        <f>'№ 3'!E284</f>
        <v>15096</v>
      </c>
      <c r="E264" s="38">
        <f>'№ 3'!F284</f>
        <v>151</v>
      </c>
      <c r="F264" s="38">
        <v>0</v>
      </c>
    </row>
    <row r="265" spans="1:6" ht="12.75">
      <c r="A265" s="124">
        <v>1310300000</v>
      </c>
      <c r="B265" s="122"/>
      <c r="C265" s="132" t="s">
        <v>338</v>
      </c>
      <c r="D265" s="38">
        <f>D266+D269</f>
        <v>1078.9</v>
      </c>
      <c r="E265" s="38">
        <f aca="true" t="shared" si="113" ref="E265:F265">E266+E269</f>
        <v>0</v>
      </c>
      <c r="F265" s="38">
        <f t="shared" si="113"/>
        <v>0</v>
      </c>
    </row>
    <row r="266" spans="1:6" ht="12.75">
      <c r="A266" s="124">
        <v>1310311180</v>
      </c>
      <c r="B266" s="122"/>
      <c r="C266" s="3" t="s">
        <v>336</v>
      </c>
      <c r="D266" s="38">
        <f>D267</f>
        <v>1000</v>
      </c>
      <c r="E266" s="38">
        <f aca="true" t="shared" si="114" ref="E266:F267">E267</f>
        <v>0</v>
      </c>
      <c r="F266" s="38">
        <f t="shared" si="114"/>
        <v>0</v>
      </c>
    </row>
    <row r="267" spans="1:6" ht="31.5">
      <c r="A267" s="124">
        <v>1310311180</v>
      </c>
      <c r="B267" s="124" t="s">
        <v>72</v>
      </c>
      <c r="C267" s="123" t="s">
        <v>99</v>
      </c>
      <c r="D267" s="38">
        <f>D268</f>
        <v>1000</v>
      </c>
      <c r="E267" s="38">
        <f t="shared" si="114"/>
        <v>0</v>
      </c>
      <c r="F267" s="38">
        <f t="shared" si="114"/>
        <v>0</v>
      </c>
    </row>
    <row r="268" spans="1:6" ht="31.5">
      <c r="A268" s="124">
        <v>1310311180</v>
      </c>
      <c r="B268" s="122">
        <v>240</v>
      </c>
      <c r="C268" s="123" t="s">
        <v>269</v>
      </c>
      <c r="D268" s="38">
        <f>'№ 3'!E288</f>
        <v>1000</v>
      </c>
      <c r="E268" s="38">
        <f>'№ 3'!F288</f>
        <v>0</v>
      </c>
      <c r="F268" s="38">
        <f>'№ 3'!G288</f>
        <v>0</v>
      </c>
    </row>
    <row r="269" spans="1:6" ht="12.75">
      <c r="A269" s="150">
        <v>1310320100</v>
      </c>
      <c r="B269" s="148"/>
      <c r="C269" s="104" t="s">
        <v>297</v>
      </c>
      <c r="D269" s="38">
        <f>D270</f>
        <v>78.9</v>
      </c>
      <c r="E269" s="38">
        <f aca="true" t="shared" si="115" ref="E269:F270">E270</f>
        <v>0</v>
      </c>
      <c r="F269" s="38">
        <f t="shared" si="115"/>
        <v>0</v>
      </c>
    </row>
    <row r="270" spans="1:6" ht="31.5">
      <c r="A270" s="150">
        <v>1310320100</v>
      </c>
      <c r="B270" s="150" t="s">
        <v>72</v>
      </c>
      <c r="C270" s="149" t="s">
        <v>99</v>
      </c>
      <c r="D270" s="38">
        <f>D271</f>
        <v>78.9</v>
      </c>
      <c r="E270" s="38">
        <f t="shared" si="115"/>
        <v>0</v>
      </c>
      <c r="F270" s="38">
        <f t="shared" si="115"/>
        <v>0</v>
      </c>
    </row>
    <row r="271" spans="1:6" ht="31.5">
      <c r="A271" s="150">
        <v>1310320100</v>
      </c>
      <c r="B271" s="148">
        <v>240</v>
      </c>
      <c r="C271" s="149" t="s">
        <v>269</v>
      </c>
      <c r="D271" s="38">
        <f>'№ 3'!E291</f>
        <v>78.9</v>
      </c>
      <c r="E271" s="38">
        <f>'№ 3'!F291</f>
        <v>0</v>
      </c>
      <c r="F271" s="38">
        <f>'№ 3'!G291</f>
        <v>0</v>
      </c>
    </row>
    <row r="272" spans="1:6" ht="12.75">
      <c r="A272" s="46">
        <v>1320000000</v>
      </c>
      <c r="B272" s="45"/>
      <c r="C272" s="60" t="s">
        <v>218</v>
      </c>
      <c r="D272" s="38">
        <f>D273</f>
        <v>13371.7</v>
      </c>
      <c r="E272" s="38">
        <f aca="true" t="shared" si="116" ref="E272:F272">E273</f>
        <v>13061.800000000001</v>
      </c>
      <c r="F272" s="38">
        <f t="shared" si="116"/>
        <v>10184.3</v>
      </c>
    </row>
    <row r="273" spans="1:6" ht="12.75">
      <c r="A273" s="46">
        <v>1320200000</v>
      </c>
      <c r="B273" s="45"/>
      <c r="C273" s="60" t="s">
        <v>137</v>
      </c>
      <c r="D273" s="38">
        <f>D274+D277+D280+D283+D286</f>
        <v>13371.7</v>
      </c>
      <c r="E273" s="38">
        <f aca="true" t="shared" si="117" ref="E273:F273">E274+E277+E280+E283+E286</f>
        <v>13061.800000000001</v>
      </c>
      <c r="F273" s="38">
        <f t="shared" si="117"/>
        <v>10184.3</v>
      </c>
    </row>
    <row r="274" spans="1:6" ht="12.75">
      <c r="A274" s="45">
        <v>1320220050</v>
      </c>
      <c r="B274" s="45"/>
      <c r="C274" s="60" t="s">
        <v>138</v>
      </c>
      <c r="D274" s="38">
        <f>D275</f>
        <v>9829.3</v>
      </c>
      <c r="E274" s="38">
        <f aca="true" t="shared" si="118" ref="E274:F275">E275</f>
        <v>10040.7</v>
      </c>
      <c r="F274" s="38">
        <f t="shared" si="118"/>
        <v>8818.9</v>
      </c>
    </row>
    <row r="275" spans="1:6" ht="31.5">
      <c r="A275" s="45">
        <v>1320220050</v>
      </c>
      <c r="B275" s="46" t="s">
        <v>72</v>
      </c>
      <c r="C275" s="60" t="s">
        <v>99</v>
      </c>
      <c r="D275" s="38">
        <f>D276</f>
        <v>9829.3</v>
      </c>
      <c r="E275" s="38">
        <f t="shared" si="118"/>
        <v>10040.7</v>
      </c>
      <c r="F275" s="38">
        <f t="shared" si="118"/>
        <v>8818.9</v>
      </c>
    </row>
    <row r="276" spans="1:6" ht="31.5">
      <c r="A276" s="45">
        <v>1320220050</v>
      </c>
      <c r="B276" s="45">
        <v>240</v>
      </c>
      <c r="C276" s="60" t="s">
        <v>269</v>
      </c>
      <c r="D276" s="38">
        <f>'№ 3'!E296</f>
        <v>9829.3</v>
      </c>
      <c r="E276" s="38">
        <f>'№ 3'!F296</f>
        <v>10040.7</v>
      </c>
      <c r="F276" s="38">
        <f>'№ 3'!G296</f>
        <v>8818.9</v>
      </c>
    </row>
    <row r="277" spans="1:6" ht="12.75">
      <c r="A277" s="45">
        <v>1320220060</v>
      </c>
      <c r="B277" s="45"/>
      <c r="C277" s="60" t="s">
        <v>139</v>
      </c>
      <c r="D277" s="38">
        <f>D278</f>
        <v>900</v>
      </c>
      <c r="E277" s="38">
        <f aca="true" t="shared" si="119" ref="E277:F278">E278</f>
        <v>900</v>
      </c>
      <c r="F277" s="38">
        <f t="shared" si="119"/>
        <v>0</v>
      </c>
    </row>
    <row r="278" spans="1:6" ht="31.5">
      <c r="A278" s="45">
        <v>1320220060</v>
      </c>
      <c r="B278" s="46" t="s">
        <v>72</v>
      </c>
      <c r="C278" s="60" t="s">
        <v>99</v>
      </c>
      <c r="D278" s="38">
        <f>D279</f>
        <v>900</v>
      </c>
      <c r="E278" s="38">
        <f t="shared" si="119"/>
        <v>900</v>
      </c>
      <c r="F278" s="38">
        <f t="shared" si="119"/>
        <v>0</v>
      </c>
    </row>
    <row r="279" spans="1:6" ht="31.5">
      <c r="A279" s="45">
        <v>1320220060</v>
      </c>
      <c r="B279" s="45">
        <v>240</v>
      </c>
      <c r="C279" s="60" t="s">
        <v>269</v>
      </c>
      <c r="D279" s="38">
        <f>'№ 3'!E299</f>
        <v>900</v>
      </c>
      <c r="E279" s="38">
        <f>'№ 3'!F299</f>
        <v>900</v>
      </c>
      <c r="F279" s="38">
        <f>'№ 3'!G299</f>
        <v>0</v>
      </c>
    </row>
    <row r="280" spans="1:6" ht="12.75">
      <c r="A280" s="45">
        <v>1320220070</v>
      </c>
      <c r="B280" s="45"/>
      <c r="C280" s="60" t="s">
        <v>140</v>
      </c>
      <c r="D280" s="38">
        <f>D281</f>
        <v>2176.7</v>
      </c>
      <c r="E280" s="38">
        <f aca="true" t="shared" si="120" ref="E280:F281">E281</f>
        <v>1975.2</v>
      </c>
      <c r="F280" s="38">
        <f t="shared" si="120"/>
        <v>1219.5</v>
      </c>
    </row>
    <row r="281" spans="1:6" ht="31.5">
      <c r="A281" s="45">
        <v>1320220070</v>
      </c>
      <c r="B281" s="46" t="s">
        <v>72</v>
      </c>
      <c r="C281" s="60" t="s">
        <v>99</v>
      </c>
      <c r="D281" s="38">
        <f>D282</f>
        <v>2176.7</v>
      </c>
      <c r="E281" s="38">
        <f t="shared" si="120"/>
        <v>1975.2</v>
      </c>
      <c r="F281" s="38">
        <f t="shared" si="120"/>
        <v>1219.5</v>
      </c>
    </row>
    <row r="282" spans="1:6" ht="31.5">
      <c r="A282" s="45">
        <v>1320220070</v>
      </c>
      <c r="B282" s="45">
        <v>240</v>
      </c>
      <c r="C282" s="60" t="s">
        <v>269</v>
      </c>
      <c r="D282" s="38">
        <f>'№ 3'!E302</f>
        <v>2176.7</v>
      </c>
      <c r="E282" s="38">
        <f>'№ 3'!F302</f>
        <v>1975.2</v>
      </c>
      <c r="F282" s="38">
        <f>'№ 3'!G302</f>
        <v>1219.5</v>
      </c>
    </row>
    <row r="283" spans="1:6" ht="12.75">
      <c r="A283" s="45">
        <v>1320220080</v>
      </c>
      <c r="B283" s="45"/>
      <c r="C283" s="60" t="s">
        <v>141</v>
      </c>
      <c r="D283" s="38">
        <f>D284</f>
        <v>97</v>
      </c>
      <c r="E283" s="38">
        <f aca="true" t="shared" si="121" ref="E283:F284">E284</f>
        <v>145.9</v>
      </c>
      <c r="F283" s="38">
        <f t="shared" si="121"/>
        <v>145.9</v>
      </c>
    </row>
    <row r="284" spans="1:6" ht="31.5">
      <c r="A284" s="45">
        <v>1320220080</v>
      </c>
      <c r="B284" s="46" t="s">
        <v>72</v>
      </c>
      <c r="C284" s="60" t="s">
        <v>99</v>
      </c>
      <c r="D284" s="38">
        <f>D285</f>
        <v>97</v>
      </c>
      <c r="E284" s="38">
        <f t="shared" si="121"/>
        <v>145.9</v>
      </c>
      <c r="F284" s="38">
        <f t="shared" si="121"/>
        <v>145.9</v>
      </c>
    </row>
    <row r="285" spans="1:6" ht="31.5">
      <c r="A285" s="45">
        <v>1320220080</v>
      </c>
      <c r="B285" s="45">
        <v>240</v>
      </c>
      <c r="C285" s="60" t="s">
        <v>269</v>
      </c>
      <c r="D285" s="38">
        <f>'№ 3'!E305</f>
        <v>97</v>
      </c>
      <c r="E285" s="38">
        <f>'№ 3'!F305</f>
        <v>145.9</v>
      </c>
      <c r="F285" s="38">
        <f>'№ 3'!G305</f>
        <v>145.9</v>
      </c>
    </row>
    <row r="286" spans="1:6" ht="12.75">
      <c r="A286" s="45" t="s">
        <v>143</v>
      </c>
      <c r="B286" s="45"/>
      <c r="C286" s="60" t="s">
        <v>142</v>
      </c>
      <c r="D286" s="38">
        <f>D287</f>
        <v>368.7</v>
      </c>
      <c r="E286" s="38">
        <f aca="true" t="shared" si="122" ref="E286:F287">E287</f>
        <v>0</v>
      </c>
      <c r="F286" s="38">
        <f t="shared" si="122"/>
        <v>0</v>
      </c>
    </row>
    <row r="287" spans="1:6" ht="31.5">
      <c r="A287" s="45" t="s">
        <v>143</v>
      </c>
      <c r="B287" s="46" t="s">
        <v>72</v>
      </c>
      <c r="C287" s="60" t="s">
        <v>99</v>
      </c>
      <c r="D287" s="38">
        <f>D288</f>
        <v>368.7</v>
      </c>
      <c r="E287" s="38">
        <f t="shared" si="122"/>
        <v>0</v>
      </c>
      <c r="F287" s="38">
        <f t="shared" si="122"/>
        <v>0</v>
      </c>
    </row>
    <row r="288" spans="1:6" ht="31.5">
      <c r="A288" s="45" t="s">
        <v>143</v>
      </c>
      <c r="B288" s="45">
        <v>240</v>
      </c>
      <c r="C288" s="60" t="s">
        <v>269</v>
      </c>
      <c r="D288" s="38">
        <f>'№ 3'!E308</f>
        <v>368.7</v>
      </c>
      <c r="E288" s="38">
        <f>'№ 3'!F308</f>
        <v>0</v>
      </c>
      <c r="F288" s="38">
        <f>'№ 3'!G308</f>
        <v>0</v>
      </c>
    </row>
    <row r="289" spans="1:6" ht="12.75">
      <c r="A289" s="46">
        <v>1330000000</v>
      </c>
      <c r="B289" s="45"/>
      <c r="C289" s="60" t="s">
        <v>132</v>
      </c>
      <c r="D289" s="38">
        <f>D290</f>
        <v>304</v>
      </c>
      <c r="E289" s="38">
        <f aca="true" t="shared" si="123" ref="E289:F289">E290</f>
        <v>304</v>
      </c>
      <c r="F289" s="38">
        <f t="shared" si="123"/>
        <v>304</v>
      </c>
    </row>
    <row r="290" spans="1:6" ht="47.25">
      <c r="A290" s="46">
        <v>1330200000</v>
      </c>
      <c r="B290" s="45"/>
      <c r="C290" s="60" t="s">
        <v>254</v>
      </c>
      <c r="D290" s="38">
        <f>D291+D294</f>
        <v>304</v>
      </c>
      <c r="E290" s="38">
        <f aca="true" t="shared" si="124" ref="E290:F290">E291+E294</f>
        <v>304</v>
      </c>
      <c r="F290" s="38">
        <f t="shared" si="124"/>
        <v>304</v>
      </c>
    </row>
    <row r="291" spans="1:6" ht="12.75">
      <c r="A291" s="46">
        <v>1330220090</v>
      </c>
      <c r="B291" s="45"/>
      <c r="C291" s="60" t="s">
        <v>144</v>
      </c>
      <c r="D291" s="38">
        <f>D292</f>
        <v>16</v>
      </c>
      <c r="E291" s="38">
        <f aca="true" t="shared" si="125" ref="E291:F292">E292</f>
        <v>304</v>
      </c>
      <c r="F291" s="38">
        <f t="shared" si="125"/>
        <v>304</v>
      </c>
    </row>
    <row r="292" spans="1:6" ht="31.5">
      <c r="A292" s="46">
        <v>1330220090</v>
      </c>
      <c r="B292" s="46" t="s">
        <v>72</v>
      </c>
      <c r="C292" s="60" t="s">
        <v>99</v>
      </c>
      <c r="D292" s="38">
        <f>D293</f>
        <v>16</v>
      </c>
      <c r="E292" s="38">
        <f t="shared" si="125"/>
        <v>304</v>
      </c>
      <c r="F292" s="38">
        <f t="shared" si="125"/>
        <v>304</v>
      </c>
    </row>
    <row r="293" spans="1:6" ht="31.5">
      <c r="A293" s="46">
        <v>1330220090</v>
      </c>
      <c r="B293" s="45">
        <v>240</v>
      </c>
      <c r="C293" s="60" t="s">
        <v>269</v>
      </c>
      <c r="D293" s="38">
        <f>'№ 3'!E313</f>
        <v>16</v>
      </c>
      <c r="E293" s="38">
        <f>'№ 3'!F313</f>
        <v>304</v>
      </c>
      <c r="F293" s="38">
        <f>'№ 3'!G313</f>
        <v>304</v>
      </c>
    </row>
    <row r="294" spans="1:6" ht="12.75">
      <c r="A294" s="209">
        <v>1330220100</v>
      </c>
      <c r="B294" s="210"/>
      <c r="C294" s="53" t="s">
        <v>417</v>
      </c>
      <c r="D294" s="38">
        <f>D295</f>
        <v>288</v>
      </c>
      <c r="E294" s="38">
        <f aca="true" t="shared" si="126" ref="E294:F295">E295</f>
        <v>0</v>
      </c>
      <c r="F294" s="38">
        <f t="shared" si="126"/>
        <v>0</v>
      </c>
    </row>
    <row r="295" spans="1:6" ht="31.5">
      <c r="A295" s="209">
        <v>1330220100</v>
      </c>
      <c r="B295" s="158" t="s">
        <v>72</v>
      </c>
      <c r="C295" s="208" t="s">
        <v>99</v>
      </c>
      <c r="D295" s="38">
        <f>D296</f>
        <v>288</v>
      </c>
      <c r="E295" s="38">
        <f t="shared" si="126"/>
        <v>0</v>
      </c>
      <c r="F295" s="38">
        <f t="shared" si="126"/>
        <v>0</v>
      </c>
    </row>
    <row r="296" spans="1:6" ht="31.5">
      <c r="A296" s="209">
        <v>1330220100</v>
      </c>
      <c r="B296" s="210">
        <v>240</v>
      </c>
      <c r="C296" s="208" t="s">
        <v>269</v>
      </c>
      <c r="D296" s="38">
        <f>'№ 3'!E316</f>
        <v>288</v>
      </c>
      <c r="E296" s="38">
        <f>'№ 3'!F316</f>
        <v>0</v>
      </c>
      <c r="F296" s="38">
        <f>'№ 3'!G316</f>
        <v>0</v>
      </c>
    </row>
    <row r="297" spans="1:6" ht="47.25">
      <c r="A297" s="29">
        <v>1400000000</v>
      </c>
      <c r="B297" s="45"/>
      <c r="C297" s="61" t="s">
        <v>213</v>
      </c>
      <c r="D297" s="37">
        <f>D298+D327+D342</f>
        <v>92036.4</v>
      </c>
      <c r="E297" s="37">
        <f>E298+E327+E342</f>
        <v>73034.5</v>
      </c>
      <c r="F297" s="37">
        <f>F298+F327+F342</f>
        <v>72485.2</v>
      </c>
    </row>
    <row r="298" spans="1:6" ht="12.75">
      <c r="A298" s="46">
        <v>1410000000</v>
      </c>
      <c r="B298" s="45"/>
      <c r="C298" s="60" t="s">
        <v>133</v>
      </c>
      <c r="D298" s="38">
        <f>D299+D303+D323+D313</f>
        <v>85063.29999999999</v>
      </c>
      <c r="E298" s="38">
        <f>E299+E303+E323+E313</f>
        <v>67184.2</v>
      </c>
      <c r="F298" s="38">
        <f>F299+F303+F323+F313</f>
        <v>66316.9</v>
      </c>
    </row>
    <row r="299" spans="1:6" ht="12.75">
      <c r="A299" s="46">
        <v>1410100000</v>
      </c>
      <c r="B299" s="25"/>
      <c r="C299" s="60" t="s">
        <v>214</v>
      </c>
      <c r="D299" s="38">
        <f>D300</f>
        <v>25486.6</v>
      </c>
      <c r="E299" s="38">
        <f aca="true" t="shared" si="127" ref="E299:F301">E300</f>
        <v>16184.3</v>
      </c>
      <c r="F299" s="38">
        <f t="shared" si="127"/>
        <v>15080.4</v>
      </c>
    </row>
    <row r="300" spans="1:6" ht="31.5">
      <c r="A300" s="45">
        <v>1410120100</v>
      </c>
      <c r="B300" s="45"/>
      <c r="C300" s="60" t="s">
        <v>134</v>
      </c>
      <c r="D300" s="38">
        <f>D301</f>
        <v>25486.6</v>
      </c>
      <c r="E300" s="38">
        <f t="shared" si="127"/>
        <v>16184.3</v>
      </c>
      <c r="F300" s="38">
        <f t="shared" si="127"/>
        <v>15080.4</v>
      </c>
    </row>
    <row r="301" spans="1:6" ht="31.5">
      <c r="A301" s="45">
        <v>1410120100</v>
      </c>
      <c r="B301" s="46" t="s">
        <v>72</v>
      </c>
      <c r="C301" s="60" t="s">
        <v>99</v>
      </c>
      <c r="D301" s="38">
        <f>D302</f>
        <v>25486.6</v>
      </c>
      <c r="E301" s="38">
        <f t="shared" si="127"/>
        <v>16184.3</v>
      </c>
      <c r="F301" s="38">
        <f t="shared" si="127"/>
        <v>15080.4</v>
      </c>
    </row>
    <row r="302" spans="1:6" ht="31.5">
      <c r="A302" s="45">
        <v>1410120100</v>
      </c>
      <c r="B302" s="45">
        <v>240</v>
      </c>
      <c r="C302" s="60" t="s">
        <v>269</v>
      </c>
      <c r="D302" s="38">
        <f>'№ 3'!E190</f>
        <v>25486.6</v>
      </c>
      <c r="E302" s="38">
        <f>'№ 3'!F190</f>
        <v>16184.3</v>
      </c>
      <c r="F302" s="38">
        <f>'№ 3'!G190</f>
        <v>15080.4</v>
      </c>
    </row>
    <row r="303" spans="1:6" ht="47.25">
      <c r="A303" s="46">
        <v>1410200000</v>
      </c>
      <c r="B303" s="45"/>
      <c r="C303" s="60" t="s">
        <v>215</v>
      </c>
      <c r="D303" s="38">
        <f>D307+D304+D310</f>
        <v>49115.8</v>
      </c>
      <c r="E303" s="38">
        <f aca="true" t="shared" si="128" ref="E303:F303">E307+E304+E310</f>
        <v>45623.7</v>
      </c>
      <c r="F303" s="38">
        <f t="shared" si="128"/>
        <v>45623.7</v>
      </c>
    </row>
    <row r="304" spans="1:6" ht="31.5">
      <c r="A304" s="115">
        <v>1410211050</v>
      </c>
      <c r="B304" s="115"/>
      <c r="C304" s="116" t="s">
        <v>320</v>
      </c>
      <c r="D304" s="38">
        <f>D305</f>
        <v>36506.8</v>
      </c>
      <c r="E304" s="38">
        <f aca="true" t="shared" si="129" ref="E304:F305">E305</f>
        <v>45623.7</v>
      </c>
      <c r="F304" s="38">
        <f t="shared" si="129"/>
        <v>45623.7</v>
      </c>
    </row>
    <row r="305" spans="1:6" ht="31.5">
      <c r="A305" s="115">
        <v>1410211050</v>
      </c>
      <c r="B305" s="117" t="s">
        <v>72</v>
      </c>
      <c r="C305" s="116" t="s">
        <v>99</v>
      </c>
      <c r="D305" s="38">
        <f>D306</f>
        <v>36506.8</v>
      </c>
      <c r="E305" s="38">
        <f t="shared" si="129"/>
        <v>45623.7</v>
      </c>
      <c r="F305" s="38">
        <f t="shared" si="129"/>
        <v>45623.7</v>
      </c>
    </row>
    <row r="306" spans="1:6" ht="31.5">
      <c r="A306" s="115">
        <v>1410211050</v>
      </c>
      <c r="B306" s="115">
        <v>240</v>
      </c>
      <c r="C306" s="116" t="s">
        <v>269</v>
      </c>
      <c r="D306" s="38">
        <f>'№ 3'!E194</f>
        <v>36506.8</v>
      </c>
      <c r="E306" s="38">
        <f>'№ 3'!F194</f>
        <v>45623.7</v>
      </c>
      <c r="F306" s="38">
        <f>'№ 3'!G194</f>
        <v>45623.7</v>
      </c>
    </row>
    <row r="307" spans="1:6" ht="12.75">
      <c r="A307" s="99">
        <v>1410220110</v>
      </c>
      <c r="B307" s="99"/>
      <c r="C307" s="77" t="s">
        <v>298</v>
      </c>
      <c r="D307" s="38">
        <f>D308</f>
        <v>524</v>
      </c>
      <c r="E307" s="38">
        <f aca="true" t="shared" si="130" ref="E307:F308">E308</f>
        <v>0</v>
      </c>
      <c r="F307" s="38">
        <f t="shared" si="130"/>
        <v>0</v>
      </c>
    </row>
    <row r="308" spans="1:6" ht="31.5">
      <c r="A308" s="99">
        <v>1410220110</v>
      </c>
      <c r="B308" s="101" t="s">
        <v>72</v>
      </c>
      <c r="C308" s="77" t="s">
        <v>99</v>
      </c>
      <c r="D308" s="38">
        <f>D309</f>
        <v>524</v>
      </c>
      <c r="E308" s="38">
        <f t="shared" si="130"/>
        <v>0</v>
      </c>
      <c r="F308" s="38">
        <f t="shared" si="130"/>
        <v>0</v>
      </c>
    </row>
    <row r="309" spans="1:6" ht="31.5">
      <c r="A309" s="99">
        <v>1410220110</v>
      </c>
      <c r="B309" s="99">
        <v>240</v>
      </c>
      <c r="C309" s="77" t="s">
        <v>269</v>
      </c>
      <c r="D309" s="38">
        <f>'№ 3'!E197</f>
        <v>524</v>
      </c>
      <c r="E309" s="38">
        <f>'№ 3'!F197</f>
        <v>0</v>
      </c>
      <c r="F309" s="38">
        <f>'№ 3'!G197</f>
        <v>0</v>
      </c>
    </row>
    <row r="310" spans="1:6" ht="31.5">
      <c r="A310" s="148" t="s">
        <v>359</v>
      </c>
      <c r="B310" s="148"/>
      <c r="C310" s="149" t="s">
        <v>360</v>
      </c>
      <c r="D310" s="38">
        <f>D311</f>
        <v>12085</v>
      </c>
      <c r="E310" s="38">
        <f aca="true" t="shared" si="131" ref="E310:F311">E311</f>
        <v>0</v>
      </c>
      <c r="F310" s="38">
        <f t="shared" si="131"/>
        <v>0</v>
      </c>
    </row>
    <row r="311" spans="1:6" ht="31.5">
      <c r="A311" s="148" t="s">
        <v>359</v>
      </c>
      <c r="B311" s="150" t="s">
        <v>72</v>
      </c>
      <c r="C311" s="149" t="s">
        <v>99</v>
      </c>
      <c r="D311" s="38">
        <f>D312</f>
        <v>12085</v>
      </c>
      <c r="E311" s="38">
        <f t="shared" si="131"/>
        <v>0</v>
      </c>
      <c r="F311" s="38">
        <f t="shared" si="131"/>
        <v>0</v>
      </c>
    </row>
    <row r="312" spans="1:6" ht="31.5">
      <c r="A312" s="148" t="s">
        <v>359</v>
      </c>
      <c r="B312" s="148">
        <v>240</v>
      </c>
      <c r="C312" s="149" t="s">
        <v>269</v>
      </c>
      <c r="D312" s="38">
        <f>'№ 3'!E200</f>
        <v>12085</v>
      </c>
      <c r="E312" s="38">
        <f>'№ 3'!F200</f>
        <v>0</v>
      </c>
      <c r="F312" s="38">
        <f>'№ 3'!G200</f>
        <v>0</v>
      </c>
    </row>
    <row r="313" spans="1:6" ht="47.25">
      <c r="A313" s="115">
        <v>1410300000</v>
      </c>
      <c r="B313" s="115"/>
      <c r="C313" s="116" t="s">
        <v>300</v>
      </c>
      <c r="D313" s="38">
        <f>D314+D320+D317</f>
        <v>8181.200000000001</v>
      </c>
      <c r="E313" s="38">
        <f aca="true" t="shared" si="132" ref="E313:F313">E314+E320+E317</f>
        <v>5376.2</v>
      </c>
      <c r="F313" s="38">
        <f t="shared" si="132"/>
        <v>5612.8</v>
      </c>
    </row>
    <row r="314" spans="1:6" ht="47.25">
      <c r="A314" s="115">
        <v>1410311020</v>
      </c>
      <c r="B314" s="115"/>
      <c r="C314" s="116" t="s">
        <v>321</v>
      </c>
      <c r="D314" s="38">
        <f>D315</f>
        <v>5149.6</v>
      </c>
      <c r="E314" s="38">
        <f aca="true" t="shared" si="133" ref="E314:F315">E315</f>
        <v>5376.2</v>
      </c>
      <c r="F314" s="38">
        <f t="shared" si="133"/>
        <v>5612.8</v>
      </c>
    </row>
    <row r="315" spans="1:6" ht="31.5">
      <c r="A315" s="115">
        <v>1410311020</v>
      </c>
      <c r="B315" s="117" t="s">
        <v>72</v>
      </c>
      <c r="C315" s="116" t="s">
        <v>99</v>
      </c>
      <c r="D315" s="38">
        <f>D316</f>
        <v>5149.6</v>
      </c>
      <c r="E315" s="38">
        <f t="shared" si="133"/>
        <v>5376.2</v>
      </c>
      <c r="F315" s="38">
        <f t="shared" si="133"/>
        <v>5612.8</v>
      </c>
    </row>
    <row r="316" spans="1:6" ht="31.5">
      <c r="A316" s="115">
        <v>1410311020</v>
      </c>
      <c r="B316" s="115">
        <v>240</v>
      </c>
      <c r="C316" s="116" t="s">
        <v>269</v>
      </c>
      <c r="D316" s="38">
        <f>'№ 3'!E204</f>
        <v>5149.6</v>
      </c>
      <c r="E316" s="38">
        <f>'№ 3'!F204</f>
        <v>5376.2</v>
      </c>
      <c r="F316" s="38">
        <f>'№ 3'!G204</f>
        <v>5612.8</v>
      </c>
    </row>
    <row r="317" spans="1:6" ht="12.75">
      <c r="A317" s="212">
        <v>1410320110</v>
      </c>
      <c r="B317" s="212"/>
      <c r="C317" s="77" t="s">
        <v>298</v>
      </c>
      <c r="D317" s="38">
        <f>D318</f>
        <v>63.6</v>
      </c>
      <c r="E317" s="38">
        <f aca="true" t="shared" si="134" ref="E317:F318">E318</f>
        <v>0</v>
      </c>
      <c r="F317" s="38">
        <f t="shared" si="134"/>
        <v>0</v>
      </c>
    </row>
    <row r="318" spans="1:6" ht="31.5">
      <c r="A318" s="212">
        <v>1410320110</v>
      </c>
      <c r="B318" s="213" t="s">
        <v>72</v>
      </c>
      <c r="C318" s="77" t="s">
        <v>99</v>
      </c>
      <c r="D318" s="38">
        <f>D319</f>
        <v>63.6</v>
      </c>
      <c r="E318" s="38">
        <f t="shared" si="134"/>
        <v>0</v>
      </c>
      <c r="F318" s="38">
        <f t="shared" si="134"/>
        <v>0</v>
      </c>
    </row>
    <row r="319" spans="1:6" ht="31.5">
      <c r="A319" s="212">
        <v>1410320110</v>
      </c>
      <c r="B319" s="212">
        <v>240</v>
      </c>
      <c r="C319" s="77" t="s">
        <v>269</v>
      </c>
      <c r="D319" s="38">
        <f>'№ 3'!E207</f>
        <v>63.6</v>
      </c>
      <c r="E319" s="38">
        <f>'№ 3'!F207</f>
        <v>0</v>
      </c>
      <c r="F319" s="38">
        <f>'№ 3'!G207</f>
        <v>0</v>
      </c>
    </row>
    <row r="320" spans="1:6" ht="47.25">
      <c r="A320" s="148" t="s">
        <v>361</v>
      </c>
      <c r="B320" s="148"/>
      <c r="C320" s="149" t="s">
        <v>362</v>
      </c>
      <c r="D320" s="38">
        <f>D321</f>
        <v>2968</v>
      </c>
      <c r="E320" s="38">
        <f aca="true" t="shared" si="135" ref="E320:F321">E321</f>
        <v>0</v>
      </c>
      <c r="F320" s="38">
        <f t="shared" si="135"/>
        <v>0</v>
      </c>
    </row>
    <row r="321" spans="1:6" ht="31.5">
      <c r="A321" s="148" t="s">
        <v>361</v>
      </c>
      <c r="B321" s="150" t="s">
        <v>72</v>
      </c>
      <c r="C321" s="149" t="s">
        <v>99</v>
      </c>
      <c r="D321" s="38">
        <f>D322</f>
        <v>2968</v>
      </c>
      <c r="E321" s="38">
        <f t="shared" si="135"/>
        <v>0</v>
      </c>
      <c r="F321" s="38">
        <f t="shared" si="135"/>
        <v>0</v>
      </c>
    </row>
    <row r="322" spans="1:6" ht="31.5">
      <c r="A322" s="148" t="s">
        <v>361</v>
      </c>
      <c r="B322" s="148">
        <v>240</v>
      </c>
      <c r="C322" s="149" t="s">
        <v>269</v>
      </c>
      <c r="D322" s="38">
        <f>'№ 3'!E210</f>
        <v>2968</v>
      </c>
      <c r="E322" s="38">
        <f>'№ 3'!F210</f>
        <v>0</v>
      </c>
      <c r="F322" s="38">
        <f>'№ 3'!G210</f>
        <v>0</v>
      </c>
    </row>
    <row r="323" spans="1:6" ht="31.5">
      <c r="A323" s="115">
        <v>1410400000</v>
      </c>
      <c r="B323" s="115"/>
      <c r="C323" s="116" t="s">
        <v>312</v>
      </c>
      <c r="D323" s="38">
        <f>D324</f>
        <v>2279.7</v>
      </c>
      <c r="E323" s="38">
        <f aca="true" t="shared" si="136" ref="E323:F323">E324</f>
        <v>0</v>
      </c>
      <c r="F323" s="38">
        <f t="shared" si="136"/>
        <v>0</v>
      </c>
    </row>
    <row r="324" spans="1:6" ht="31.5">
      <c r="A324" s="115">
        <v>1410420010</v>
      </c>
      <c r="B324" s="115"/>
      <c r="C324" s="77" t="s">
        <v>311</v>
      </c>
      <c r="D324" s="22">
        <f>D325</f>
        <v>2279.7</v>
      </c>
      <c r="E324" s="22">
        <f aca="true" t="shared" si="137" ref="E324:F325">E325</f>
        <v>0</v>
      </c>
      <c r="F324" s="22">
        <f t="shared" si="137"/>
        <v>0</v>
      </c>
    </row>
    <row r="325" spans="1:6" ht="31.5">
      <c r="A325" s="131">
        <v>1410420010</v>
      </c>
      <c r="B325" s="133" t="s">
        <v>75</v>
      </c>
      <c r="C325" s="77" t="s">
        <v>100</v>
      </c>
      <c r="D325" s="22">
        <f>D326</f>
        <v>2279.7</v>
      </c>
      <c r="E325" s="22">
        <f t="shared" si="137"/>
        <v>0</v>
      </c>
      <c r="F325" s="22">
        <f t="shared" si="137"/>
        <v>0</v>
      </c>
    </row>
    <row r="326" spans="1:6" ht="12.75">
      <c r="A326" s="131">
        <v>1410420010</v>
      </c>
      <c r="B326" s="133" t="s">
        <v>127</v>
      </c>
      <c r="C326" s="77" t="s">
        <v>128</v>
      </c>
      <c r="D326" s="22">
        <f>'№ 3'!E214</f>
        <v>2279.7</v>
      </c>
      <c r="E326" s="22">
        <f>'№ 3'!F214</f>
        <v>0</v>
      </c>
      <c r="F326" s="22">
        <f>'№ 3'!G214</f>
        <v>0</v>
      </c>
    </row>
    <row r="327" spans="1:6" ht="12.75">
      <c r="A327" s="46">
        <v>1420000000</v>
      </c>
      <c r="B327" s="45"/>
      <c r="C327" s="60" t="s">
        <v>135</v>
      </c>
      <c r="D327" s="38">
        <f>D328+D332</f>
        <v>4384.1</v>
      </c>
      <c r="E327" s="38">
        <f aca="true" t="shared" si="138" ref="E327:F327">E328+E332</f>
        <v>5850.3</v>
      </c>
      <c r="F327" s="38">
        <f t="shared" si="138"/>
        <v>6168.3</v>
      </c>
    </row>
    <row r="328" spans="1:6" ht="31.5">
      <c r="A328" s="46">
        <v>1420100000</v>
      </c>
      <c r="B328" s="45"/>
      <c r="C328" s="60" t="s">
        <v>216</v>
      </c>
      <c r="D328" s="38">
        <f>D329</f>
        <v>1038.3000000000002</v>
      </c>
      <c r="E328" s="38">
        <f aca="true" t="shared" si="139" ref="E328:F328">E329</f>
        <v>3182</v>
      </c>
      <c r="F328" s="38">
        <f t="shared" si="139"/>
        <v>3500</v>
      </c>
    </row>
    <row r="329" spans="1:6" ht="12.75">
      <c r="A329" s="45">
        <v>1420120120</v>
      </c>
      <c r="B329" s="45"/>
      <c r="C329" s="60" t="s">
        <v>136</v>
      </c>
      <c r="D329" s="38">
        <f>D330</f>
        <v>1038.3000000000002</v>
      </c>
      <c r="E329" s="38">
        <f aca="true" t="shared" si="140" ref="E329:F330">E330</f>
        <v>3182</v>
      </c>
      <c r="F329" s="38">
        <f t="shared" si="140"/>
        <v>3500</v>
      </c>
    </row>
    <row r="330" spans="1:6" ht="31.5">
      <c r="A330" s="45">
        <v>1420120120</v>
      </c>
      <c r="B330" s="46" t="s">
        <v>72</v>
      </c>
      <c r="C330" s="60" t="s">
        <v>99</v>
      </c>
      <c r="D330" s="38">
        <f>D331</f>
        <v>1038.3000000000002</v>
      </c>
      <c r="E330" s="38">
        <f t="shared" si="140"/>
        <v>3182</v>
      </c>
      <c r="F330" s="38">
        <f t="shared" si="140"/>
        <v>3500</v>
      </c>
    </row>
    <row r="331" spans="1:6" ht="31.5">
      <c r="A331" s="45">
        <v>1420120120</v>
      </c>
      <c r="B331" s="45">
        <v>240</v>
      </c>
      <c r="C331" s="60" t="s">
        <v>269</v>
      </c>
      <c r="D331" s="38">
        <f>'№ 3'!E219</f>
        <v>1038.3000000000002</v>
      </c>
      <c r="E331" s="38">
        <f>'№ 3'!F219</f>
        <v>3182</v>
      </c>
      <c r="F331" s="38">
        <f>'№ 3'!G219</f>
        <v>3500</v>
      </c>
    </row>
    <row r="332" spans="1:6" ht="47.25">
      <c r="A332" s="119" t="s">
        <v>322</v>
      </c>
      <c r="B332" s="119"/>
      <c r="C332" s="120" t="s">
        <v>323</v>
      </c>
      <c r="D332" s="38">
        <f>D333+D339+D336</f>
        <v>3345.8</v>
      </c>
      <c r="E332" s="38">
        <f aca="true" t="shared" si="141" ref="E332:F332">E333+E339+E336</f>
        <v>2668.3</v>
      </c>
      <c r="F332" s="38">
        <f t="shared" si="141"/>
        <v>2668.3</v>
      </c>
    </row>
    <row r="333" spans="1:6" ht="47.25">
      <c r="A333" s="119" t="s">
        <v>324</v>
      </c>
      <c r="B333" s="119"/>
      <c r="C333" s="120" t="s">
        <v>325</v>
      </c>
      <c r="D333" s="38">
        <f>D334</f>
        <v>2668.3</v>
      </c>
      <c r="E333" s="38">
        <f aca="true" t="shared" si="142" ref="E333:F334">E334</f>
        <v>2668.3</v>
      </c>
      <c r="F333" s="38">
        <f t="shared" si="142"/>
        <v>2668.3</v>
      </c>
    </row>
    <row r="334" spans="1:6" ht="31.5">
      <c r="A334" s="119" t="s">
        <v>324</v>
      </c>
      <c r="B334" s="121" t="s">
        <v>72</v>
      </c>
      <c r="C334" s="120" t="s">
        <v>99</v>
      </c>
      <c r="D334" s="38">
        <f>D335</f>
        <v>2668.3</v>
      </c>
      <c r="E334" s="38">
        <f t="shared" si="142"/>
        <v>2668.3</v>
      </c>
      <c r="F334" s="38">
        <f t="shared" si="142"/>
        <v>2668.3</v>
      </c>
    </row>
    <row r="335" spans="1:6" ht="31.5">
      <c r="A335" s="119" t="s">
        <v>324</v>
      </c>
      <c r="B335" s="119">
        <v>240</v>
      </c>
      <c r="C335" s="120" t="s">
        <v>269</v>
      </c>
      <c r="D335" s="38">
        <f>'№ 3'!E223</f>
        <v>2668.3</v>
      </c>
      <c r="E335" s="38">
        <f>'№ 3'!F223</f>
        <v>2668.3</v>
      </c>
      <c r="F335" s="38">
        <f>'№ 3'!G223</f>
        <v>2668.3</v>
      </c>
    </row>
    <row r="336" spans="1:6" ht="12.75">
      <c r="A336" s="222" t="s">
        <v>420</v>
      </c>
      <c r="B336" s="222"/>
      <c r="C336" s="77" t="s">
        <v>298</v>
      </c>
      <c r="D336" s="38">
        <f>D337</f>
        <v>10.4</v>
      </c>
      <c r="E336" s="38">
        <f aca="true" t="shared" si="143" ref="E336:F337">E337</f>
        <v>0</v>
      </c>
      <c r="F336" s="38">
        <f t="shared" si="143"/>
        <v>0</v>
      </c>
    </row>
    <row r="337" spans="1:6" ht="31.5">
      <c r="A337" s="222" t="s">
        <v>420</v>
      </c>
      <c r="B337" s="224" t="s">
        <v>72</v>
      </c>
      <c r="C337" s="223" t="s">
        <v>99</v>
      </c>
      <c r="D337" s="38">
        <f>D338</f>
        <v>10.4</v>
      </c>
      <c r="E337" s="38">
        <f t="shared" si="143"/>
        <v>0</v>
      </c>
      <c r="F337" s="38">
        <f t="shared" si="143"/>
        <v>0</v>
      </c>
    </row>
    <row r="338" spans="1:6" ht="31.5">
      <c r="A338" s="222" t="s">
        <v>420</v>
      </c>
      <c r="B338" s="222">
        <v>240</v>
      </c>
      <c r="C338" s="223" t="s">
        <v>269</v>
      </c>
      <c r="D338" s="38">
        <f>'№ 3'!E226</f>
        <v>10.4</v>
      </c>
      <c r="E338" s="38">
        <f>'№ 3'!F226</f>
        <v>0</v>
      </c>
      <c r="F338" s="38">
        <f>'№ 3'!G226</f>
        <v>0</v>
      </c>
    </row>
    <row r="339" spans="1:6" ht="47.25">
      <c r="A339" s="114" t="s">
        <v>305</v>
      </c>
      <c r="B339" s="99"/>
      <c r="C339" s="100" t="s">
        <v>299</v>
      </c>
      <c r="D339" s="38">
        <f>D340</f>
        <v>667.1</v>
      </c>
      <c r="E339" s="38">
        <f aca="true" t="shared" si="144" ref="E339:F340">E340</f>
        <v>0</v>
      </c>
      <c r="F339" s="38">
        <f t="shared" si="144"/>
        <v>0</v>
      </c>
    </row>
    <row r="340" spans="1:6" ht="31.5">
      <c r="A340" s="114" t="s">
        <v>305</v>
      </c>
      <c r="B340" s="101" t="s">
        <v>72</v>
      </c>
      <c r="C340" s="100" t="s">
        <v>99</v>
      </c>
      <c r="D340" s="38">
        <f>D341</f>
        <v>667.1</v>
      </c>
      <c r="E340" s="38">
        <f t="shared" si="144"/>
        <v>0</v>
      </c>
      <c r="F340" s="38">
        <f t="shared" si="144"/>
        <v>0</v>
      </c>
    </row>
    <row r="341" spans="1:6" ht="31.5">
      <c r="A341" s="114" t="s">
        <v>305</v>
      </c>
      <c r="B341" s="99">
        <v>240</v>
      </c>
      <c r="C341" s="100" t="s">
        <v>269</v>
      </c>
      <c r="D341" s="38">
        <f>'№ 3'!E229</f>
        <v>667.1</v>
      </c>
      <c r="E341" s="38">
        <f>'№ 3'!F229</f>
        <v>0</v>
      </c>
      <c r="F341" s="38">
        <f>'№ 3'!G229</f>
        <v>0</v>
      </c>
    </row>
    <row r="342" spans="1:6" ht="12.75">
      <c r="A342" s="117">
        <v>1430000000</v>
      </c>
      <c r="B342" s="115"/>
      <c r="C342" s="8" t="s">
        <v>315</v>
      </c>
      <c r="D342" s="38">
        <f>D343+D347</f>
        <v>2589</v>
      </c>
      <c r="E342" s="38">
        <f>E343+E347</f>
        <v>0</v>
      </c>
      <c r="F342" s="38">
        <f>F343+F347</f>
        <v>0</v>
      </c>
    </row>
    <row r="343" spans="1:6" ht="31.5">
      <c r="A343" s="115">
        <v>1430100000</v>
      </c>
      <c r="B343" s="115"/>
      <c r="C343" s="8" t="s">
        <v>316</v>
      </c>
      <c r="D343" s="38">
        <f>D344</f>
        <v>789</v>
      </c>
      <c r="E343" s="38">
        <f aca="true" t="shared" si="145" ref="E343:F343">E344</f>
        <v>0</v>
      </c>
      <c r="F343" s="38">
        <f t="shared" si="145"/>
        <v>0</v>
      </c>
    </row>
    <row r="344" spans="1:6" ht="12.75">
      <c r="A344" s="115">
        <v>1430120100</v>
      </c>
      <c r="B344" s="115"/>
      <c r="C344" s="53" t="s">
        <v>317</v>
      </c>
      <c r="D344" s="38">
        <f>D345</f>
        <v>789</v>
      </c>
      <c r="E344" s="38">
        <f aca="true" t="shared" si="146" ref="E344:F345">E345</f>
        <v>0</v>
      </c>
      <c r="F344" s="38">
        <f t="shared" si="146"/>
        <v>0</v>
      </c>
    </row>
    <row r="345" spans="1:6" ht="31.5">
      <c r="A345" s="115">
        <v>1430120100</v>
      </c>
      <c r="B345" s="117" t="s">
        <v>75</v>
      </c>
      <c r="C345" s="77" t="s">
        <v>100</v>
      </c>
      <c r="D345" s="38">
        <f>D346</f>
        <v>789</v>
      </c>
      <c r="E345" s="38">
        <f t="shared" si="146"/>
        <v>0</v>
      </c>
      <c r="F345" s="38">
        <f t="shared" si="146"/>
        <v>0</v>
      </c>
    </row>
    <row r="346" spans="1:6" ht="12.75">
      <c r="A346" s="115">
        <v>1430120100</v>
      </c>
      <c r="B346" s="117" t="s">
        <v>127</v>
      </c>
      <c r="C346" s="77" t="s">
        <v>128</v>
      </c>
      <c r="D346" s="38">
        <f>'№ 3'!E261</f>
        <v>789</v>
      </c>
      <c r="E346" s="38"/>
      <c r="F346" s="38"/>
    </row>
    <row r="347" spans="1:6" ht="31.5">
      <c r="A347" s="225">
        <v>1430400000</v>
      </c>
      <c r="B347" s="227"/>
      <c r="C347" s="77" t="s">
        <v>423</v>
      </c>
      <c r="D347" s="38">
        <f>D348</f>
        <v>1800</v>
      </c>
      <c r="E347" s="38">
        <f aca="true" t="shared" si="147" ref="E347:F349">E348</f>
        <v>0</v>
      </c>
      <c r="F347" s="38">
        <f t="shared" si="147"/>
        <v>0</v>
      </c>
    </row>
    <row r="348" spans="1:6" ht="12.75">
      <c r="A348" s="225">
        <v>1430420100</v>
      </c>
      <c r="B348" s="227"/>
      <c r="C348" s="77" t="s">
        <v>317</v>
      </c>
      <c r="D348" s="38">
        <f>D349</f>
        <v>1800</v>
      </c>
      <c r="E348" s="38">
        <f t="shared" si="147"/>
        <v>0</v>
      </c>
      <c r="F348" s="38">
        <f t="shared" si="147"/>
        <v>0</v>
      </c>
    </row>
    <row r="349" spans="1:6" ht="31.5">
      <c r="A349" s="225">
        <v>1430420100</v>
      </c>
      <c r="B349" s="227" t="s">
        <v>75</v>
      </c>
      <c r="C349" s="77" t="s">
        <v>100</v>
      </c>
      <c r="D349" s="38">
        <f>D350</f>
        <v>1800</v>
      </c>
      <c r="E349" s="38">
        <f t="shared" si="147"/>
        <v>0</v>
      </c>
      <c r="F349" s="38">
        <f t="shared" si="147"/>
        <v>0</v>
      </c>
    </row>
    <row r="350" spans="1:6" ht="12.75">
      <c r="A350" s="225">
        <v>1430420100</v>
      </c>
      <c r="B350" s="227" t="s">
        <v>127</v>
      </c>
      <c r="C350" s="77" t="s">
        <v>128</v>
      </c>
      <c r="D350" s="38">
        <f>'№ 3'!E265</f>
        <v>1800</v>
      </c>
      <c r="E350" s="38">
        <f>'№ 3'!F265</f>
        <v>0</v>
      </c>
      <c r="F350" s="38">
        <f>'№ 3'!G265</f>
        <v>0</v>
      </c>
    </row>
    <row r="351" spans="1:6" ht="31.5">
      <c r="A351" s="29">
        <v>1500000000</v>
      </c>
      <c r="B351" s="16"/>
      <c r="C351" s="61" t="s">
        <v>207</v>
      </c>
      <c r="D351" s="37">
        <f>D352+D361</f>
        <v>8225.3</v>
      </c>
      <c r="E351" s="37">
        <f aca="true" t="shared" si="148" ref="E351:F351">E352+E361</f>
        <v>7847.599999999999</v>
      </c>
      <c r="F351" s="37">
        <f t="shared" si="148"/>
        <v>7847.599999999999</v>
      </c>
    </row>
    <row r="352" spans="1:6" ht="12.75">
      <c r="A352" s="45">
        <v>1510000000</v>
      </c>
      <c r="B352" s="45"/>
      <c r="C352" s="60" t="s">
        <v>175</v>
      </c>
      <c r="D352" s="38">
        <f>D353+D357</f>
        <v>7847.599999999999</v>
      </c>
      <c r="E352" s="38">
        <f>E353+E357</f>
        <v>7847.599999999999</v>
      </c>
      <c r="F352" s="38">
        <f>F353+F357</f>
        <v>7847.599999999999</v>
      </c>
    </row>
    <row r="353" spans="1:6" ht="47.25">
      <c r="A353" s="45">
        <v>1510100000</v>
      </c>
      <c r="B353" s="45"/>
      <c r="C353" s="60" t="s">
        <v>210</v>
      </c>
      <c r="D353" s="38">
        <f>D354</f>
        <v>7736.2</v>
      </c>
      <c r="E353" s="38">
        <f aca="true" t="shared" si="149" ref="E353:F353">E354</f>
        <v>7736.2</v>
      </c>
      <c r="F353" s="38">
        <f t="shared" si="149"/>
        <v>7736.2</v>
      </c>
    </row>
    <row r="354" spans="1:6" ht="31.5">
      <c r="A354" s="45">
        <v>1510120010</v>
      </c>
      <c r="B354" s="45"/>
      <c r="C354" s="60" t="s">
        <v>131</v>
      </c>
      <c r="D354" s="38">
        <f>D355</f>
        <v>7736.2</v>
      </c>
      <c r="E354" s="38">
        <f aca="true" t="shared" si="150" ref="E354:F355">E355</f>
        <v>7736.2</v>
      </c>
      <c r="F354" s="38">
        <f t="shared" si="150"/>
        <v>7736.2</v>
      </c>
    </row>
    <row r="355" spans="1:6" ht="31.5">
      <c r="A355" s="45">
        <v>1510120010</v>
      </c>
      <c r="B355" s="45">
        <v>600</v>
      </c>
      <c r="C355" s="60" t="s">
        <v>87</v>
      </c>
      <c r="D355" s="38">
        <f>D356</f>
        <v>7736.2</v>
      </c>
      <c r="E355" s="38">
        <f t="shared" si="150"/>
        <v>7736.2</v>
      </c>
      <c r="F355" s="38">
        <f t="shared" si="150"/>
        <v>7736.2</v>
      </c>
    </row>
    <row r="356" spans="1:6" ht="12.75">
      <c r="A356" s="45">
        <v>1510120010</v>
      </c>
      <c r="B356" s="45">
        <v>610</v>
      </c>
      <c r="C356" s="60" t="s">
        <v>111</v>
      </c>
      <c r="D356" s="38">
        <f>'№ 3'!E175</f>
        <v>7736.2</v>
      </c>
      <c r="E356" s="38">
        <f>'№ 3'!F175</f>
        <v>7736.2</v>
      </c>
      <c r="F356" s="38">
        <f>'№ 3'!G175</f>
        <v>7736.2</v>
      </c>
    </row>
    <row r="357" spans="1:6" ht="47.25">
      <c r="A357" s="45">
        <v>1510200000</v>
      </c>
      <c r="B357" s="45"/>
      <c r="C357" s="60" t="s">
        <v>208</v>
      </c>
      <c r="D357" s="38">
        <f>D358</f>
        <v>111.4</v>
      </c>
      <c r="E357" s="38">
        <f aca="true" t="shared" si="151" ref="E357:F359">E358</f>
        <v>111.4</v>
      </c>
      <c r="F357" s="38">
        <f t="shared" si="151"/>
        <v>111.4</v>
      </c>
    </row>
    <row r="358" spans="1:6" ht="31.5">
      <c r="A358" s="45">
        <v>1510220170</v>
      </c>
      <c r="B358" s="45"/>
      <c r="C358" s="60" t="s">
        <v>209</v>
      </c>
      <c r="D358" s="38">
        <f>D359</f>
        <v>111.4</v>
      </c>
      <c r="E358" s="38">
        <f t="shared" si="151"/>
        <v>111.4</v>
      </c>
      <c r="F358" s="38">
        <f t="shared" si="151"/>
        <v>111.4</v>
      </c>
    </row>
    <row r="359" spans="1:6" ht="12.75">
      <c r="A359" s="45">
        <v>1510220170</v>
      </c>
      <c r="B359" s="46" t="s">
        <v>76</v>
      </c>
      <c r="C359" s="60" t="s">
        <v>77</v>
      </c>
      <c r="D359" s="38">
        <f>D360</f>
        <v>111.4</v>
      </c>
      <c r="E359" s="38">
        <f t="shared" si="151"/>
        <v>111.4</v>
      </c>
      <c r="F359" s="38">
        <f t="shared" si="151"/>
        <v>111.4</v>
      </c>
    </row>
    <row r="360" spans="1:6" ht="12.75">
      <c r="A360" s="45">
        <v>1510220170</v>
      </c>
      <c r="B360" s="1" t="s">
        <v>177</v>
      </c>
      <c r="C360" s="63" t="s">
        <v>176</v>
      </c>
      <c r="D360" s="38">
        <f>'№ 2'!F76</f>
        <v>111.4</v>
      </c>
      <c r="E360" s="38">
        <f>'№ 2'!G76</f>
        <v>111.4</v>
      </c>
      <c r="F360" s="38">
        <f>'№ 2'!H76</f>
        <v>111.4</v>
      </c>
    </row>
    <row r="361" spans="1:6" ht="16.5" customHeight="1">
      <c r="A361" s="101">
        <v>1520000000</v>
      </c>
      <c r="B361" s="99"/>
      <c r="C361" s="77" t="s">
        <v>337</v>
      </c>
      <c r="D361" s="38">
        <f>D362</f>
        <v>377.70000000000005</v>
      </c>
      <c r="E361" s="38">
        <f aca="true" t="shared" si="152" ref="E361:F361">E362</f>
        <v>0</v>
      </c>
      <c r="F361" s="38">
        <f t="shared" si="152"/>
        <v>0</v>
      </c>
    </row>
    <row r="362" spans="1:6" ht="63">
      <c r="A362" s="99">
        <v>1520100000</v>
      </c>
      <c r="B362" s="99"/>
      <c r="C362" s="77" t="s">
        <v>302</v>
      </c>
      <c r="D362" s="38">
        <f>D366+D363</f>
        <v>377.70000000000005</v>
      </c>
      <c r="E362" s="38">
        <f aca="true" t="shared" si="153" ref="E362:F362">E366+E363</f>
        <v>0</v>
      </c>
      <c r="F362" s="38">
        <f t="shared" si="153"/>
        <v>0</v>
      </c>
    </row>
    <row r="363" spans="1:6" ht="31.5">
      <c r="A363" s="168">
        <v>1520110440</v>
      </c>
      <c r="B363" s="168"/>
      <c r="C363" s="169" t="s">
        <v>262</v>
      </c>
      <c r="D363" s="38">
        <f>D364</f>
        <v>188.8</v>
      </c>
      <c r="E363" s="38">
        <f aca="true" t="shared" si="154" ref="E363:F364">E364</f>
        <v>0</v>
      </c>
      <c r="F363" s="38">
        <f t="shared" si="154"/>
        <v>0</v>
      </c>
    </row>
    <row r="364" spans="1:6" ht="31.5">
      <c r="A364" s="168">
        <v>1520110440</v>
      </c>
      <c r="B364" s="170" t="s">
        <v>101</v>
      </c>
      <c r="C364" s="169" t="s">
        <v>102</v>
      </c>
      <c r="D364" s="38">
        <f>D365</f>
        <v>188.8</v>
      </c>
      <c r="E364" s="38">
        <f t="shared" si="154"/>
        <v>0</v>
      </c>
      <c r="F364" s="38">
        <f t="shared" si="154"/>
        <v>0</v>
      </c>
    </row>
    <row r="365" spans="1:6" ht="12.75">
      <c r="A365" s="168">
        <v>1520110440</v>
      </c>
      <c r="B365" s="168">
        <v>610</v>
      </c>
      <c r="C365" s="169" t="s">
        <v>111</v>
      </c>
      <c r="D365" s="38">
        <f>'№ 3'!E401</f>
        <v>188.8</v>
      </c>
      <c r="E365" s="38">
        <f>'№ 3'!F401</f>
        <v>0</v>
      </c>
      <c r="F365" s="38">
        <f>'№ 3'!G401</f>
        <v>0</v>
      </c>
    </row>
    <row r="366" spans="1:6" ht="31.5">
      <c r="A366" s="99" t="s">
        <v>303</v>
      </c>
      <c r="B366" s="99"/>
      <c r="C366" s="100" t="s">
        <v>262</v>
      </c>
      <c r="D366" s="38">
        <f>D367</f>
        <v>188.9</v>
      </c>
      <c r="E366" s="38">
        <f aca="true" t="shared" si="155" ref="E366:F367">E367</f>
        <v>0</v>
      </c>
      <c r="F366" s="38">
        <f t="shared" si="155"/>
        <v>0</v>
      </c>
    </row>
    <row r="367" spans="1:6" ht="31.5">
      <c r="A367" s="10" t="s">
        <v>303</v>
      </c>
      <c r="B367" s="101" t="s">
        <v>101</v>
      </c>
      <c r="C367" s="100" t="s">
        <v>102</v>
      </c>
      <c r="D367" s="38">
        <f>D368</f>
        <v>188.9</v>
      </c>
      <c r="E367" s="38">
        <f t="shared" si="155"/>
        <v>0</v>
      </c>
      <c r="F367" s="38">
        <f t="shared" si="155"/>
        <v>0</v>
      </c>
    </row>
    <row r="368" spans="1:6" ht="12.75">
      <c r="A368" s="10" t="s">
        <v>303</v>
      </c>
      <c r="B368" s="99">
        <v>610</v>
      </c>
      <c r="C368" s="100" t="s">
        <v>111</v>
      </c>
      <c r="D368" s="38">
        <f>'№ 3'!E404</f>
        <v>188.9</v>
      </c>
      <c r="E368" s="38">
        <f>'№ 3'!F404</f>
        <v>0</v>
      </c>
      <c r="F368" s="38">
        <f>'№ 3'!G404</f>
        <v>0</v>
      </c>
    </row>
    <row r="369" spans="1:6" ht="47.25">
      <c r="A369" s="29">
        <v>1600000000</v>
      </c>
      <c r="B369" s="46"/>
      <c r="C369" s="61" t="s">
        <v>121</v>
      </c>
      <c r="D369" s="37">
        <f>D370+D382+D403+D415</f>
        <v>19471.3</v>
      </c>
      <c r="E369" s="37">
        <f>E370+E382+E403+E415</f>
        <v>47719.7</v>
      </c>
      <c r="F369" s="37">
        <f>F370+F382+F403+F415</f>
        <v>11613.1</v>
      </c>
    </row>
    <row r="370" spans="1:6" ht="31.5">
      <c r="A370" s="46">
        <v>1610000000</v>
      </c>
      <c r="B370" s="45"/>
      <c r="C370" s="60" t="s">
        <v>244</v>
      </c>
      <c r="D370" s="38">
        <f>D371+D375</f>
        <v>2341.7</v>
      </c>
      <c r="E370" s="38">
        <f aca="true" t="shared" si="156" ref="E370:F370">E371+E375</f>
        <v>34145.7</v>
      </c>
      <c r="F370" s="38">
        <f t="shared" si="156"/>
        <v>2341.7</v>
      </c>
    </row>
    <row r="371" spans="1:6" ht="47.25">
      <c r="A371" s="46">
        <v>1610100000</v>
      </c>
      <c r="B371" s="45"/>
      <c r="C371" s="60" t="s">
        <v>217</v>
      </c>
      <c r="D371" s="38">
        <f>D372</f>
        <v>2341.7</v>
      </c>
      <c r="E371" s="38">
        <f aca="true" t="shared" si="157" ref="E371:F373">E372</f>
        <v>2341.7</v>
      </c>
      <c r="F371" s="38">
        <f t="shared" si="157"/>
        <v>2341.7</v>
      </c>
    </row>
    <row r="372" spans="1:6" ht="31.5">
      <c r="A372" s="46">
        <v>1610120010</v>
      </c>
      <c r="B372" s="45"/>
      <c r="C372" s="60" t="s">
        <v>131</v>
      </c>
      <c r="D372" s="38">
        <f>D373</f>
        <v>2341.7</v>
      </c>
      <c r="E372" s="38">
        <f t="shared" si="157"/>
        <v>2341.7</v>
      </c>
      <c r="F372" s="38">
        <f t="shared" si="157"/>
        <v>2341.7</v>
      </c>
    </row>
    <row r="373" spans="1:6" ht="31.5">
      <c r="A373" s="46">
        <v>1610120010</v>
      </c>
      <c r="B373" s="46" t="s">
        <v>101</v>
      </c>
      <c r="C373" s="60" t="s">
        <v>102</v>
      </c>
      <c r="D373" s="38">
        <f>D374</f>
        <v>2341.7</v>
      </c>
      <c r="E373" s="38">
        <f t="shared" si="157"/>
        <v>2341.7</v>
      </c>
      <c r="F373" s="38">
        <f t="shared" si="157"/>
        <v>2341.7</v>
      </c>
    </row>
    <row r="374" spans="1:6" ht="12.75">
      <c r="A374" s="46">
        <v>1610120010</v>
      </c>
      <c r="B374" s="45">
        <v>610</v>
      </c>
      <c r="C374" s="60" t="s">
        <v>111</v>
      </c>
      <c r="D374" s="38">
        <f>'№ 2'!F202</f>
        <v>2341.7</v>
      </c>
      <c r="E374" s="38">
        <f>'№ 2'!G202</f>
        <v>2341.7</v>
      </c>
      <c r="F374" s="38">
        <f>'№ 2'!H202</f>
        <v>2341.7</v>
      </c>
    </row>
    <row r="375" spans="1:6" ht="31.5">
      <c r="A375" s="134">
        <v>1610400000</v>
      </c>
      <c r="B375" s="136"/>
      <c r="C375" s="77" t="s">
        <v>340</v>
      </c>
      <c r="D375" s="38">
        <f>D379+D376</f>
        <v>0</v>
      </c>
      <c r="E375" s="38">
        <f aca="true" t="shared" si="158" ref="E375:F375">E379+E376</f>
        <v>31804</v>
      </c>
      <c r="F375" s="38">
        <f t="shared" si="158"/>
        <v>0</v>
      </c>
    </row>
    <row r="376" spans="1:6" ht="31.5">
      <c r="A376" s="140">
        <v>1610411210</v>
      </c>
      <c r="B376" s="141"/>
      <c r="C376" s="77" t="s">
        <v>344</v>
      </c>
      <c r="D376" s="38">
        <f>D377</f>
        <v>0</v>
      </c>
      <c r="E376" s="38">
        <f aca="true" t="shared" si="159" ref="E376:F377">E377</f>
        <v>31486</v>
      </c>
      <c r="F376" s="38">
        <f t="shared" si="159"/>
        <v>0</v>
      </c>
    </row>
    <row r="377" spans="1:6" ht="31.5">
      <c r="A377" s="140">
        <v>1610411210</v>
      </c>
      <c r="B377" s="141" t="s">
        <v>72</v>
      </c>
      <c r="C377" s="77" t="s">
        <v>99</v>
      </c>
      <c r="D377" s="38">
        <f>D378</f>
        <v>0</v>
      </c>
      <c r="E377" s="38">
        <f t="shared" si="159"/>
        <v>31486</v>
      </c>
      <c r="F377" s="38">
        <f t="shared" si="159"/>
        <v>0</v>
      </c>
    </row>
    <row r="378" spans="1:6" ht="31.5">
      <c r="A378" s="140">
        <v>1610411210</v>
      </c>
      <c r="B378" s="140">
        <v>240</v>
      </c>
      <c r="C378" s="77" t="s">
        <v>269</v>
      </c>
      <c r="D378" s="38">
        <f>'№ 3'!E271</f>
        <v>0</v>
      </c>
      <c r="E378" s="38">
        <f>'№ 3'!F271</f>
        <v>31486</v>
      </c>
      <c r="F378" s="38">
        <f>'№ 3'!G271</f>
        <v>0</v>
      </c>
    </row>
    <row r="379" spans="1:6" ht="31.5">
      <c r="A379" s="134" t="s">
        <v>341</v>
      </c>
      <c r="B379" s="136"/>
      <c r="C379" s="77" t="s">
        <v>342</v>
      </c>
      <c r="D379" s="38">
        <f>D380</f>
        <v>0</v>
      </c>
      <c r="E379" s="38">
        <f aca="true" t="shared" si="160" ref="E379:F380">E380</f>
        <v>318</v>
      </c>
      <c r="F379" s="38">
        <f t="shared" si="160"/>
        <v>0</v>
      </c>
    </row>
    <row r="380" spans="1:6" ht="31.5">
      <c r="A380" s="134" t="s">
        <v>341</v>
      </c>
      <c r="B380" s="136" t="s">
        <v>72</v>
      </c>
      <c r="C380" s="77" t="s">
        <v>99</v>
      </c>
      <c r="D380" s="38">
        <f>D381</f>
        <v>0</v>
      </c>
      <c r="E380" s="38">
        <f t="shared" si="160"/>
        <v>318</v>
      </c>
      <c r="F380" s="38">
        <f t="shared" si="160"/>
        <v>0</v>
      </c>
    </row>
    <row r="381" spans="1:6" ht="31.5">
      <c r="A381" s="134" t="s">
        <v>341</v>
      </c>
      <c r="B381" s="134">
        <v>240</v>
      </c>
      <c r="C381" s="77" t="s">
        <v>269</v>
      </c>
      <c r="D381" s="38">
        <f>'№ 3'!E274</f>
        <v>0</v>
      </c>
      <c r="E381" s="38">
        <f>'№ 3'!F274</f>
        <v>318</v>
      </c>
      <c r="F381" s="38">
        <f>'№ 3'!G274</f>
        <v>0</v>
      </c>
    </row>
    <row r="382" spans="1:6" ht="31.5">
      <c r="A382" s="46">
        <v>1620000000</v>
      </c>
      <c r="B382" s="46"/>
      <c r="C382" s="60" t="s">
        <v>114</v>
      </c>
      <c r="D382" s="38">
        <f>D383+D396</f>
        <v>14671.6</v>
      </c>
      <c r="E382" s="38">
        <f>E383+E396</f>
        <v>11115</v>
      </c>
      <c r="F382" s="38">
        <f>F383+F396</f>
        <v>7199.900000000001</v>
      </c>
    </row>
    <row r="383" spans="1:6" ht="12.75">
      <c r="A383" s="46">
        <v>1620100000</v>
      </c>
      <c r="B383" s="46"/>
      <c r="C383" s="60" t="s">
        <v>115</v>
      </c>
      <c r="D383" s="38">
        <f>D384+D387+D390+D393</f>
        <v>5862.6</v>
      </c>
      <c r="E383" s="38">
        <f>E384+E387+E390+E393</f>
        <v>4263.6</v>
      </c>
      <c r="F383" s="38">
        <f>F384+F387+F390+F393</f>
        <v>4263.6</v>
      </c>
    </row>
    <row r="384" spans="1:6" ht="12.75">
      <c r="A384" s="46">
        <v>1620120210</v>
      </c>
      <c r="B384" s="19"/>
      <c r="C384" s="60" t="s">
        <v>116</v>
      </c>
      <c r="D384" s="38">
        <f>D385</f>
        <v>2837.6</v>
      </c>
      <c r="E384" s="38">
        <f aca="true" t="shared" si="161" ref="E384:F385">E385</f>
        <v>2837.6</v>
      </c>
      <c r="F384" s="38">
        <f t="shared" si="161"/>
        <v>2837.6</v>
      </c>
    </row>
    <row r="385" spans="1:6" ht="31.5">
      <c r="A385" s="46">
        <v>1620120210</v>
      </c>
      <c r="B385" s="46" t="s">
        <v>72</v>
      </c>
      <c r="C385" s="60" t="s">
        <v>99</v>
      </c>
      <c r="D385" s="38">
        <f>D386</f>
        <v>2837.6</v>
      </c>
      <c r="E385" s="38">
        <f t="shared" si="161"/>
        <v>2837.6</v>
      </c>
      <c r="F385" s="38">
        <f t="shared" si="161"/>
        <v>2837.6</v>
      </c>
    </row>
    <row r="386" spans="1:6" ht="31.5">
      <c r="A386" s="46">
        <v>1620120210</v>
      </c>
      <c r="B386" s="45">
        <v>240</v>
      </c>
      <c r="C386" s="60" t="s">
        <v>269</v>
      </c>
      <c r="D386" s="38">
        <f>'№ 3'!E110</f>
        <v>2837.6</v>
      </c>
      <c r="E386" s="38">
        <f>'№ 3'!F110</f>
        <v>2837.6</v>
      </c>
      <c r="F386" s="38">
        <f>'№ 3'!G110</f>
        <v>2837.6</v>
      </c>
    </row>
    <row r="387" spans="1:6" ht="31.5">
      <c r="A387" s="46">
        <v>1620120220</v>
      </c>
      <c r="B387" s="45"/>
      <c r="C387" s="60" t="s">
        <v>113</v>
      </c>
      <c r="D387" s="38">
        <f>D388</f>
        <v>126</v>
      </c>
      <c r="E387" s="38">
        <f aca="true" t="shared" si="162" ref="E387:F387">E388</f>
        <v>126</v>
      </c>
      <c r="F387" s="38">
        <f t="shared" si="162"/>
        <v>126</v>
      </c>
    </row>
    <row r="388" spans="1:6" ht="31.5">
      <c r="A388" s="46">
        <v>1620120220</v>
      </c>
      <c r="B388" s="46" t="s">
        <v>72</v>
      </c>
      <c r="C388" s="60" t="s">
        <v>99</v>
      </c>
      <c r="D388" s="38">
        <f>D389</f>
        <v>126</v>
      </c>
      <c r="E388" s="38">
        <f aca="true" t="shared" si="163" ref="E388:F388">E389</f>
        <v>126</v>
      </c>
      <c r="F388" s="38">
        <f t="shared" si="163"/>
        <v>126</v>
      </c>
    </row>
    <row r="389" spans="1:6" ht="31.5">
      <c r="A389" s="46">
        <v>1620120220</v>
      </c>
      <c r="B389" s="45">
        <v>240</v>
      </c>
      <c r="C389" s="60" t="s">
        <v>269</v>
      </c>
      <c r="D389" s="38">
        <f>'№ 3'!E113</f>
        <v>126</v>
      </c>
      <c r="E389" s="38">
        <f>'№ 3'!F113</f>
        <v>126</v>
      </c>
      <c r="F389" s="38">
        <f>'№ 3'!G113</f>
        <v>126</v>
      </c>
    </row>
    <row r="390" spans="1:6" ht="47.25">
      <c r="A390" s="46">
        <v>1620120230</v>
      </c>
      <c r="B390" s="46"/>
      <c r="C390" s="60" t="s">
        <v>120</v>
      </c>
      <c r="D390" s="38">
        <f>D391</f>
        <v>1633.7</v>
      </c>
      <c r="E390" s="38">
        <f aca="true" t="shared" si="164" ref="E390:F391">E391</f>
        <v>1000</v>
      </c>
      <c r="F390" s="38">
        <f t="shared" si="164"/>
        <v>1000</v>
      </c>
    </row>
    <row r="391" spans="1:6" ht="31.5">
      <c r="A391" s="46">
        <v>1620120230</v>
      </c>
      <c r="B391" s="46" t="s">
        <v>72</v>
      </c>
      <c r="C391" s="60" t="s">
        <v>99</v>
      </c>
      <c r="D391" s="38">
        <f>D392</f>
        <v>1633.7</v>
      </c>
      <c r="E391" s="38">
        <f t="shared" si="164"/>
        <v>1000</v>
      </c>
      <c r="F391" s="38">
        <f t="shared" si="164"/>
        <v>1000</v>
      </c>
    </row>
    <row r="392" spans="1:6" ht="31.5">
      <c r="A392" s="46">
        <v>1620120230</v>
      </c>
      <c r="B392" s="45">
        <v>240</v>
      </c>
      <c r="C392" s="60" t="s">
        <v>269</v>
      </c>
      <c r="D392" s="38">
        <f>'№ 3'!E254</f>
        <v>1633.7</v>
      </c>
      <c r="E392" s="38">
        <f>'№ 3'!F254</f>
        <v>1000</v>
      </c>
      <c r="F392" s="38">
        <f>'№ 3'!G254</f>
        <v>1000</v>
      </c>
    </row>
    <row r="393" spans="1:6" ht="31.5">
      <c r="A393" s="46">
        <v>1620120240</v>
      </c>
      <c r="B393" s="46"/>
      <c r="C393" s="60" t="s">
        <v>118</v>
      </c>
      <c r="D393" s="38">
        <f>D394</f>
        <v>1265.3</v>
      </c>
      <c r="E393" s="38">
        <f aca="true" t="shared" si="165" ref="E393:F394">E394</f>
        <v>300</v>
      </c>
      <c r="F393" s="38">
        <f t="shared" si="165"/>
        <v>300</v>
      </c>
    </row>
    <row r="394" spans="1:6" ht="31.5">
      <c r="A394" s="46">
        <v>1620120240</v>
      </c>
      <c r="B394" s="46" t="s">
        <v>72</v>
      </c>
      <c r="C394" s="60" t="s">
        <v>99</v>
      </c>
      <c r="D394" s="38">
        <f>D395</f>
        <v>1265.3</v>
      </c>
      <c r="E394" s="38">
        <f t="shared" si="165"/>
        <v>300</v>
      </c>
      <c r="F394" s="38">
        <f t="shared" si="165"/>
        <v>300</v>
      </c>
    </row>
    <row r="395" spans="1:6" ht="31.5">
      <c r="A395" s="46">
        <v>1620120240</v>
      </c>
      <c r="B395" s="45">
        <v>240</v>
      </c>
      <c r="C395" s="60" t="s">
        <v>269</v>
      </c>
      <c r="D395" s="38">
        <f>'№ 3'!E246</f>
        <v>1265.3</v>
      </c>
      <c r="E395" s="38">
        <f>'№ 3'!F246</f>
        <v>300</v>
      </c>
      <c r="F395" s="38">
        <f>'№ 3'!G246</f>
        <v>300</v>
      </c>
    </row>
    <row r="396" spans="1:6" ht="12.75">
      <c r="A396" s="46">
        <v>1620200000</v>
      </c>
      <c r="B396" s="46"/>
      <c r="C396" s="60" t="s">
        <v>119</v>
      </c>
      <c r="D396" s="38">
        <f>D397+D400</f>
        <v>8809</v>
      </c>
      <c r="E396" s="38">
        <f aca="true" t="shared" si="166" ref="E396:F396">E397+E400</f>
        <v>6851.400000000001</v>
      </c>
      <c r="F396" s="38">
        <f t="shared" si="166"/>
        <v>2936.3</v>
      </c>
    </row>
    <row r="397" spans="1:6" ht="63">
      <c r="A397" s="50">
        <v>1620210820</v>
      </c>
      <c r="B397" s="50"/>
      <c r="C397" s="60" t="s">
        <v>264</v>
      </c>
      <c r="D397" s="38">
        <f>D398</f>
        <v>6851.4</v>
      </c>
      <c r="E397" s="38">
        <f aca="true" t="shared" si="167" ref="E397:F398">E398</f>
        <v>3915.1000000000004</v>
      </c>
      <c r="F397" s="38">
        <f t="shared" si="167"/>
        <v>0</v>
      </c>
    </row>
    <row r="398" spans="1:6" ht="31.5">
      <c r="A398" s="50">
        <v>1620210820</v>
      </c>
      <c r="B398" s="50" t="s">
        <v>75</v>
      </c>
      <c r="C398" s="60" t="s">
        <v>100</v>
      </c>
      <c r="D398" s="38">
        <f>D399</f>
        <v>6851.4</v>
      </c>
      <c r="E398" s="38">
        <f t="shared" si="167"/>
        <v>3915.1000000000004</v>
      </c>
      <c r="F398" s="38">
        <f t="shared" si="167"/>
        <v>0</v>
      </c>
    </row>
    <row r="399" spans="1:6" ht="12.75">
      <c r="A399" s="50">
        <v>1620210820</v>
      </c>
      <c r="B399" s="50" t="s">
        <v>127</v>
      </c>
      <c r="C399" s="60" t="s">
        <v>128</v>
      </c>
      <c r="D399" s="38">
        <f>'№ 3'!E578</f>
        <v>6851.4</v>
      </c>
      <c r="E399" s="38">
        <f>'№ 3'!F578</f>
        <v>3915.1000000000004</v>
      </c>
      <c r="F399" s="38">
        <f>'№ 3'!G578</f>
        <v>0</v>
      </c>
    </row>
    <row r="400" spans="1:6" ht="47.25">
      <c r="A400" s="96" t="s">
        <v>293</v>
      </c>
      <c r="B400" s="96"/>
      <c r="C400" s="77" t="s">
        <v>294</v>
      </c>
      <c r="D400" s="38">
        <f>D401</f>
        <v>1957.6</v>
      </c>
      <c r="E400" s="38">
        <f aca="true" t="shared" si="168" ref="E400:F401">E401</f>
        <v>2936.3</v>
      </c>
      <c r="F400" s="38">
        <f t="shared" si="168"/>
        <v>2936.3</v>
      </c>
    </row>
    <row r="401" spans="1:6" ht="31.5">
      <c r="A401" s="96" t="s">
        <v>293</v>
      </c>
      <c r="B401" s="96" t="s">
        <v>75</v>
      </c>
      <c r="C401" s="77" t="s">
        <v>100</v>
      </c>
      <c r="D401" s="38">
        <f>D402</f>
        <v>1957.6</v>
      </c>
      <c r="E401" s="38">
        <f t="shared" si="168"/>
        <v>2936.3</v>
      </c>
      <c r="F401" s="38">
        <f t="shared" si="168"/>
        <v>2936.3</v>
      </c>
    </row>
    <row r="402" spans="1:6" ht="12.75">
      <c r="A402" s="96" t="s">
        <v>293</v>
      </c>
      <c r="B402" s="96" t="s">
        <v>127</v>
      </c>
      <c r="C402" s="77" t="s">
        <v>128</v>
      </c>
      <c r="D402" s="38">
        <f>'№ 3'!E581</f>
        <v>1957.6</v>
      </c>
      <c r="E402" s="38">
        <f>'№ 3'!F581</f>
        <v>2936.3</v>
      </c>
      <c r="F402" s="38">
        <f>'№ 3'!G581</f>
        <v>2936.3</v>
      </c>
    </row>
    <row r="403" spans="1:6" ht="47.25">
      <c r="A403" s="46">
        <v>1630000000</v>
      </c>
      <c r="B403" s="45"/>
      <c r="C403" s="60" t="s">
        <v>245</v>
      </c>
      <c r="D403" s="38">
        <f>D404+D411</f>
        <v>2152.5</v>
      </c>
      <c r="E403" s="38">
        <f>E404+E411</f>
        <v>2152.5</v>
      </c>
      <c r="F403" s="38">
        <f>F404+F411</f>
        <v>1745</v>
      </c>
    </row>
    <row r="404" spans="1:6" ht="47.25">
      <c r="A404" s="45">
        <v>1630100000</v>
      </c>
      <c r="B404" s="45"/>
      <c r="C404" s="60" t="s">
        <v>246</v>
      </c>
      <c r="D404" s="38">
        <f>D405+D408</f>
        <v>1870.4</v>
      </c>
      <c r="E404" s="38">
        <f>E405+E408</f>
        <v>1870.4</v>
      </c>
      <c r="F404" s="38">
        <f>F405+F408</f>
        <v>1592.5</v>
      </c>
    </row>
    <row r="405" spans="1:6" ht="47.25">
      <c r="A405" s="45">
        <v>1630120180</v>
      </c>
      <c r="B405" s="45"/>
      <c r="C405" s="60" t="s">
        <v>247</v>
      </c>
      <c r="D405" s="38">
        <f>D406</f>
        <v>1186.5</v>
      </c>
      <c r="E405" s="38">
        <f aca="true" t="shared" si="169" ref="E405:F405">E406</f>
        <v>1186.5</v>
      </c>
      <c r="F405" s="38">
        <f t="shared" si="169"/>
        <v>1250</v>
      </c>
    </row>
    <row r="406" spans="1:6" ht="31.5">
      <c r="A406" s="45">
        <v>1630120180</v>
      </c>
      <c r="B406" s="45" t="s">
        <v>72</v>
      </c>
      <c r="C406" s="60" t="s">
        <v>99</v>
      </c>
      <c r="D406" s="38">
        <f>D407</f>
        <v>1186.5</v>
      </c>
      <c r="E406" s="38">
        <f aca="true" t="shared" si="170" ref="E406:F406">E407</f>
        <v>1186.5</v>
      </c>
      <c r="F406" s="38">
        <f t="shared" si="170"/>
        <v>1250</v>
      </c>
    </row>
    <row r="407" spans="1:6" ht="31.5">
      <c r="A407" s="45">
        <v>1630120180</v>
      </c>
      <c r="B407" s="45">
        <v>240</v>
      </c>
      <c r="C407" s="60" t="s">
        <v>269</v>
      </c>
      <c r="D407" s="38">
        <f>'№ 3'!E118</f>
        <v>1186.5</v>
      </c>
      <c r="E407" s="38">
        <f>'№ 3'!F118</f>
        <v>1186.5</v>
      </c>
      <c r="F407" s="38">
        <f>'№ 3'!G118</f>
        <v>1250</v>
      </c>
    </row>
    <row r="408" spans="1:6" ht="47.25">
      <c r="A408" s="45">
        <v>1630120520</v>
      </c>
      <c r="B408" s="45"/>
      <c r="C408" s="60" t="s">
        <v>252</v>
      </c>
      <c r="D408" s="38">
        <f>D409</f>
        <v>683.9</v>
      </c>
      <c r="E408" s="38">
        <f aca="true" t="shared" si="171" ref="E408:F408">E409</f>
        <v>683.9</v>
      </c>
      <c r="F408" s="38">
        <f t="shared" si="171"/>
        <v>342.5</v>
      </c>
    </row>
    <row r="409" spans="1:6" ht="31.5">
      <c r="A409" s="45">
        <v>1630120520</v>
      </c>
      <c r="B409" s="45" t="s">
        <v>72</v>
      </c>
      <c r="C409" s="60" t="s">
        <v>99</v>
      </c>
      <c r="D409" s="38">
        <f>D410</f>
        <v>683.9</v>
      </c>
      <c r="E409" s="38">
        <f aca="true" t="shared" si="172" ref="E409:F409">E410</f>
        <v>683.9</v>
      </c>
      <c r="F409" s="38">
        <f t="shared" si="172"/>
        <v>342.5</v>
      </c>
    </row>
    <row r="410" spans="1:6" ht="31.5">
      <c r="A410" s="45">
        <v>1630120520</v>
      </c>
      <c r="B410" s="45">
        <v>240</v>
      </c>
      <c r="C410" s="60" t="s">
        <v>269</v>
      </c>
      <c r="D410" s="38">
        <f>'№ 3'!E121</f>
        <v>683.9</v>
      </c>
      <c r="E410" s="38">
        <f>'№ 3'!F121</f>
        <v>683.9</v>
      </c>
      <c r="F410" s="38">
        <f>'№ 3'!G121</f>
        <v>342.5</v>
      </c>
    </row>
    <row r="411" spans="1:6" ht="47.25">
      <c r="A411" s="45">
        <v>1630200000</v>
      </c>
      <c r="B411" s="45"/>
      <c r="C411" s="60" t="s">
        <v>248</v>
      </c>
      <c r="D411" s="38">
        <f>D412</f>
        <v>282.1</v>
      </c>
      <c r="E411" s="38">
        <f aca="true" t="shared" si="173" ref="E411:F411">E412</f>
        <v>282.1</v>
      </c>
      <c r="F411" s="38">
        <f t="shared" si="173"/>
        <v>152.5</v>
      </c>
    </row>
    <row r="412" spans="1:6" ht="12.75">
      <c r="A412" s="45">
        <v>1630220530</v>
      </c>
      <c r="B412" s="45"/>
      <c r="C412" s="60" t="s">
        <v>249</v>
      </c>
      <c r="D412" s="38">
        <f>D413</f>
        <v>282.1</v>
      </c>
      <c r="E412" s="38">
        <f aca="true" t="shared" si="174" ref="E412:F413">E413</f>
        <v>282.1</v>
      </c>
      <c r="F412" s="38">
        <f t="shared" si="174"/>
        <v>152.5</v>
      </c>
    </row>
    <row r="413" spans="1:6" ht="31.5">
      <c r="A413" s="45">
        <v>1630220530</v>
      </c>
      <c r="B413" s="45" t="s">
        <v>72</v>
      </c>
      <c r="C413" s="60" t="s">
        <v>99</v>
      </c>
      <c r="D413" s="38">
        <f>D414</f>
        <v>282.1</v>
      </c>
      <c r="E413" s="38">
        <f t="shared" si="174"/>
        <v>282.1</v>
      </c>
      <c r="F413" s="38">
        <f t="shared" si="174"/>
        <v>152.5</v>
      </c>
    </row>
    <row r="414" spans="1:6" ht="31.5">
      <c r="A414" s="45">
        <v>1630220530</v>
      </c>
      <c r="B414" s="45">
        <v>240</v>
      </c>
      <c r="C414" s="60" t="s">
        <v>269</v>
      </c>
      <c r="D414" s="38">
        <f>'№ 3'!E125</f>
        <v>282.1</v>
      </c>
      <c r="E414" s="38">
        <f>'№ 3'!F125</f>
        <v>282.1</v>
      </c>
      <c r="F414" s="38">
        <f>'№ 3'!G125</f>
        <v>152.5</v>
      </c>
    </row>
    <row r="415" spans="1:6" ht="47.25">
      <c r="A415" s="46">
        <v>1640000000</v>
      </c>
      <c r="B415" s="1"/>
      <c r="C415" s="63" t="s">
        <v>238</v>
      </c>
      <c r="D415" s="38">
        <f>D416+D420</f>
        <v>305.5</v>
      </c>
      <c r="E415" s="38">
        <f aca="true" t="shared" si="175" ref="E415:F415">E416+E420</f>
        <v>306.5</v>
      </c>
      <c r="F415" s="38">
        <f t="shared" si="175"/>
        <v>326.5</v>
      </c>
    </row>
    <row r="416" spans="1:6" ht="31.5">
      <c r="A416" s="46">
        <v>1640100000</v>
      </c>
      <c r="B416" s="45"/>
      <c r="C416" s="60" t="s">
        <v>240</v>
      </c>
      <c r="D416" s="38">
        <f>D417</f>
        <v>279</v>
      </c>
      <c r="E416" s="38">
        <f aca="true" t="shared" si="176" ref="E416:F418">E417</f>
        <v>280</v>
      </c>
      <c r="F416" s="38">
        <f t="shared" si="176"/>
        <v>300</v>
      </c>
    </row>
    <row r="417" spans="1:6" ht="12.75">
      <c r="A417" s="46">
        <v>1640120510</v>
      </c>
      <c r="B417" s="45"/>
      <c r="C417" s="60" t="s">
        <v>242</v>
      </c>
      <c r="D417" s="38">
        <f>D418</f>
        <v>279</v>
      </c>
      <c r="E417" s="38">
        <f t="shared" si="176"/>
        <v>280</v>
      </c>
      <c r="F417" s="38">
        <f t="shared" si="176"/>
        <v>300</v>
      </c>
    </row>
    <row r="418" spans="1:6" ht="31.5">
      <c r="A418" s="46">
        <v>1640120510</v>
      </c>
      <c r="B418" s="46" t="s">
        <v>72</v>
      </c>
      <c r="C418" s="60" t="s">
        <v>99</v>
      </c>
      <c r="D418" s="38">
        <f>D419</f>
        <v>279</v>
      </c>
      <c r="E418" s="38">
        <f t="shared" si="176"/>
        <v>280</v>
      </c>
      <c r="F418" s="38">
        <f t="shared" si="176"/>
        <v>300</v>
      </c>
    </row>
    <row r="419" spans="1:6" ht="31.5">
      <c r="A419" s="46">
        <v>1640120510</v>
      </c>
      <c r="B419" s="45">
        <v>240</v>
      </c>
      <c r="C419" s="60" t="s">
        <v>269</v>
      </c>
      <c r="D419" s="38">
        <f>'№ 3'!E433</f>
        <v>279</v>
      </c>
      <c r="E419" s="38">
        <f>'№ 3'!F433</f>
        <v>280</v>
      </c>
      <c r="F419" s="38">
        <f>'№ 3'!G433</f>
        <v>300</v>
      </c>
    </row>
    <row r="420" spans="1:6" ht="31.5">
      <c r="A420" s="45">
        <v>1640200000</v>
      </c>
      <c r="B420" s="1"/>
      <c r="C420" s="63" t="s">
        <v>241</v>
      </c>
      <c r="D420" s="38">
        <f>D421</f>
        <v>26.5</v>
      </c>
      <c r="E420" s="38">
        <f aca="true" t="shared" si="177" ref="E420:F422">E421</f>
        <v>26.5</v>
      </c>
      <c r="F420" s="38">
        <f t="shared" si="177"/>
        <v>26.5</v>
      </c>
    </row>
    <row r="421" spans="1:6" ht="12.75">
      <c r="A421" s="45">
        <v>1640220250</v>
      </c>
      <c r="B421" s="1"/>
      <c r="C421" s="63" t="s">
        <v>239</v>
      </c>
      <c r="D421" s="38">
        <f>D422</f>
        <v>26.5</v>
      </c>
      <c r="E421" s="38">
        <f t="shared" si="177"/>
        <v>26.5</v>
      </c>
      <c r="F421" s="38">
        <f t="shared" si="177"/>
        <v>26.5</v>
      </c>
    </row>
    <row r="422" spans="1:6" ht="31.5">
      <c r="A422" s="45">
        <v>1640220250</v>
      </c>
      <c r="B422" s="46" t="s">
        <v>72</v>
      </c>
      <c r="C422" s="60" t="s">
        <v>99</v>
      </c>
      <c r="D422" s="38">
        <f>D423</f>
        <v>26.5</v>
      </c>
      <c r="E422" s="38">
        <f t="shared" si="177"/>
        <v>26.5</v>
      </c>
      <c r="F422" s="38">
        <f t="shared" si="177"/>
        <v>26.5</v>
      </c>
    </row>
    <row r="423" spans="1:6" ht="31.5">
      <c r="A423" s="45">
        <v>1640220250</v>
      </c>
      <c r="B423" s="45">
        <v>240</v>
      </c>
      <c r="C423" s="60" t="s">
        <v>269</v>
      </c>
      <c r="D423" s="38">
        <f>'№ 3'!E130</f>
        <v>26.5</v>
      </c>
      <c r="E423" s="38">
        <f>'№ 3'!F130</f>
        <v>26.5</v>
      </c>
      <c r="F423" s="38">
        <f>'№ 3'!G130</f>
        <v>26.5</v>
      </c>
    </row>
    <row r="424" spans="1:6" ht="12.75">
      <c r="A424" s="16">
        <v>9900000000</v>
      </c>
      <c r="B424" s="16"/>
      <c r="C424" s="61" t="s">
        <v>112</v>
      </c>
      <c r="D424" s="37">
        <f>D425+D433+D449+D429</f>
        <v>81277.8</v>
      </c>
      <c r="E424" s="37">
        <f aca="true" t="shared" si="178" ref="E424:F424">E425+E433+E449+E429</f>
        <v>77200.2</v>
      </c>
      <c r="F424" s="37">
        <f t="shared" si="178"/>
        <v>77320.9</v>
      </c>
    </row>
    <row r="425" spans="1:6" ht="12.75">
      <c r="A425" s="45">
        <v>9910000000</v>
      </c>
      <c r="B425" s="45"/>
      <c r="C425" s="60" t="s">
        <v>9</v>
      </c>
      <c r="D425" s="38">
        <f>D426</f>
        <v>500</v>
      </c>
      <c r="E425" s="38">
        <f aca="true" t="shared" si="179" ref="E425:F427">E426</f>
        <v>1000</v>
      </c>
      <c r="F425" s="38">
        <f t="shared" si="179"/>
        <v>1000</v>
      </c>
    </row>
    <row r="426" spans="1:6" ht="31.5">
      <c r="A426" s="45">
        <v>9910020000</v>
      </c>
      <c r="B426" s="45"/>
      <c r="C426" s="60" t="s">
        <v>186</v>
      </c>
      <c r="D426" s="38">
        <f>D427</f>
        <v>500</v>
      </c>
      <c r="E426" s="38">
        <f t="shared" si="179"/>
        <v>1000</v>
      </c>
      <c r="F426" s="38">
        <f t="shared" si="179"/>
        <v>1000</v>
      </c>
    </row>
    <row r="427" spans="1:6" ht="12.75">
      <c r="A427" s="45">
        <v>9910020000</v>
      </c>
      <c r="B427" s="46" t="s">
        <v>73</v>
      </c>
      <c r="C427" s="60" t="s">
        <v>74</v>
      </c>
      <c r="D427" s="38">
        <f>D428</f>
        <v>500</v>
      </c>
      <c r="E427" s="38">
        <f t="shared" si="179"/>
        <v>1000</v>
      </c>
      <c r="F427" s="38">
        <f t="shared" si="179"/>
        <v>1000</v>
      </c>
    </row>
    <row r="428" spans="1:6" ht="12.75">
      <c r="A428" s="45">
        <v>9910020000</v>
      </c>
      <c r="B428" s="2" t="s">
        <v>187</v>
      </c>
      <c r="C428" s="63" t="s">
        <v>188</v>
      </c>
      <c r="D428" s="38">
        <f>'№ 2'!F500</f>
        <v>500</v>
      </c>
      <c r="E428" s="38">
        <f>'№ 2'!G500</f>
        <v>1000</v>
      </c>
      <c r="F428" s="38">
        <f>'№ 2'!H500</f>
        <v>1000</v>
      </c>
    </row>
    <row r="429" spans="1:6" ht="47.25">
      <c r="A429" s="214">
        <v>9920000000</v>
      </c>
      <c r="B429" s="214"/>
      <c r="C429" s="77" t="s">
        <v>418</v>
      </c>
      <c r="D429" s="38">
        <f>D430</f>
        <v>920</v>
      </c>
      <c r="E429" s="38">
        <f aca="true" t="shared" si="180" ref="E429:F431">E430</f>
        <v>0</v>
      </c>
      <c r="F429" s="38">
        <f t="shared" si="180"/>
        <v>0</v>
      </c>
    </row>
    <row r="430" spans="1:6" ht="31.5">
      <c r="A430" s="214">
        <v>9920010920</v>
      </c>
      <c r="B430" s="214"/>
      <c r="C430" s="77" t="s">
        <v>419</v>
      </c>
      <c r="D430" s="38">
        <f>D431</f>
        <v>920</v>
      </c>
      <c r="E430" s="38">
        <f t="shared" si="180"/>
        <v>0</v>
      </c>
      <c r="F430" s="38">
        <f t="shared" si="180"/>
        <v>0</v>
      </c>
    </row>
    <row r="431" spans="1:6" ht="31.5">
      <c r="A431" s="214">
        <v>9920010920</v>
      </c>
      <c r="B431" s="215" t="s">
        <v>101</v>
      </c>
      <c r="C431" s="77" t="s">
        <v>102</v>
      </c>
      <c r="D431" s="38">
        <f>D432</f>
        <v>920</v>
      </c>
      <c r="E431" s="38">
        <f t="shared" si="180"/>
        <v>0</v>
      </c>
      <c r="F431" s="38">
        <f t="shared" si="180"/>
        <v>0</v>
      </c>
    </row>
    <row r="432" spans="1:6" ht="12.75">
      <c r="A432" s="214">
        <v>9920010920</v>
      </c>
      <c r="B432" s="214">
        <v>610</v>
      </c>
      <c r="C432" s="77" t="s">
        <v>111</v>
      </c>
      <c r="D432" s="38">
        <f>'№ 3'!E528+'№ 3'!E642+'№ 3'!E355+'№ 3'!E409</f>
        <v>920</v>
      </c>
      <c r="E432" s="38">
        <f>'№ 3'!F528</f>
        <v>0</v>
      </c>
      <c r="F432" s="38">
        <f>'№ 3'!G528</f>
        <v>0</v>
      </c>
    </row>
    <row r="433" spans="1:6" ht="31.5">
      <c r="A433" s="45">
        <v>9930000000</v>
      </c>
      <c r="B433" s="45"/>
      <c r="C433" s="60" t="s">
        <v>181</v>
      </c>
      <c r="D433" s="38">
        <f aca="true" t="shared" si="181" ref="D433:F433">D443+D440+D446+D437+D434</f>
        <v>5724.1</v>
      </c>
      <c r="E433" s="38">
        <f t="shared" si="181"/>
        <v>91.1</v>
      </c>
      <c r="F433" s="38">
        <f t="shared" si="181"/>
        <v>211.8</v>
      </c>
    </row>
    <row r="434" spans="1:6" ht="31.5">
      <c r="A434" s="150">
        <v>9930020480</v>
      </c>
      <c r="B434" s="150"/>
      <c r="C434" s="149" t="s">
        <v>369</v>
      </c>
      <c r="D434" s="38">
        <f>D435</f>
        <v>2175</v>
      </c>
      <c r="E434" s="38">
        <f aca="true" t="shared" si="182" ref="E434:F435">E435</f>
        <v>0</v>
      </c>
      <c r="F434" s="38">
        <f t="shared" si="182"/>
        <v>0</v>
      </c>
    </row>
    <row r="435" spans="1:6" ht="12.75">
      <c r="A435" s="150">
        <v>9930020480</v>
      </c>
      <c r="B435" s="148" t="s">
        <v>73</v>
      </c>
      <c r="C435" s="149" t="s">
        <v>74</v>
      </c>
      <c r="D435" s="38">
        <f>D436</f>
        <v>2175</v>
      </c>
      <c r="E435" s="38">
        <f t="shared" si="182"/>
        <v>0</v>
      </c>
      <c r="F435" s="38">
        <f t="shared" si="182"/>
        <v>0</v>
      </c>
    </row>
    <row r="436" spans="1:6" ht="12.75">
      <c r="A436" s="150">
        <v>9930020480</v>
      </c>
      <c r="B436" s="148">
        <v>880</v>
      </c>
      <c r="C436" s="149" t="s">
        <v>370</v>
      </c>
      <c r="D436" s="38">
        <f>'№ 3'!E66</f>
        <v>2175</v>
      </c>
      <c r="E436" s="38">
        <f>'№ 3'!F66</f>
        <v>0</v>
      </c>
      <c r="F436" s="38">
        <f>'№ 3'!G66</f>
        <v>0</v>
      </c>
    </row>
    <row r="437" spans="1:6" ht="31.5">
      <c r="A437" s="148">
        <v>9930020490</v>
      </c>
      <c r="B437" s="148"/>
      <c r="C437" s="77" t="s">
        <v>364</v>
      </c>
      <c r="D437" s="38">
        <f>D438</f>
        <v>2676.5</v>
      </c>
      <c r="E437" s="38">
        <f aca="true" t="shared" si="183" ref="E437:F438">E438</f>
        <v>0</v>
      </c>
      <c r="F437" s="38">
        <f t="shared" si="183"/>
        <v>0</v>
      </c>
    </row>
    <row r="438" spans="1:6" ht="12.75">
      <c r="A438" s="148">
        <v>9930020490</v>
      </c>
      <c r="B438" s="11" t="s">
        <v>73</v>
      </c>
      <c r="C438" s="53" t="s">
        <v>74</v>
      </c>
      <c r="D438" s="38">
        <f>D439</f>
        <v>2676.5</v>
      </c>
      <c r="E438" s="38">
        <f t="shared" si="183"/>
        <v>0</v>
      </c>
      <c r="F438" s="38">
        <f t="shared" si="183"/>
        <v>0</v>
      </c>
    </row>
    <row r="439" spans="1:6" ht="12.75">
      <c r="A439" s="148">
        <v>9930020490</v>
      </c>
      <c r="B439" s="1" t="s">
        <v>365</v>
      </c>
      <c r="C439" s="90" t="s">
        <v>366</v>
      </c>
      <c r="D439" s="38">
        <f>'№ 3'!E234</f>
        <v>2676.5</v>
      </c>
      <c r="E439" s="38">
        <f>'№ 3'!F234</f>
        <v>0</v>
      </c>
      <c r="F439" s="38">
        <f>'№ 3'!G234</f>
        <v>0</v>
      </c>
    </row>
    <row r="440" spans="1:6" ht="12.75">
      <c r="A440" s="86">
        <v>9930020500</v>
      </c>
      <c r="B440" s="86"/>
      <c r="C440" s="77" t="s">
        <v>282</v>
      </c>
      <c r="D440" s="38">
        <f>D441</f>
        <v>60</v>
      </c>
      <c r="E440" s="38">
        <f aca="true" t="shared" si="184" ref="E440:F441">E441</f>
        <v>60</v>
      </c>
      <c r="F440" s="38">
        <f t="shared" si="184"/>
        <v>30</v>
      </c>
    </row>
    <row r="441" spans="1:6" ht="12.75">
      <c r="A441" s="86">
        <v>9930020500</v>
      </c>
      <c r="B441" s="86" t="s">
        <v>283</v>
      </c>
      <c r="C441" s="77" t="s">
        <v>284</v>
      </c>
      <c r="D441" s="38">
        <f>D442</f>
        <v>60</v>
      </c>
      <c r="E441" s="38">
        <f t="shared" si="184"/>
        <v>60</v>
      </c>
      <c r="F441" s="38">
        <f t="shared" si="184"/>
        <v>30</v>
      </c>
    </row>
    <row r="442" spans="1:6" ht="12.75">
      <c r="A442" s="86">
        <v>9930020500</v>
      </c>
      <c r="B442" s="1" t="s">
        <v>285</v>
      </c>
      <c r="C442" s="90" t="s">
        <v>282</v>
      </c>
      <c r="D442" s="38">
        <f>'№ 3'!E663</f>
        <v>60</v>
      </c>
      <c r="E442" s="38">
        <f>'№ 3'!F663</f>
        <v>60</v>
      </c>
      <c r="F442" s="38">
        <f>'№ 3'!G663</f>
        <v>30</v>
      </c>
    </row>
    <row r="443" spans="1:6" ht="47.25">
      <c r="A443" s="45">
        <v>9930051200</v>
      </c>
      <c r="B443" s="45"/>
      <c r="C443" s="60" t="s">
        <v>182</v>
      </c>
      <c r="D443" s="38">
        <f>D444</f>
        <v>28.9</v>
      </c>
      <c r="E443" s="38">
        <f aca="true" t="shared" si="185" ref="E443:F444">E444</f>
        <v>31.1</v>
      </c>
      <c r="F443" s="38">
        <f t="shared" si="185"/>
        <v>181.8</v>
      </c>
    </row>
    <row r="444" spans="1:6" ht="31.5">
      <c r="A444" s="45">
        <v>9930051200</v>
      </c>
      <c r="B444" s="45" t="s">
        <v>72</v>
      </c>
      <c r="C444" s="60" t="s">
        <v>99</v>
      </c>
      <c r="D444" s="38">
        <f>D445</f>
        <v>28.9</v>
      </c>
      <c r="E444" s="38">
        <f t="shared" si="185"/>
        <v>31.1</v>
      </c>
      <c r="F444" s="38">
        <f t="shared" si="185"/>
        <v>181.8</v>
      </c>
    </row>
    <row r="445" spans="1:6" ht="31.5">
      <c r="A445" s="45">
        <v>9930051200</v>
      </c>
      <c r="B445" s="45">
        <v>240</v>
      </c>
      <c r="C445" s="60" t="s">
        <v>269</v>
      </c>
      <c r="D445" s="38">
        <f>'№ 2'!F38</f>
        <v>28.9</v>
      </c>
      <c r="E445" s="38">
        <f>'№ 2'!G38</f>
        <v>31.1</v>
      </c>
      <c r="F445" s="38">
        <f>'№ 2'!H38</f>
        <v>181.8</v>
      </c>
    </row>
    <row r="446" spans="1:6" ht="31.5">
      <c r="A446" s="119">
        <v>9930054690</v>
      </c>
      <c r="B446" s="119"/>
      <c r="C446" s="77" t="s">
        <v>327</v>
      </c>
      <c r="D446" s="38">
        <f>D447</f>
        <v>783.7</v>
      </c>
      <c r="E446" s="38">
        <f aca="true" t="shared" si="186" ref="E446:F447">E447</f>
        <v>0</v>
      </c>
      <c r="F446" s="38">
        <f t="shared" si="186"/>
        <v>0</v>
      </c>
    </row>
    <row r="447" spans="1:6" ht="31.5">
      <c r="A447" s="119">
        <v>9930054690</v>
      </c>
      <c r="B447" s="119" t="s">
        <v>72</v>
      </c>
      <c r="C447" s="120" t="s">
        <v>99</v>
      </c>
      <c r="D447" s="38">
        <f>D448</f>
        <v>783.7</v>
      </c>
      <c r="E447" s="38">
        <f t="shared" si="186"/>
        <v>0</v>
      </c>
      <c r="F447" s="38">
        <f t="shared" si="186"/>
        <v>0</v>
      </c>
    </row>
    <row r="448" spans="1:6" ht="31.5">
      <c r="A448" s="119">
        <v>9930054690</v>
      </c>
      <c r="B448" s="119">
        <v>240</v>
      </c>
      <c r="C448" s="120" t="s">
        <v>269</v>
      </c>
      <c r="D448" s="38">
        <f>'№ 3'!E135</f>
        <v>783.7</v>
      </c>
      <c r="E448" s="38">
        <f>'№ 3'!F135</f>
        <v>0</v>
      </c>
      <c r="F448" s="38">
        <f>'№ 3'!G135</f>
        <v>0</v>
      </c>
    </row>
    <row r="449" spans="1:6" ht="31.5">
      <c r="A449" s="45">
        <v>9990000000</v>
      </c>
      <c r="B449" s="45"/>
      <c r="C449" s="60" t="s">
        <v>168</v>
      </c>
      <c r="D449" s="38">
        <f>D450+D453+D464+D488</f>
        <v>74133.7</v>
      </c>
      <c r="E449" s="38">
        <f>E450+E453+E464+E488</f>
        <v>76109.09999999999</v>
      </c>
      <c r="F449" s="38">
        <f>F450+F453+F464+F488</f>
        <v>76109.09999999999</v>
      </c>
    </row>
    <row r="450" spans="1:6" ht="12.75">
      <c r="A450" s="45">
        <v>9990021000</v>
      </c>
      <c r="B450" s="25"/>
      <c r="C450" s="60" t="s">
        <v>169</v>
      </c>
      <c r="D450" s="38">
        <f>D451</f>
        <v>1546.6</v>
      </c>
      <c r="E450" s="38">
        <f aca="true" t="shared" si="187" ref="E450:F451">E451</f>
        <v>1546.6</v>
      </c>
      <c r="F450" s="38">
        <f t="shared" si="187"/>
        <v>1546.6</v>
      </c>
    </row>
    <row r="451" spans="1:6" ht="63">
      <c r="A451" s="45">
        <v>9990021000</v>
      </c>
      <c r="B451" s="45" t="s">
        <v>71</v>
      </c>
      <c r="C451" s="60" t="s">
        <v>1</v>
      </c>
      <c r="D451" s="38">
        <f>D452</f>
        <v>1546.6</v>
      </c>
      <c r="E451" s="38">
        <f t="shared" si="187"/>
        <v>1546.6</v>
      </c>
      <c r="F451" s="38">
        <f t="shared" si="187"/>
        <v>1546.6</v>
      </c>
    </row>
    <row r="452" spans="1:6" ht="31.5">
      <c r="A452" s="45">
        <v>9990021000</v>
      </c>
      <c r="B452" s="45">
        <v>120</v>
      </c>
      <c r="C452" s="60" t="s">
        <v>271</v>
      </c>
      <c r="D452" s="38">
        <f>'№ 3'!E14</f>
        <v>1546.6</v>
      </c>
      <c r="E452" s="38">
        <f>'№ 3'!F14</f>
        <v>1546.6</v>
      </c>
      <c r="F452" s="38">
        <f>'№ 3'!G14</f>
        <v>1546.6</v>
      </c>
    </row>
    <row r="453" spans="1:6" ht="31.5">
      <c r="A453" s="45">
        <v>9990100000</v>
      </c>
      <c r="B453" s="45"/>
      <c r="C453" s="60" t="s">
        <v>189</v>
      </c>
      <c r="D453" s="38">
        <f>D454+D457</f>
        <v>3826</v>
      </c>
      <c r="E453" s="38">
        <f aca="true" t="shared" si="188" ref="E453:F453">E454+E457</f>
        <v>4426</v>
      </c>
      <c r="F453" s="38">
        <f t="shared" si="188"/>
        <v>4426</v>
      </c>
    </row>
    <row r="454" spans="1:6" ht="12.75">
      <c r="A454" s="45">
        <v>9990122000</v>
      </c>
      <c r="B454" s="45"/>
      <c r="C454" s="60" t="s">
        <v>190</v>
      </c>
      <c r="D454" s="38">
        <f>D455</f>
        <v>716.7</v>
      </c>
      <c r="E454" s="38">
        <f aca="true" t="shared" si="189" ref="E454:F455">E455</f>
        <v>1316.7</v>
      </c>
      <c r="F454" s="38">
        <f t="shared" si="189"/>
        <v>1316.7</v>
      </c>
    </row>
    <row r="455" spans="1:6" ht="63">
      <c r="A455" s="45">
        <v>9990122000</v>
      </c>
      <c r="B455" s="46" t="s">
        <v>71</v>
      </c>
      <c r="C455" s="60" t="s">
        <v>1</v>
      </c>
      <c r="D455" s="38">
        <f>D456</f>
        <v>716.7</v>
      </c>
      <c r="E455" s="38">
        <f t="shared" si="189"/>
        <v>1316.7</v>
      </c>
      <c r="F455" s="38">
        <f t="shared" si="189"/>
        <v>1316.7</v>
      </c>
    </row>
    <row r="456" spans="1:6" ht="31.5">
      <c r="A456" s="45">
        <v>9990122000</v>
      </c>
      <c r="B456" s="45">
        <v>120</v>
      </c>
      <c r="C456" s="60" t="s">
        <v>271</v>
      </c>
      <c r="D456" s="38">
        <f>'№ 3'!E21</f>
        <v>716.7</v>
      </c>
      <c r="E456" s="38">
        <f>'№ 3'!F21</f>
        <v>1316.7</v>
      </c>
      <c r="F456" s="38">
        <f>'№ 3'!G21</f>
        <v>1316.7</v>
      </c>
    </row>
    <row r="457" spans="1:6" ht="31.5">
      <c r="A457" s="45">
        <v>9990123000</v>
      </c>
      <c r="B457" s="45"/>
      <c r="C457" s="60" t="s">
        <v>191</v>
      </c>
      <c r="D457" s="38">
        <f>D458+D460+D462</f>
        <v>3109.3</v>
      </c>
      <c r="E457" s="38">
        <f aca="true" t="shared" si="190" ref="E457:F457">E458+E460+E462</f>
        <v>3109.3</v>
      </c>
      <c r="F457" s="38">
        <f t="shared" si="190"/>
        <v>3109.3</v>
      </c>
    </row>
    <row r="458" spans="1:6" ht="63">
      <c r="A458" s="45">
        <v>9990123000</v>
      </c>
      <c r="B458" s="45" t="s">
        <v>71</v>
      </c>
      <c r="C458" s="60" t="s">
        <v>1</v>
      </c>
      <c r="D458" s="38">
        <f>D459</f>
        <v>2579.4</v>
      </c>
      <c r="E458" s="38">
        <f aca="true" t="shared" si="191" ref="E458:F458">E459</f>
        <v>2579.4</v>
      </c>
      <c r="F458" s="38">
        <f t="shared" si="191"/>
        <v>2579.4</v>
      </c>
    </row>
    <row r="459" spans="1:6" ht="31.5">
      <c r="A459" s="45">
        <v>9990123000</v>
      </c>
      <c r="B459" s="45">
        <v>120</v>
      </c>
      <c r="C459" s="60" t="s">
        <v>271</v>
      </c>
      <c r="D459" s="38">
        <f>'№ 3'!E24</f>
        <v>2579.4</v>
      </c>
      <c r="E459" s="38">
        <f>'№ 3'!F24</f>
        <v>2579.4</v>
      </c>
      <c r="F459" s="38">
        <f>'№ 3'!G24</f>
        <v>2579.4</v>
      </c>
    </row>
    <row r="460" spans="1:6" ht="31.5">
      <c r="A460" s="45">
        <v>9990123000</v>
      </c>
      <c r="B460" s="58" t="s">
        <v>72</v>
      </c>
      <c r="C460" s="60" t="s">
        <v>99</v>
      </c>
      <c r="D460" s="38">
        <f>D461</f>
        <v>528.9</v>
      </c>
      <c r="E460" s="38">
        <f aca="true" t="shared" si="192" ref="E460:F460">E461</f>
        <v>528.9</v>
      </c>
      <c r="F460" s="38">
        <f t="shared" si="192"/>
        <v>528.9</v>
      </c>
    </row>
    <row r="461" spans="1:6" ht="31.5">
      <c r="A461" s="45">
        <v>9990123000</v>
      </c>
      <c r="B461" s="57">
        <v>240</v>
      </c>
      <c r="C461" s="60" t="s">
        <v>269</v>
      </c>
      <c r="D461" s="38">
        <f>'№ 3'!E26</f>
        <v>528.9</v>
      </c>
      <c r="E461" s="38">
        <f>'№ 3'!F26</f>
        <v>528.9</v>
      </c>
      <c r="F461" s="38">
        <f>'№ 3'!G26</f>
        <v>528.9</v>
      </c>
    </row>
    <row r="462" spans="1:6" ht="12.75">
      <c r="A462" s="45">
        <v>9990123000</v>
      </c>
      <c r="B462" s="45" t="s">
        <v>73</v>
      </c>
      <c r="C462" s="60" t="s">
        <v>74</v>
      </c>
      <c r="D462" s="38">
        <f>D463</f>
        <v>1</v>
      </c>
      <c r="E462" s="38">
        <f aca="true" t="shared" si="193" ref="E462:F462">E463</f>
        <v>1</v>
      </c>
      <c r="F462" s="38">
        <f t="shared" si="193"/>
        <v>1</v>
      </c>
    </row>
    <row r="463" spans="1:6" ht="12.75">
      <c r="A463" s="45">
        <v>9990123000</v>
      </c>
      <c r="B463" s="45">
        <v>850</v>
      </c>
      <c r="C463" s="60" t="s">
        <v>107</v>
      </c>
      <c r="D463" s="38">
        <f>'№ 3'!E28</f>
        <v>1</v>
      </c>
      <c r="E463" s="38">
        <f>'№ 3'!F28</f>
        <v>1</v>
      </c>
      <c r="F463" s="38">
        <f>'№ 3'!G28</f>
        <v>1</v>
      </c>
    </row>
    <row r="464" spans="1:6" ht="31.5">
      <c r="A464" s="45">
        <v>9990200000</v>
      </c>
      <c r="B464" s="25"/>
      <c r="C464" s="60" t="s">
        <v>125</v>
      </c>
      <c r="D464" s="38">
        <f>D475+D480+D465+D470+D483</f>
        <v>42822.1</v>
      </c>
      <c r="E464" s="38">
        <f>E475+E480+E465+E470+E483</f>
        <v>42290.1</v>
      </c>
      <c r="F464" s="38">
        <f>F475+F480+F465+F470+F483</f>
        <v>42290.1</v>
      </c>
    </row>
    <row r="465" spans="1:6" ht="47.25">
      <c r="A465" s="45">
        <v>9990210510</v>
      </c>
      <c r="B465" s="45"/>
      <c r="C465" s="60" t="s">
        <v>171</v>
      </c>
      <c r="D465" s="38">
        <f>D466+D468</f>
        <v>662.1</v>
      </c>
      <c r="E465" s="38">
        <f aca="true" t="shared" si="194" ref="E465:F465">E466+E468</f>
        <v>662.1</v>
      </c>
      <c r="F465" s="38">
        <f t="shared" si="194"/>
        <v>662.1</v>
      </c>
    </row>
    <row r="466" spans="1:6" ht="63">
      <c r="A466" s="45">
        <v>9990210510</v>
      </c>
      <c r="B466" s="45" t="s">
        <v>71</v>
      </c>
      <c r="C466" s="60" t="s">
        <v>1</v>
      </c>
      <c r="D466" s="38">
        <f>D467</f>
        <v>575</v>
      </c>
      <c r="E466" s="38">
        <f aca="true" t="shared" si="195" ref="E466:F466">E467</f>
        <v>575</v>
      </c>
      <c r="F466" s="38">
        <f t="shared" si="195"/>
        <v>575</v>
      </c>
    </row>
    <row r="467" spans="1:6" ht="31.5">
      <c r="A467" s="45">
        <v>9990210510</v>
      </c>
      <c r="B467" s="45">
        <v>120</v>
      </c>
      <c r="C467" s="60" t="s">
        <v>271</v>
      </c>
      <c r="D467" s="38">
        <f>'№ 3'!E35</f>
        <v>575</v>
      </c>
      <c r="E467" s="38">
        <f>'№ 3'!F35</f>
        <v>575</v>
      </c>
      <c r="F467" s="38">
        <f>'№ 3'!G35</f>
        <v>575</v>
      </c>
    </row>
    <row r="468" spans="1:6" ht="31.5">
      <c r="A468" s="137">
        <v>9990210510</v>
      </c>
      <c r="B468" s="137" t="s">
        <v>72</v>
      </c>
      <c r="C468" s="138" t="s">
        <v>99</v>
      </c>
      <c r="D468" s="38">
        <f>D469</f>
        <v>87.1</v>
      </c>
      <c r="E468" s="38">
        <f aca="true" t="shared" si="196" ref="E468:F468">E469</f>
        <v>87.1</v>
      </c>
      <c r="F468" s="38">
        <f t="shared" si="196"/>
        <v>87.1</v>
      </c>
    </row>
    <row r="469" spans="1:6" ht="31.5">
      <c r="A469" s="137">
        <v>9990210510</v>
      </c>
      <c r="B469" s="137">
        <v>240</v>
      </c>
      <c r="C469" s="138" t="s">
        <v>269</v>
      </c>
      <c r="D469" s="38">
        <f>'№ 3'!E37</f>
        <v>87.1</v>
      </c>
      <c r="E469" s="38">
        <f>'№ 3'!F37</f>
        <v>87.1</v>
      </c>
      <c r="F469" s="38">
        <f>'№ 3'!G37</f>
        <v>87.1</v>
      </c>
    </row>
    <row r="470" spans="1:6" ht="63">
      <c r="A470" s="45">
        <v>9990210540</v>
      </c>
      <c r="B470" s="45"/>
      <c r="C470" s="60" t="s">
        <v>178</v>
      </c>
      <c r="D470" s="38">
        <f>D471+D473</f>
        <v>264</v>
      </c>
      <c r="E470" s="38">
        <f aca="true" t="shared" si="197" ref="E470:F470">E471+E473</f>
        <v>264</v>
      </c>
      <c r="F470" s="38">
        <f t="shared" si="197"/>
        <v>264</v>
      </c>
    </row>
    <row r="471" spans="1:6" ht="63">
      <c r="A471" s="45">
        <v>9990210540</v>
      </c>
      <c r="B471" s="45" t="s">
        <v>71</v>
      </c>
      <c r="C471" s="60" t="s">
        <v>1</v>
      </c>
      <c r="D471" s="38">
        <f>D472</f>
        <v>256.3</v>
      </c>
      <c r="E471" s="38">
        <f aca="true" t="shared" si="198" ref="E471:F471">E472</f>
        <v>256.3</v>
      </c>
      <c r="F471" s="38">
        <f t="shared" si="198"/>
        <v>256.3</v>
      </c>
    </row>
    <row r="472" spans="1:6" ht="31.5">
      <c r="A472" s="45">
        <v>9990210540</v>
      </c>
      <c r="B472" s="45">
        <v>120</v>
      </c>
      <c r="C472" s="60" t="s">
        <v>271</v>
      </c>
      <c r="D472" s="38">
        <f>'№ 3'!E140</f>
        <v>256.3</v>
      </c>
      <c r="E472" s="38">
        <f>'№ 3'!F140</f>
        <v>256.3</v>
      </c>
      <c r="F472" s="38">
        <f>'№ 3'!G140</f>
        <v>256.3</v>
      </c>
    </row>
    <row r="473" spans="1:6" ht="31.5">
      <c r="A473" s="45">
        <v>9990210540</v>
      </c>
      <c r="B473" s="45" t="s">
        <v>72</v>
      </c>
      <c r="C473" s="60" t="s">
        <v>99</v>
      </c>
      <c r="D473" s="38">
        <f>D474</f>
        <v>7.7</v>
      </c>
      <c r="E473" s="38">
        <f aca="true" t="shared" si="199" ref="E473:F473">E474</f>
        <v>7.7</v>
      </c>
      <c r="F473" s="38">
        <f t="shared" si="199"/>
        <v>7.7</v>
      </c>
    </row>
    <row r="474" spans="1:6" ht="31.5">
      <c r="A474" s="45">
        <v>9990210540</v>
      </c>
      <c r="B474" s="45">
        <v>240</v>
      </c>
      <c r="C474" s="60" t="s">
        <v>269</v>
      </c>
      <c r="D474" s="38">
        <f>'№ 3'!E142</f>
        <v>7.7</v>
      </c>
      <c r="E474" s="38">
        <f>'№ 3'!F142</f>
        <v>7.7</v>
      </c>
      <c r="F474" s="38">
        <f>'№ 3'!G142</f>
        <v>7.7</v>
      </c>
    </row>
    <row r="475" spans="1:6" ht="47.25">
      <c r="A475" s="45">
        <v>9990225000</v>
      </c>
      <c r="B475" s="45"/>
      <c r="C475" s="60" t="s">
        <v>126</v>
      </c>
      <c r="D475" s="38">
        <f>D476+D478</f>
        <v>39137</v>
      </c>
      <c r="E475" s="38">
        <f aca="true" t="shared" si="200" ref="E475:F475">E476+E478</f>
        <v>39137</v>
      </c>
      <c r="F475" s="38">
        <f t="shared" si="200"/>
        <v>39137</v>
      </c>
    </row>
    <row r="476" spans="1:6" ht="63">
      <c r="A476" s="45">
        <v>9990225000</v>
      </c>
      <c r="B476" s="45" t="s">
        <v>71</v>
      </c>
      <c r="C476" s="60" t="s">
        <v>1</v>
      </c>
      <c r="D476" s="38">
        <f>D477</f>
        <v>38905.9</v>
      </c>
      <c r="E476" s="38">
        <f aca="true" t="shared" si="201" ref="E476:F476">E477</f>
        <v>38905.9</v>
      </c>
      <c r="F476" s="38">
        <f t="shared" si="201"/>
        <v>38905.9</v>
      </c>
    </row>
    <row r="477" spans="1:6" ht="31.5">
      <c r="A477" s="45">
        <v>9990225000</v>
      </c>
      <c r="B477" s="45">
        <v>120</v>
      </c>
      <c r="C477" s="60" t="s">
        <v>271</v>
      </c>
      <c r="D477" s="38">
        <f>'№ 3'!E486+'№ 3'!E145+'№ 3'!E58+'№ 3'!E40</f>
        <v>38905.9</v>
      </c>
      <c r="E477" s="38">
        <f>'№ 3'!F486+'№ 3'!F145+'№ 3'!F58+'№ 3'!F40</f>
        <v>38905.9</v>
      </c>
      <c r="F477" s="38">
        <f>'№ 3'!G486+'№ 3'!G145+'№ 3'!G58+'№ 3'!G40</f>
        <v>38905.9</v>
      </c>
    </row>
    <row r="478" spans="1:6" ht="12.75">
      <c r="A478" s="45">
        <v>9990225000</v>
      </c>
      <c r="B478" s="45" t="s">
        <v>73</v>
      </c>
      <c r="C478" s="60" t="s">
        <v>74</v>
      </c>
      <c r="D478" s="38">
        <f>D479</f>
        <v>231.10000000000002</v>
      </c>
      <c r="E478" s="38">
        <f aca="true" t="shared" si="202" ref="E478:F478">E479</f>
        <v>231.10000000000002</v>
      </c>
      <c r="F478" s="38">
        <f t="shared" si="202"/>
        <v>231.10000000000002</v>
      </c>
    </row>
    <row r="479" spans="1:6" ht="12.75">
      <c r="A479" s="45">
        <v>9990225000</v>
      </c>
      <c r="B479" s="45">
        <v>850</v>
      </c>
      <c r="C479" s="60" t="s">
        <v>107</v>
      </c>
      <c r="D479" s="38">
        <f>'№ 3'!E42+'№ 3'!E60+'№ 3'!E488</f>
        <v>231.10000000000002</v>
      </c>
      <c r="E479" s="38">
        <f>'№ 3'!F42+'№ 3'!F60+'№ 3'!F488</f>
        <v>231.10000000000002</v>
      </c>
      <c r="F479" s="38">
        <f>'№ 3'!G42+'№ 3'!G60+'№ 3'!G488</f>
        <v>231.10000000000002</v>
      </c>
    </row>
    <row r="480" spans="1:6" ht="47.25">
      <c r="A480" s="45">
        <v>9990226000</v>
      </c>
      <c r="B480" s="45"/>
      <c r="C480" s="60" t="s">
        <v>170</v>
      </c>
      <c r="D480" s="38">
        <f>D481</f>
        <v>793.6</v>
      </c>
      <c r="E480" s="38">
        <f aca="true" t="shared" si="203" ref="E480:F480">E481</f>
        <v>793.6</v>
      </c>
      <c r="F480" s="38">
        <f t="shared" si="203"/>
        <v>793.6</v>
      </c>
    </row>
    <row r="481" spans="1:6" ht="63">
      <c r="A481" s="45">
        <v>9990226000</v>
      </c>
      <c r="B481" s="45" t="s">
        <v>71</v>
      </c>
      <c r="C481" s="60" t="s">
        <v>1</v>
      </c>
      <c r="D481" s="38">
        <f>D482</f>
        <v>793.6</v>
      </c>
      <c r="E481" s="38">
        <f aca="true" t="shared" si="204" ref="E481:F481">E482</f>
        <v>793.6</v>
      </c>
      <c r="F481" s="38">
        <f t="shared" si="204"/>
        <v>793.6</v>
      </c>
    </row>
    <row r="482" spans="1:6" ht="31.5">
      <c r="A482" s="45">
        <v>9990226000</v>
      </c>
      <c r="B482" s="45">
        <v>120</v>
      </c>
      <c r="C482" s="60" t="s">
        <v>271</v>
      </c>
      <c r="D482" s="38">
        <f>'№ 3'!E163+'№ 3'!E148+'№ 3'!E45</f>
        <v>793.6</v>
      </c>
      <c r="E482" s="38">
        <f>'№ 3'!F163+'№ 3'!F148+'№ 3'!F45</f>
        <v>793.6</v>
      </c>
      <c r="F482" s="38">
        <f>'№ 3'!G163+'№ 3'!G148+'№ 3'!G45</f>
        <v>793.6</v>
      </c>
    </row>
    <row r="483" spans="1:6" ht="31.5">
      <c r="A483" s="148">
        <v>9990259302</v>
      </c>
      <c r="B483" s="45"/>
      <c r="C483" s="60" t="s">
        <v>185</v>
      </c>
      <c r="D483" s="38">
        <f>D484+D486</f>
        <v>1965.3999999999999</v>
      </c>
      <c r="E483" s="38">
        <f aca="true" t="shared" si="205" ref="E483:F483">E484+E486</f>
        <v>1433.3999999999999</v>
      </c>
      <c r="F483" s="38">
        <f t="shared" si="205"/>
        <v>1433.3999999999999</v>
      </c>
    </row>
    <row r="484" spans="1:6" ht="63">
      <c r="A484" s="148">
        <v>9990259302</v>
      </c>
      <c r="B484" s="45" t="s">
        <v>71</v>
      </c>
      <c r="C484" s="60" t="s">
        <v>1</v>
      </c>
      <c r="D484" s="38">
        <f>D485</f>
        <v>1353.6</v>
      </c>
      <c r="E484" s="38">
        <f>E485</f>
        <v>1353.6</v>
      </c>
      <c r="F484" s="38">
        <f>F485</f>
        <v>1353.6</v>
      </c>
    </row>
    <row r="485" spans="1:6" ht="31.5">
      <c r="A485" s="148">
        <v>9990259302</v>
      </c>
      <c r="B485" s="45">
        <v>120</v>
      </c>
      <c r="C485" s="60" t="s">
        <v>271</v>
      </c>
      <c r="D485" s="38">
        <f>'№ 3'!E166</f>
        <v>1353.6</v>
      </c>
      <c r="E485" s="38">
        <f>'№ 3'!F166</f>
        <v>1353.6</v>
      </c>
      <c r="F485" s="38">
        <f>'№ 3'!G166</f>
        <v>1353.6</v>
      </c>
    </row>
    <row r="486" spans="1:6" ht="31.5">
      <c r="A486" s="148">
        <v>9990259302</v>
      </c>
      <c r="B486" s="45" t="s">
        <v>72</v>
      </c>
      <c r="C486" s="60" t="s">
        <v>99</v>
      </c>
      <c r="D486" s="38">
        <f>D487</f>
        <v>611.8</v>
      </c>
      <c r="E486" s="38">
        <f aca="true" t="shared" si="206" ref="E486:F486">E487</f>
        <v>79.8</v>
      </c>
      <c r="F486" s="38">
        <f t="shared" si="206"/>
        <v>79.8</v>
      </c>
    </row>
    <row r="487" spans="1:6" ht="31.5">
      <c r="A487" s="148">
        <v>9990259302</v>
      </c>
      <c r="B487" s="45">
        <v>240</v>
      </c>
      <c r="C487" s="60" t="s">
        <v>269</v>
      </c>
      <c r="D487" s="38">
        <f>'№ 3'!E168</f>
        <v>611.8</v>
      </c>
      <c r="E487" s="38">
        <f>'№ 3'!F168</f>
        <v>79.8</v>
      </c>
      <c r="F487" s="38">
        <f>'№ 3'!G168</f>
        <v>79.8</v>
      </c>
    </row>
    <row r="488" spans="1:6" ht="31.5">
      <c r="A488" s="45">
        <v>9990300000</v>
      </c>
      <c r="B488" s="45"/>
      <c r="C488" s="60" t="s">
        <v>183</v>
      </c>
      <c r="D488" s="38">
        <f>D489+D491+D493</f>
        <v>25938.999999999996</v>
      </c>
      <c r="E488" s="38">
        <f aca="true" t="shared" si="207" ref="E488:F488">E489+E491+E493</f>
        <v>27846.399999999998</v>
      </c>
      <c r="F488" s="38">
        <f t="shared" si="207"/>
        <v>27846.399999999998</v>
      </c>
    </row>
    <row r="489" spans="1:6" ht="63">
      <c r="A489" s="45">
        <v>9990300000</v>
      </c>
      <c r="B489" s="45" t="s">
        <v>71</v>
      </c>
      <c r="C489" s="60" t="s">
        <v>1</v>
      </c>
      <c r="D489" s="38">
        <f>D490</f>
        <v>18148.399999999998</v>
      </c>
      <c r="E489" s="38">
        <f aca="true" t="shared" si="208" ref="E489:F489">E490</f>
        <v>20055.8</v>
      </c>
      <c r="F489" s="38">
        <f t="shared" si="208"/>
        <v>20055.8</v>
      </c>
    </row>
    <row r="490" spans="1:6" ht="12.75">
      <c r="A490" s="45">
        <v>9990300000</v>
      </c>
      <c r="B490" s="45">
        <v>110</v>
      </c>
      <c r="C490" s="63" t="s">
        <v>184</v>
      </c>
      <c r="D490" s="38">
        <f>'№ 3'!E151</f>
        <v>18148.399999999998</v>
      </c>
      <c r="E490" s="38">
        <f>'№ 3'!F151</f>
        <v>20055.8</v>
      </c>
      <c r="F490" s="38">
        <f>'№ 3'!G151</f>
        <v>20055.8</v>
      </c>
    </row>
    <row r="491" spans="1:6" ht="31.5">
      <c r="A491" s="45">
        <v>9990300000</v>
      </c>
      <c r="B491" s="45" t="s">
        <v>72</v>
      </c>
      <c r="C491" s="60" t="s">
        <v>99</v>
      </c>
      <c r="D491" s="38">
        <f>D492</f>
        <v>7763</v>
      </c>
      <c r="E491" s="38">
        <f aca="true" t="shared" si="209" ref="E491:F491">E492</f>
        <v>7763</v>
      </c>
      <c r="F491" s="38">
        <f t="shared" si="209"/>
        <v>7763</v>
      </c>
    </row>
    <row r="492" spans="1:6" ht="31.5">
      <c r="A492" s="45">
        <v>9990300000</v>
      </c>
      <c r="B492" s="45">
        <v>240</v>
      </c>
      <c r="C492" s="60" t="s">
        <v>269</v>
      </c>
      <c r="D492" s="38">
        <f>'№ 3'!E153</f>
        <v>7763</v>
      </c>
      <c r="E492" s="38">
        <f>'№ 3'!F153</f>
        <v>7763</v>
      </c>
      <c r="F492" s="38">
        <f>'№ 3'!G153</f>
        <v>7763</v>
      </c>
    </row>
    <row r="493" spans="1:6" ht="12.75">
      <c r="A493" s="45">
        <v>9990300000</v>
      </c>
      <c r="B493" s="45" t="s">
        <v>73</v>
      </c>
      <c r="C493" s="60" t="s">
        <v>74</v>
      </c>
      <c r="D493" s="38">
        <f>D494</f>
        <v>27.6</v>
      </c>
      <c r="E493" s="38">
        <f aca="true" t="shared" si="210" ref="E493:F493">E494</f>
        <v>27.6</v>
      </c>
      <c r="F493" s="38">
        <f t="shared" si="210"/>
        <v>27.6</v>
      </c>
    </row>
    <row r="494" spans="1:6" ht="12.75">
      <c r="A494" s="45">
        <v>9990300000</v>
      </c>
      <c r="B494" s="45">
        <v>850</v>
      </c>
      <c r="C494" s="60" t="s">
        <v>107</v>
      </c>
      <c r="D494" s="38">
        <f>'№ 3'!E155</f>
        <v>27.6</v>
      </c>
      <c r="E494" s="38">
        <f>'№ 3'!F155</f>
        <v>27.6</v>
      </c>
      <c r="F494" s="38">
        <f>'№ 3'!G155</f>
        <v>27.6</v>
      </c>
    </row>
    <row r="496" spans="1:12" ht="12.75">
      <c r="A496" s="216"/>
      <c r="B496" s="216"/>
      <c r="C496" s="217"/>
      <c r="D496" s="218"/>
      <c r="E496" s="218"/>
      <c r="F496" s="218"/>
      <c r="G496" s="216"/>
      <c r="L496" s="216"/>
    </row>
    <row r="497" spans="1:12" ht="12.75">
      <c r="A497" s="216"/>
      <c r="B497" s="216"/>
      <c r="C497" s="217"/>
      <c r="D497" s="218"/>
      <c r="E497" s="218"/>
      <c r="F497" s="218"/>
      <c r="G497" s="216"/>
      <c r="L497" s="216"/>
    </row>
    <row r="498" spans="1:12" ht="12.75">
      <c r="A498" s="216"/>
      <c r="B498" s="216"/>
      <c r="C498" s="217"/>
      <c r="D498" s="218"/>
      <c r="E498" s="218"/>
      <c r="F498" s="218"/>
      <c r="G498" s="216"/>
      <c r="L498" s="216"/>
    </row>
    <row r="499" spans="1:12" ht="12.75">
      <c r="A499" s="216"/>
      <c r="B499" s="216"/>
      <c r="C499" s="217"/>
      <c r="D499" s="218"/>
      <c r="E499" s="218"/>
      <c r="F499" s="218"/>
      <c r="G499" s="216"/>
      <c r="L499" s="216"/>
    </row>
    <row r="500" spans="1:12" ht="12.75">
      <c r="A500" s="216"/>
      <c r="B500" s="216"/>
      <c r="C500" s="217"/>
      <c r="D500" s="218"/>
      <c r="E500" s="218"/>
      <c r="F500" s="218"/>
      <c r="G500" s="216"/>
      <c r="L500" s="216"/>
    </row>
    <row r="501" spans="1:12" ht="12.75">
      <c r="A501" s="216"/>
      <c r="B501" s="216"/>
      <c r="C501" s="217"/>
      <c r="D501" s="218"/>
      <c r="E501" s="218"/>
      <c r="F501" s="218"/>
      <c r="G501" s="216"/>
      <c r="L501" s="216"/>
    </row>
    <row r="502" spans="1:12" ht="12.75">
      <c r="A502" s="216"/>
      <c r="B502" s="216"/>
      <c r="C502" s="217"/>
      <c r="D502" s="218"/>
      <c r="E502" s="218"/>
      <c r="F502" s="218"/>
      <c r="G502" s="216"/>
      <c r="L502" s="216"/>
    </row>
    <row r="503" spans="1:12" ht="12.75">
      <c r="A503" s="216"/>
      <c r="B503" s="216"/>
      <c r="C503" s="217"/>
      <c r="D503" s="218"/>
      <c r="E503" s="218"/>
      <c r="F503" s="218"/>
      <c r="G503" s="216"/>
      <c r="L503" s="216"/>
    </row>
    <row r="504" spans="1:12" ht="12.75">
      <c r="A504" s="216"/>
      <c r="B504" s="216"/>
      <c r="C504" s="217"/>
      <c r="D504" s="218"/>
      <c r="E504" s="218"/>
      <c r="F504" s="218"/>
      <c r="G504" s="216"/>
      <c r="L504" s="216"/>
    </row>
    <row r="505" spans="1:12" ht="12.75">
      <c r="A505" s="216"/>
      <c r="B505" s="216"/>
      <c r="C505" s="217"/>
      <c r="D505" s="218"/>
      <c r="E505" s="218"/>
      <c r="F505" s="218"/>
      <c r="G505" s="216"/>
      <c r="L505" s="216"/>
    </row>
    <row r="506" spans="1:12" ht="12.75">
      <c r="A506" s="216"/>
      <c r="B506" s="216"/>
      <c r="C506" s="217"/>
      <c r="D506" s="218"/>
      <c r="E506" s="218"/>
      <c r="F506" s="218"/>
      <c r="G506" s="216"/>
      <c r="L506" s="216"/>
    </row>
    <row r="507" spans="1:12" ht="12.75">
      <c r="A507" s="216"/>
      <c r="B507" s="216"/>
      <c r="C507" s="217"/>
      <c r="D507" s="218"/>
      <c r="E507" s="218"/>
      <c r="F507" s="218"/>
      <c r="G507" s="216"/>
      <c r="L507" s="216"/>
    </row>
    <row r="508" spans="1:12" ht="12.75">
      <c r="A508" s="216"/>
      <c r="B508" s="216"/>
      <c r="C508" s="217"/>
      <c r="D508" s="218"/>
      <c r="E508" s="218"/>
      <c r="F508" s="218"/>
      <c r="G508" s="216"/>
      <c r="L508" s="216"/>
    </row>
    <row r="509" spans="1:12" ht="12.75">
      <c r="A509" s="216"/>
      <c r="B509" s="216"/>
      <c r="C509" s="217"/>
      <c r="D509" s="218"/>
      <c r="E509" s="218"/>
      <c r="F509" s="218"/>
      <c r="G509" s="216"/>
      <c r="L509" s="216"/>
    </row>
    <row r="510" spans="1:12" ht="12.75">
      <c r="A510" s="216"/>
      <c r="B510" s="216"/>
      <c r="C510" s="217"/>
      <c r="D510" s="218"/>
      <c r="E510" s="218"/>
      <c r="F510" s="218"/>
      <c r="G510" s="216"/>
      <c r="L510" s="216"/>
    </row>
    <row r="511" spans="1:12" ht="12.75">
      <c r="A511" s="216"/>
      <c r="B511" s="216"/>
      <c r="C511" s="217"/>
      <c r="D511" s="218"/>
      <c r="E511" s="218"/>
      <c r="F511" s="218"/>
      <c r="G511" s="216"/>
      <c r="L511" s="216"/>
    </row>
    <row r="512" spans="1:12" ht="12.75">
      <c r="A512" s="216"/>
      <c r="B512" s="216"/>
      <c r="C512" s="217"/>
      <c r="D512" s="218"/>
      <c r="E512" s="218"/>
      <c r="F512" s="218"/>
      <c r="G512" s="216"/>
      <c r="L512" s="216"/>
    </row>
    <row r="513" spans="1:12" ht="12.75">
      <c r="A513" s="216"/>
      <c r="B513" s="216"/>
      <c r="C513" s="217"/>
      <c r="D513" s="218"/>
      <c r="E513" s="218"/>
      <c r="F513" s="218"/>
      <c r="G513" s="216"/>
      <c r="L513" s="216"/>
    </row>
    <row r="514" spans="1:12" ht="12.75">
      <c r="A514" s="216"/>
      <c r="B514" s="216"/>
      <c r="C514" s="217"/>
      <c r="D514" s="218"/>
      <c r="E514" s="218"/>
      <c r="F514" s="218"/>
      <c r="G514" s="216"/>
      <c r="L514" s="216"/>
    </row>
    <row r="515" spans="1:12" ht="12.75">
      <c r="A515" s="216"/>
      <c r="B515" s="216"/>
      <c r="C515" s="217"/>
      <c r="D515" s="218"/>
      <c r="E515" s="218"/>
      <c r="F515" s="218"/>
      <c r="G515" s="216"/>
      <c r="L515" s="216"/>
    </row>
    <row r="516" spans="1:12" ht="12.75">
      <c r="A516" s="216"/>
      <c r="B516" s="216"/>
      <c r="C516" s="217"/>
      <c r="D516" s="218"/>
      <c r="E516" s="218"/>
      <c r="F516" s="218"/>
      <c r="G516" s="216"/>
      <c r="L516" s="216"/>
    </row>
    <row r="517" spans="1:12" ht="12.75">
      <c r="A517" s="216"/>
      <c r="B517" s="216"/>
      <c r="C517" s="217"/>
      <c r="D517" s="218"/>
      <c r="E517" s="218"/>
      <c r="F517" s="218"/>
      <c r="G517" s="216"/>
      <c r="L517" s="216"/>
    </row>
    <row r="518" spans="1:12" ht="12.75">
      <c r="A518" s="216"/>
      <c r="B518" s="216"/>
      <c r="C518" s="217"/>
      <c r="D518" s="218"/>
      <c r="E518" s="218"/>
      <c r="F518" s="218"/>
      <c r="G518" s="216"/>
      <c r="L518" s="216"/>
    </row>
    <row r="519" spans="1:12" ht="12.75">
      <c r="A519" s="216"/>
      <c r="B519" s="216"/>
      <c r="C519" s="217"/>
      <c r="D519" s="218"/>
      <c r="E519" s="218"/>
      <c r="F519" s="218"/>
      <c r="G519" s="216"/>
      <c r="L519" s="216"/>
    </row>
    <row r="520" spans="1:12" ht="12.75">
      <c r="A520" s="216"/>
      <c r="B520" s="216"/>
      <c r="C520" s="217"/>
      <c r="D520" s="218"/>
      <c r="E520" s="218"/>
      <c r="F520" s="218"/>
      <c r="G520" s="216"/>
      <c r="L520" s="216"/>
    </row>
    <row r="521" spans="1:12" ht="12.75">
      <c r="A521" s="216"/>
      <c r="B521" s="216"/>
      <c r="C521" s="217"/>
      <c r="D521" s="218"/>
      <c r="E521" s="218"/>
      <c r="F521" s="218"/>
      <c r="G521" s="216"/>
      <c r="L521" s="216"/>
    </row>
    <row r="522" spans="1:12" ht="12.75">
      <c r="A522" s="216"/>
      <c r="B522" s="216"/>
      <c r="C522" s="217"/>
      <c r="D522" s="218"/>
      <c r="E522" s="218"/>
      <c r="F522" s="218"/>
      <c r="G522" s="216"/>
      <c r="L522" s="216"/>
    </row>
    <row r="523" spans="1:12" ht="12.75">
      <c r="A523" s="216"/>
      <c r="B523" s="216"/>
      <c r="C523" s="217"/>
      <c r="D523" s="218"/>
      <c r="E523" s="218"/>
      <c r="F523" s="218"/>
      <c r="G523" s="216"/>
      <c r="L523" s="216"/>
    </row>
    <row r="524" spans="1:12" ht="12.75">
      <c r="A524" s="216"/>
      <c r="B524" s="216"/>
      <c r="C524" s="217"/>
      <c r="D524" s="218"/>
      <c r="E524" s="218"/>
      <c r="F524" s="218"/>
      <c r="G524" s="216"/>
      <c r="L524" s="216"/>
    </row>
    <row r="525" spans="1:12" ht="12.75">
      <c r="A525" s="216"/>
      <c r="B525" s="216"/>
      <c r="C525" s="217"/>
      <c r="D525" s="218"/>
      <c r="E525" s="218"/>
      <c r="F525" s="218"/>
      <c r="G525" s="216"/>
      <c r="L525" s="216"/>
    </row>
    <row r="526" spans="1:12" ht="12.75">
      <c r="A526" s="216"/>
      <c r="B526" s="216"/>
      <c r="C526" s="217"/>
      <c r="D526" s="218"/>
      <c r="E526" s="218"/>
      <c r="F526" s="218"/>
      <c r="G526" s="216"/>
      <c r="L526" s="216"/>
    </row>
    <row r="527" spans="1:12" ht="12.75">
      <c r="A527" s="216"/>
      <c r="B527" s="216"/>
      <c r="C527" s="217"/>
      <c r="D527" s="218"/>
      <c r="E527" s="218"/>
      <c r="F527" s="218"/>
      <c r="G527" s="216"/>
      <c r="L527" s="216"/>
    </row>
    <row r="528" spans="1:12" ht="12.75">
      <c r="A528" s="216"/>
      <c r="B528" s="216"/>
      <c r="C528" s="217"/>
      <c r="D528" s="218"/>
      <c r="E528" s="218"/>
      <c r="F528" s="218"/>
      <c r="G528" s="216"/>
      <c r="L528" s="216"/>
    </row>
    <row r="529" spans="1:12" ht="12.75">
      <c r="A529" s="216"/>
      <c r="B529" s="216"/>
      <c r="C529" s="217"/>
      <c r="D529" s="218"/>
      <c r="E529" s="218"/>
      <c r="F529" s="218"/>
      <c r="G529" s="216"/>
      <c r="L529" s="216"/>
    </row>
    <row r="530" spans="1:12" ht="12.75">
      <c r="A530" s="216"/>
      <c r="B530" s="216"/>
      <c r="C530" s="217"/>
      <c r="D530" s="218"/>
      <c r="E530" s="218"/>
      <c r="F530" s="218"/>
      <c r="G530" s="216"/>
      <c r="L530" s="216"/>
    </row>
    <row r="531" spans="1:12" ht="12.75">
      <c r="A531" s="216"/>
      <c r="B531" s="216"/>
      <c r="C531" s="217"/>
      <c r="D531" s="218"/>
      <c r="E531" s="218"/>
      <c r="F531" s="218"/>
      <c r="G531" s="216"/>
      <c r="L531" s="216"/>
    </row>
    <row r="532" spans="1:12" ht="12.75">
      <c r="A532" s="216"/>
      <c r="B532" s="216"/>
      <c r="C532" s="217"/>
      <c r="D532" s="218"/>
      <c r="E532" s="218"/>
      <c r="F532" s="218"/>
      <c r="G532" s="216"/>
      <c r="L532" s="216"/>
    </row>
    <row r="533" spans="1:12" ht="12.75">
      <c r="A533" s="216"/>
      <c r="B533" s="216"/>
      <c r="C533" s="217"/>
      <c r="D533" s="218"/>
      <c r="E533" s="218"/>
      <c r="F533" s="218"/>
      <c r="G533" s="216"/>
      <c r="L533" s="216"/>
    </row>
    <row r="534" spans="1:12" ht="12.75">
      <c r="A534" s="216"/>
      <c r="B534" s="216"/>
      <c r="C534" s="217"/>
      <c r="D534" s="218"/>
      <c r="E534" s="218"/>
      <c r="F534" s="218"/>
      <c r="G534" s="216"/>
      <c r="L534" s="216"/>
    </row>
    <row r="535" spans="1:12" ht="12.75">
      <c r="A535" s="216"/>
      <c r="B535" s="216"/>
      <c r="C535" s="217"/>
      <c r="D535" s="218"/>
      <c r="E535" s="218"/>
      <c r="F535" s="218"/>
      <c r="G535" s="216"/>
      <c r="L535" s="216"/>
    </row>
    <row r="536" spans="1:12" ht="12.75">
      <c r="A536" s="216"/>
      <c r="B536" s="216"/>
      <c r="C536" s="217"/>
      <c r="D536" s="218"/>
      <c r="E536" s="218"/>
      <c r="F536" s="218"/>
      <c r="G536" s="216"/>
      <c r="L536" s="216"/>
    </row>
    <row r="537" spans="1:12" ht="12.75">
      <c r="A537" s="216"/>
      <c r="B537" s="216"/>
      <c r="C537" s="217"/>
      <c r="D537" s="218"/>
      <c r="E537" s="218"/>
      <c r="F537" s="218"/>
      <c r="G537" s="216"/>
      <c r="L537" s="216"/>
    </row>
    <row r="538" spans="1:12" ht="12.75">
      <c r="A538" s="216"/>
      <c r="B538" s="216"/>
      <c r="C538" s="217"/>
      <c r="D538" s="218"/>
      <c r="E538" s="218"/>
      <c r="F538" s="218"/>
      <c r="G538" s="216"/>
      <c r="L538" s="216"/>
    </row>
    <row r="539" spans="1:12" ht="12.75">
      <c r="A539" s="216"/>
      <c r="B539" s="216"/>
      <c r="C539" s="217"/>
      <c r="D539" s="218"/>
      <c r="E539" s="218"/>
      <c r="F539" s="218"/>
      <c r="G539" s="216"/>
      <c r="L539" s="216"/>
    </row>
    <row r="540" spans="1:12" ht="12.75">
      <c r="A540" s="216"/>
      <c r="B540" s="216"/>
      <c r="C540" s="217"/>
      <c r="D540" s="218"/>
      <c r="E540" s="218"/>
      <c r="F540" s="218"/>
      <c r="G540" s="216"/>
      <c r="L540" s="216"/>
    </row>
    <row r="541" spans="1:12" ht="12.75">
      <c r="A541" s="216"/>
      <c r="B541" s="216"/>
      <c r="C541" s="217"/>
      <c r="D541" s="218"/>
      <c r="E541" s="218"/>
      <c r="F541" s="218"/>
      <c r="G541" s="216"/>
      <c r="L541" s="216"/>
    </row>
    <row r="542" spans="1:12" ht="12.75">
      <c r="A542" s="216"/>
      <c r="B542" s="216"/>
      <c r="C542" s="217"/>
      <c r="D542" s="218"/>
      <c r="E542" s="218"/>
      <c r="F542" s="218"/>
      <c r="G542" s="216"/>
      <c r="L542" s="216"/>
    </row>
    <row r="543" spans="1:12" ht="12.75">
      <c r="A543" s="216"/>
      <c r="B543" s="216"/>
      <c r="C543" s="217"/>
      <c r="D543" s="218"/>
      <c r="E543" s="218"/>
      <c r="F543" s="218"/>
      <c r="G543" s="216"/>
      <c r="L543" s="216"/>
    </row>
    <row r="544" spans="1:12" ht="12.75">
      <c r="A544" s="216"/>
      <c r="B544" s="216"/>
      <c r="C544" s="217"/>
      <c r="D544" s="218"/>
      <c r="E544" s="218"/>
      <c r="F544" s="218"/>
      <c r="G544" s="216"/>
      <c r="L544" s="216"/>
    </row>
    <row r="545" spans="1:12" ht="12.75">
      <c r="A545" s="216"/>
      <c r="B545" s="216"/>
      <c r="C545" s="217"/>
      <c r="D545" s="218"/>
      <c r="E545" s="218"/>
      <c r="F545" s="218"/>
      <c r="G545" s="216"/>
      <c r="L545" s="216"/>
    </row>
    <row r="546" spans="1:12" ht="12.75">
      <c r="A546" s="216"/>
      <c r="B546" s="216"/>
      <c r="C546" s="217"/>
      <c r="D546" s="218"/>
      <c r="E546" s="218"/>
      <c r="F546" s="218"/>
      <c r="G546" s="216"/>
      <c r="L546" s="216"/>
    </row>
    <row r="547" spans="1:12" ht="12.75">
      <c r="A547" s="216"/>
      <c r="B547" s="216"/>
      <c r="C547" s="217"/>
      <c r="D547" s="218"/>
      <c r="E547" s="218"/>
      <c r="F547" s="218"/>
      <c r="G547" s="216"/>
      <c r="L547" s="216"/>
    </row>
    <row r="548" spans="1:12" ht="12.75">
      <c r="A548" s="216"/>
      <c r="B548" s="216"/>
      <c r="C548" s="217"/>
      <c r="D548" s="218"/>
      <c r="E548" s="218"/>
      <c r="F548" s="218"/>
      <c r="G548" s="216"/>
      <c r="L548" s="216"/>
    </row>
    <row r="549" spans="1:12" ht="12.75">
      <c r="A549" s="216"/>
      <c r="B549" s="216"/>
      <c r="C549" s="217"/>
      <c r="D549" s="218"/>
      <c r="E549" s="218"/>
      <c r="F549" s="218"/>
      <c r="G549" s="216"/>
      <c r="L549" s="216"/>
    </row>
    <row r="550" spans="1:12" ht="12.75">
      <c r="A550" s="216"/>
      <c r="B550" s="216"/>
      <c r="C550" s="217"/>
      <c r="D550" s="218"/>
      <c r="E550" s="218"/>
      <c r="F550" s="218"/>
      <c r="G550" s="216"/>
      <c r="L550" s="216"/>
    </row>
    <row r="551" spans="1:12" ht="12.75">
      <c r="A551" s="216"/>
      <c r="B551" s="216"/>
      <c r="C551" s="217"/>
      <c r="D551" s="218"/>
      <c r="E551" s="218"/>
      <c r="F551" s="218"/>
      <c r="G551" s="216"/>
      <c r="L551" s="216"/>
    </row>
    <row r="552" spans="1:12" ht="12.75">
      <c r="A552" s="216"/>
      <c r="B552" s="216"/>
      <c r="C552" s="217"/>
      <c r="D552" s="218"/>
      <c r="E552" s="218"/>
      <c r="F552" s="218"/>
      <c r="G552" s="216"/>
      <c r="L552" s="216"/>
    </row>
    <row r="553" spans="1:12" ht="12.75">
      <c r="A553" s="216"/>
      <c r="B553" s="216"/>
      <c r="C553" s="217"/>
      <c r="D553" s="218"/>
      <c r="E553" s="218"/>
      <c r="F553" s="218"/>
      <c r="G553" s="216"/>
      <c r="L553" s="216"/>
    </row>
    <row r="554" spans="1:12" ht="12.75">
      <c r="A554" s="216"/>
      <c r="B554" s="216"/>
      <c r="C554" s="217"/>
      <c r="D554" s="218"/>
      <c r="E554" s="218"/>
      <c r="F554" s="218"/>
      <c r="G554" s="216"/>
      <c r="L554" s="216"/>
    </row>
    <row r="555" spans="1:12" ht="12.75">
      <c r="A555" s="216"/>
      <c r="B555" s="216"/>
      <c r="C555" s="217"/>
      <c r="D555" s="218"/>
      <c r="E555" s="218"/>
      <c r="F555" s="218"/>
      <c r="G555" s="216"/>
      <c r="L555" s="216"/>
    </row>
    <row r="556" spans="1:12" ht="12.75">
      <c r="A556" s="216"/>
      <c r="B556" s="216"/>
      <c r="C556" s="217"/>
      <c r="D556" s="218"/>
      <c r="E556" s="218"/>
      <c r="F556" s="218"/>
      <c r="G556" s="216"/>
      <c r="L556" s="216"/>
    </row>
    <row r="557" spans="1:12" ht="12.75">
      <c r="A557" s="216"/>
      <c r="B557" s="216"/>
      <c r="C557" s="217"/>
      <c r="D557" s="218"/>
      <c r="E557" s="218"/>
      <c r="F557" s="218"/>
      <c r="G557" s="216"/>
      <c r="L557" s="216"/>
    </row>
    <row r="558" spans="1:12" ht="12.75">
      <c r="A558" s="216"/>
      <c r="B558" s="216"/>
      <c r="C558" s="217"/>
      <c r="D558" s="218"/>
      <c r="E558" s="218"/>
      <c r="F558" s="218"/>
      <c r="G558" s="216"/>
      <c r="L558" s="216"/>
    </row>
    <row r="559" spans="1:12" ht="12.75">
      <c r="A559" s="216"/>
      <c r="B559" s="216"/>
      <c r="C559" s="217"/>
      <c r="D559" s="218"/>
      <c r="E559" s="218"/>
      <c r="F559" s="218"/>
      <c r="G559" s="216"/>
      <c r="L559" s="216"/>
    </row>
    <row r="560" spans="1:12" ht="12.75">
      <c r="A560" s="216"/>
      <c r="B560" s="216"/>
      <c r="C560" s="217"/>
      <c r="D560" s="218"/>
      <c r="E560" s="218"/>
      <c r="F560" s="218"/>
      <c r="G560" s="216"/>
      <c r="L560" s="216"/>
    </row>
    <row r="561" spans="1:12" ht="12.75">
      <c r="A561" s="216"/>
      <c r="B561" s="216"/>
      <c r="C561" s="217"/>
      <c r="D561" s="218"/>
      <c r="E561" s="218"/>
      <c r="F561" s="218"/>
      <c r="G561" s="216"/>
      <c r="L561" s="216"/>
    </row>
    <row r="562" spans="1:12" ht="12.75">
      <c r="A562" s="216"/>
      <c r="B562" s="216"/>
      <c r="C562" s="217"/>
      <c r="D562" s="218"/>
      <c r="E562" s="218"/>
      <c r="F562" s="218"/>
      <c r="G562" s="216"/>
      <c r="L562" s="216"/>
    </row>
    <row r="563" spans="1:12" ht="12.75">
      <c r="A563" s="216"/>
      <c r="B563" s="216"/>
      <c r="C563" s="217"/>
      <c r="D563" s="218"/>
      <c r="E563" s="218"/>
      <c r="F563" s="218"/>
      <c r="G563" s="216"/>
      <c r="L563" s="216"/>
    </row>
    <row r="564" spans="1:12" ht="12.75">
      <c r="A564" s="216"/>
      <c r="B564" s="216"/>
      <c r="C564" s="217"/>
      <c r="D564" s="218"/>
      <c r="E564" s="218"/>
      <c r="F564" s="218"/>
      <c r="G564" s="216"/>
      <c r="L564" s="216"/>
    </row>
    <row r="565" spans="1:12" ht="12.75">
      <c r="A565" s="216"/>
      <c r="B565" s="216"/>
      <c r="C565" s="217"/>
      <c r="D565" s="218"/>
      <c r="E565" s="218"/>
      <c r="F565" s="218"/>
      <c r="G565" s="216"/>
      <c r="L565" s="216"/>
    </row>
    <row r="566" spans="1:12" ht="12.75">
      <c r="A566" s="216"/>
      <c r="B566" s="216"/>
      <c r="C566" s="217"/>
      <c r="D566" s="218"/>
      <c r="E566" s="218"/>
      <c r="F566" s="218"/>
      <c r="G566" s="216"/>
      <c r="L566" s="216"/>
    </row>
    <row r="567" spans="1:12" ht="12.75">
      <c r="A567" s="216"/>
      <c r="B567" s="216"/>
      <c r="C567" s="217"/>
      <c r="D567" s="218"/>
      <c r="E567" s="218"/>
      <c r="F567" s="218"/>
      <c r="G567" s="216"/>
      <c r="L567" s="216"/>
    </row>
    <row r="568" spans="1:12" ht="12.75">
      <c r="A568" s="216"/>
      <c r="B568" s="216"/>
      <c r="C568" s="217"/>
      <c r="D568" s="218"/>
      <c r="E568" s="218"/>
      <c r="F568" s="218"/>
      <c r="G568" s="216"/>
      <c r="L568" s="216"/>
    </row>
    <row r="569" spans="1:12" ht="12.75">
      <c r="A569" s="216"/>
      <c r="B569" s="216"/>
      <c r="C569" s="217"/>
      <c r="D569" s="218"/>
      <c r="E569" s="218"/>
      <c r="F569" s="218"/>
      <c r="G569" s="216"/>
      <c r="L569" s="216"/>
    </row>
    <row r="570" spans="1:12" ht="12.75">
      <c r="A570" s="216"/>
      <c r="B570" s="216"/>
      <c r="C570" s="217"/>
      <c r="D570" s="218"/>
      <c r="E570" s="218"/>
      <c r="F570" s="218"/>
      <c r="G570" s="216"/>
      <c r="L570" s="216"/>
    </row>
    <row r="571" spans="1:12" ht="12.75">
      <c r="A571" s="216"/>
      <c r="B571" s="216"/>
      <c r="C571" s="217"/>
      <c r="D571" s="218"/>
      <c r="E571" s="218"/>
      <c r="F571" s="218"/>
      <c r="G571" s="216"/>
      <c r="L571" s="216"/>
    </row>
    <row r="572" spans="1:12" ht="12.75">
      <c r="A572" s="216"/>
      <c r="B572" s="216"/>
      <c r="C572" s="217"/>
      <c r="D572" s="218"/>
      <c r="E572" s="218"/>
      <c r="F572" s="218"/>
      <c r="G572" s="216"/>
      <c r="L572" s="216"/>
    </row>
    <row r="573" spans="1:12" ht="12.75">
      <c r="A573" s="216"/>
      <c r="B573" s="216"/>
      <c r="C573" s="217"/>
      <c r="D573" s="218"/>
      <c r="E573" s="218"/>
      <c r="F573" s="218"/>
      <c r="G573" s="216"/>
      <c r="L573" s="216"/>
    </row>
    <row r="574" spans="1:12" ht="12.75">
      <c r="A574" s="216"/>
      <c r="B574" s="216"/>
      <c r="C574" s="217"/>
      <c r="D574" s="218"/>
      <c r="E574" s="218"/>
      <c r="F574" s="218"/>
      <c r="G574" s="216"/>
      <c r="L574" s="216"/>
    </row>
    <row r="575" spans="1:12" ht="12.75">
      <c r="A575" s="216"/>
      <c r="B575" s="216"/>
      <c r="C575" s="217"/>
      <c r="D575" s="218"/>
      <c r="E575" s="218"/>
      <c r="F575" s="218"/>
      <c r="G575" s="216"/>
      <c r="L575" s="216"/>
    </row>
    <row r="576" spans="1:12" ht="12.75">
      <c r="A576" s="216"/>
      <c r="B576" s="216"/>
      <c r="C576" s="217"/>
      <c r="D576" s="218"/>
      <c r="E576" s="218"/>
      <c r="F576" s="218"/>
      <c r="G576" s="216"/>
      <c r="L576" s="216"/>
    </row>
    <row r="577" spans="1:12" ht="12.75">
      <c r="A577" s="216"/>
      <c r="B577" s="216"/>
      <c r="C577" s="217"/>
      <c r="D577" s="218"/>
      <c r="E577" s="218"/>
      <c r="F577" s="218"/>
      <c r="G577" s="216"/>
      <c r="L577" s="216"/>
    </row>
    <row r="578" spans="1:12" ht="12.75">
      <c r="A578" s="216"/>
      <c r="B578" s="216"/>
      <c r="C578" s="217"/>
      <c r="D578" s="218"/>
      <c r="E578" s="218"/>
      <c r="F578" s="218"/>
      <c r="G578" s="216"/>
      <c r="L578" s="216"/>
    </row>
    <row r="579" spans="1:12" ht="12.75">
      <c r="A579" s="216"/>
      <c r="B579" s="216"/>
      <c r="C579" s="217"/>
      <c r="D579" s="218"/>
      <c r="E579" s="218"/>
      <c r="F579" s="218"/>
      <c r="G579" s="216"/>
      <c r="L579" s="216"/>
    </row>
    <row r="580" spans="1:12" ht="12.75">
      <c r="A580" s="216"/>
      <c r="B580" s="216"/>
      <c r="C580" s="217"/>
      <c r="D580" s="218"/>
      <c r="E580" s="218"/>
      <c r="F580" s="218"/>
      <c r="G580" s="216"/>
      <c r="L580" s="216"/>
    </row>
    <row r="581" spans="1:12" ht="12.75">
      <c r="A581" s="216"/>
      <c r="B581" s="216"/>
      <c r="C581" s="217"/>
      <c r="D581" s="218"/>
      <c r="E581" s="218"/>
      <c r="F581" s="218"/>
      <c r="G581" s="216"/>
      <c r="L581" s="216"/>
    </row>
    <row r="582" spans="1:12" ht="12.75">
      <c r="A582" s="216"/>
      <c r="B582" s="216"/>
      <c r="C582" s="217"/>
      <c r="D582" s="218"/>
      <c r="E582" s="218"/>
      <c r="F582" s="218"/>
      <c r="G582" s="216"/>
      <c r="L582" s="216"/>
    </row>
    <row r="583" spans="1:12" ht="12.75">
      <c r="A583" s="216"/>
      <c r="B583" s="216"/>
      <c r="C583" s="217"/>
      <c r="D583" s="218"/>
      <c r="E583" s="218"/>
      <c r="F583" s="218"/>
      <c r="G583" s="216"/>
      <c r="L583" s="216"/>
    </row>
    <row r="584" spans="1:12" ht="12.75">
      <c r="A584" s="216"/>
      <c r="B584" s="216"/>
      <c r="C584" s="217"/>
      <c r="D584" s="218"/>
      <c r="E584" s="218"/>
      <c r="F584" s="218"/>
      <c r="G584" s="216"/>
      <c r="L584" s="216"/>
    </row>
    <row r="585" spans="1:12" ht="12.75">
      <c r="A585" s="216"/>
      <c r="B585" s="216"/>
      <c r="C585" s="217"/>
      <c r="D585" s="218"/>
      <c r="E585" s="218"/>
      <c r="F585" s="218"/>
      <c r="G585" s="216"/>
      <c r="L585" s="216"/>
    </row>
    <row r="586" spans="1:12" ht="12.75">
      <c r="A586" s="216"/>
      <c r="B586" s="216"/>
      <c r="C586" s="217"/>
      <c r="D586" s="218"/>
      <c r="E586" s="218"/>
      <c r="F586" s="218"/>
      <c r="G586" s="216"/>
      <c r="L586" s="216"/>
    </row>
    <row r="587" spans="1:12" ht="12.75">
      <c r="A587" s="216"/>
      <c r="B587" s="216"/>
      <c r="C587" s="217"/>
      <c r="D587" s="218"/>
      <c r="E587" s="218"/>
      <c r="F587" s="218"/>
      <c r="G587" s="216"/>
      <c r="L587" s="216"/>
    </row>
    <row r="588" spans="1:12" ht="12.75">
      <c r="A588" s="216"/>
      <c r="B588" s="216"/>
      <c r="C588" s="217"/>
      <c r="D588" s="218"/>
      <c r="E588" s="218"/>
      <c r="F588" s="218"/>
      <c r="G588" s="216"/>
      <c r="L588" s="216"/>
    </row>
    <row r="589" spans="1:12" ht="12.75">
      <c r="A589" s="216"/>
      <c r="B589" s="216"/>
      <c r="C589" s="217"/>
      <c r="D589" s="218"/>
      <c r="E589" s="218"/>
      <c r="F589" s="218"/>
      <c r="G589" s="216"/>
      <c r="L589" s="216"/>
    </row>
    <row r="590" spans="1:12" ht="12.75">
      <c r="A590" s="216"/>
      <c r="B590" s="216"/>
      <c r="C590" s="217"/>
      <c r="D590" s="218"/>
      <c r="E590" s="218"/>
      <c r="F590" s="218"/>
      <c r="G590" s="216"/>
      <c r="L590" s="216"/>
    </row>
    <row r="591" spans="1:12" ht="12.75">
      <c r="A591" s="216"/>
      <c r="B591" s="216"/>
      <c r="C591" s="217"/>
      <c r="D591" s="218"/>
      <c r="E591" s="218"/>
      <c r="F591" s="218"/>
      <c r="G591" s="216"/>
      <c r="L591" s="216"/>
    </row>
    <row r="592" spans="1:12" ht="12.75">
      <c r="A592" s="216"/>
      <c r="B592" s="216"/>
      <c r="C592" s="217"/>
      <c r="D592" s="218"/>
      <c r="E592" s="218"/>
      <c r="F592" s="218"/>
      <c r="G592" s="216"/>
      <c r="L592" s="216"/>
    </row>
    <row r="593" spans="1:12" ht="12.75">
      <c r="A593" s="216"/>
      <c r="B593" s="216"/>
      <c r="C593" s="217"/>
      <c r="D593" s="218"/>
      <c r="E593" s="218"/>
      <c r="F593" s="218"/>
      <c r="G593" s="216"/>
      <c r="L593" s="216"/>
    </row>
    <row r="594" spans="1:12" ht="12.75">
      <c r="A594" s="216"/>
      <c r="B594" s="216"/>
      <c r="C594" s="217"/>
      <c r="D594" s="218"/>
      <c r="E594" s="218"/>
      <c r="F594" s="218"/>
      <c r="G594" s="216"/>
      <c r="L594" s="216"/>
    </row>
    <row r="595" spans="1:12" ht="12.75">
      <c r="A595" s="216"/>
      <c r="B595" s="216"/>
      <c r="C595" s="217"/>
      <c r="D595" s="218"/>
      <c r="E595" s="218"/>
      <c r="F595" s="218"/>
      <c r="G595" s="216"/>
      <c r="L595" s="216"/>
    </row>
    <row r="596" spans="1:12" ht="12.75">
      <c r="A596" s="216"/>
      <c r="B596" s="216"/>
      <c r="C596" s="217"/>
      <c r="D596" s="218"/>
      <c r="E596" s="218"/>
      <c r="F596" s="218"/>
      <c r="G596" s="216"/>
      <c r="L596" s="216"/>
    </row>
    <row r="597" spans="1:12" ht="12.75">
      <c r="A597" s="216"/>
      <c r="B597" s="216"/>
      <c r="C597" s="217"/>
      <c r="D597" s="218"/>
      <c r="E597" s="218"/>
      <c r="F597" s="218"/>
      <c r="G597" s="216"/>
      <c r="L597" s="216"/>
    </row>
    <row r="598" spans="1:12" ht="12.75">
      <c r="A598" s="216"/>
      <c r="B598" s="216"/>
      <c r="C598" s="217"/>
      <c r="D598" s="218"/>
      <c r="E598" s="218"/>
      <c r="F598" s="218"/>
      <c r="G598" s="216"/>
      <c r="L598" s="216"/>
    </row>
    <row r="599" spans="1:12" ht="12.75">
      <c r="A599" s="216"/>
      <c r="B599" s="216"/>
      <c r="C599" s="217"/>
      <c r="D599" s="218"/>
      <c r="E599" s="218"/>
      <c r="F599" s="218"/>
      <c r="G599" s="216"/>
      <c r="L599" s="216"/>
    </row>
    <row r="600" spans="1:12" ht="12.75">
      <c r="A600" s="216"/>
      <c r="B600" s="216"/>
      <c r="C600" s="217"/>
      <c r="D600" s="218"/>
      <c r="E600" s="218"/>
      <c r="F600" s="218"/>
      <c r="G600" s="216"/>
      <c r="L600" s="216"/>
    </row>
    <row r="601" spans="1:12" ht="12.75">
      <c r="A601" s="216"/>
      <c r="B601" s="216"/>
      <c r="C601" s="217"/>
      <c r="D601" s="218"/>
      <c r="E601" s="218"/>
      <c r="F601" s="218"/>
      <c r="G601" s="216"/>
      <c r="L601" s="216"/>
    </row>
    <row r="602" spans="1:12" ht="12.75">
      <c r="A602" s="216"/>
      <c r="B602" s="216"/>
      <c r="C602" s="217"/>
      <c r="D602" s="218"/>
      <c r="E602" s="218"/>
      <c r="F602" s="218"/>
      <c r="G602" s="216"/>
      <c r="L602" s="216"/>
    </row>
    <row r="603" spans="1:12" ht="12.75">
      <c r="A603" s="216"/>
      <c r="B603" s="216"/>
      <c r="C603" s="217"/>
      <c r="D603" s="218"/>
      <c r="E603" s="218"/>
      <c r="F603" s="218"/>
      <c r="G603" s="216"/>
      <c r="L603" s="216"/>
    </row>
    <row r="604" spans="1:12" ht="12.75">
      <c r="A604" s="216"/>
      <c r="B604" s="216"/>
      <c r="C604" s="217"/>
      <c r="D604" s="218"/>
      <c r="E604" s="218"/>
      <c r="F604" s="218"/>
      <c r="G604" s="216"/>
      <c r="L604" s="216"/>
    </row>
    <row r="605" spans="1:12" ht="12.75">
      <c r="A605" s="216"/>
      <c r="B605" s="216"/>
      <c r="C605" s="217"/>
      <c r="D605" s="218"/>
      <c r="E605" s="218"/>
      <c r="F605" s="218"/>
      <c r="G605" s="216"/>
      <c r="L605" s="216"/>
    </row>
    <row r="606" spans="1:12" ht="12.75">
      <c r="A606" s="216"/>
      <c r="B606" s="216"/>
      <c r="C606" s="217"/>
      <c r="D606" s="218"/>
      <c r="E606" s="218"/>
      <c r="F606" s="218"/>
      <c r="G606" s="216"/>
      <c r="L606" s="216"/>
    </row>
    <row r="607" spans="1:12" ht="12.75">
      <c r="A607" s="216"/>
      <c r="B607" s="216"/>
      <c r="C607" s="217"/>
      <c r="D607" s="218"/>
      <c r="E607" s="218"/>
      <c r="F607" s="218"/>
      <c r="G607" s="216"/>
      <c r="L607" s="216"/>
    </row>
    <row r="608" spans="1:12" ht="12.75">
      <c r="A608" s="216"/>
      <c r="B608" s="216"/>
      <c r="C608" s="217"/>
      <c r="D608" s="218"/>
      <c r="E608" s="218"/>
      <c r="F608" s="218"/>
      <c r="G608" s="216"/>
      <c r="L608" s="216"/>
    </row>
    <row r="609" spans="1:12" ht="12.75">
      <c r="A609" s="216"/>
      <c r="B609" s="216"/>
      <c r="C609" s="217"/>
      <c r="D609" s="218"/>
      <c r="E609" s="218"/>
      <c r="F609" s="218"/>
      <c r="G609" s="216"/>
      <c r="L609" s="216"/>
    </row>
    <row r="610" spans="1:12" ht="12.75">
      <c r="A610" s="216"/>
      <c r="B610" s="216"/>
      <c r="C610" s="217"/>
      <c r="D610" s="218"/>
      <c r="E610" s="218"/>
      <c r="F610" s="218"/>
      <c r="G610" s="216"/>
      <c r="L610" s="216"/>
    </row>
    <row r="611" spans="1:12" ht="12.75">
      <c r="A611" s="216"/>
      <c r="B611" s="216"/>
      <c r="C611" s="217"/>
      <c r="D611" s="218"/>
      <c r="E611" s="218"/>
      <c r="F611" s="218"/>
      <c r="G611" s="216"/>
      <c r="L611" s="216"/>
    </row>
    <row r="612" spans="1:12" ht="12.75">
      <c r="A612" s="216"/>
      <c r="B612" s="216"/>
      <c r="C612" s="217"/>
      <c r="D612" s="218"/>
      <c r="E612" s="218"/>
      <c r="F612" s="218"/>
      <c r="G612" s="216"/>
      <c r="L612" s="216"/>
    </row>
    <row r="613" spans="1:12" ht="12.75">
      <c r="A613" s="216"/>
      <c r="B613" s="216"/>
      <c r="C613" s="217"/>
      <c r="D613" s="218"/>
      <c r="E613" s="218"/>
      <c r="F613" s="218"/>
      <c r="G613" s="216"/>
      <c r="L613" s="216"/>
    </row>
    <row r="614" spans="1:12" ht="12.75">
      <c r="A614" s="216"/>
      <c r="B614" s="216"/>
      <c r="C614" s="217"/>
      <c r="D614" s="218"/>
      <c r="E614" s="218"/>
      <c r="F614" s="218"/>
      <c r="G614" s="216"/>
      <c r="L614" s="216"/>
    </row>
    <row r="615" spans="1:12" ht="12.75">
      <c r="A615" s="216"/>
      <c r="B615" s="216"/>
      <c r="C615" s="217"/>
      <c r="D615" s="218"/>
      <c r="E615" s="218"/>
      <c r="F615" s="218"/>
      <c r="G615" s="216"/>
      <c r="L615" s="216"/>
    </row>
    <row r="616" spans="1:12" ht="12.75">
      <c r="A616" s="216"/>
      <c r="B616" s="216"/>
      <c r="C616" s="217"/>
      <c r="D616" s="218"/>
      <c r="E616" s="218"/>
      <c r="F616" s="218"/>
      <c r="G616" s="216"/>
      <c r="L616" s="216"/>
    </row>
    <row r="617" spans="1:12" ht="12.75">
      <c r="A617" s="216"/>
      <c r="B617" s="216"/>
      <c r="C617" s="217"/>
      <c r="D617" s="218"/>
      <c r="E617" s="218"/>
      <c r="F617" s="218"/>
      <c r="G617" s="216"/>
      <c r="L617" s="216"/>
    </row>
    <row r="618" spans="1:12" ht="12.75">
      <c r="A618" s="216"/>
      <c r="B618" s="216"/>
      <c r="C618" s="217"/>
      <c r="D618" s="218"/>
      <c r="E618" s="218"/>
      <c r="F618" s="218"/>
      <c r="G618" s="216"/>
      <c r="L618" s="216"/>
    </row>
    <row r="619" spans="1:12" ht="12.75">
      <c r="A619" s="216"/>
      <c r="B619" s="216"/>
      <c r="C619" s="217"/>
      <c r="D619" s="218"/>
      <c r="E619" s="218"/>
      <c r="F619" s="218"/>
      <c r="G619" s="216"/>
      <c r="L619" s="216"/>
    </row>
    <row r="620" spans="1:12" ht="12.75">
      <c r="A620" s="216"/>
      <c r="B620" s="216"/>
      <c r="C620" s="217"/>
      <c r="D620" s="218"/>
      <c r="E620" s="218"/>
      <c r="F620" s="218"/>
      <c r="G620" s="216"/>
      <c r="L620" s="216"/>
    </row>
    <row r="621" spans="1:12" ht="12.75">
      <c r="A621" s="216"/>
      <c r="B621" s="216"/>
      <c r="C621" s="217"/>
      <c r="D621" s="218"/>
      <c r="E621" s="218"/>
      <c r="F621" s="218"/>
      <c r="G621" s="216"/>
      <c r="L621" s="216"/>
    </row>
    <row r="622" spans="1:12" ht="12.75">
      <c r="A622" s="216"/>
      <c r="B622" s="216"/>
      <c r="C622" s="217"/>
      <c r="D622" s="218"/>
      <c r="E622" s="218"/>
      <c r="F622" s="218"/>
      <c r="G622" s="216"/>
      <c r="L622" s="216"/>
    </row>
    <row r="623" spans="1:12" ht="12.75">
      <c r="A623" s="216"/>
      <c r="B623" s="216"/>
      <c r="C623" s="217"/>
      <c r="D623" s="218"/>
      <c r="E623" s="218"/>
      <c r="F623" s="218"/>
      <c r="G623" s="216"/>
      <c r="L623" s="216"/>
    </row>
    <row r="624" spans="1:12" ht="12.75">
      <c r="A624" s="216"/>
      <c r="B624" s="216"/>
      <c r="C624" s="217"/>
      <c r="D624" s="218"/>
      <c r="E624" s="218"/>
      <c r="F624" s="218"/>
      <c r="G624" s="216"/>
      <c r="L624" s="216"/>
    </row>
    <row r="625" spans="1:12" ht="12.75">
      <c r="A625" s="216"/>
      <c r="B625" s="216"/>
      <c r="C625" s="217"/>
      <c r="D625" s="218"/>
      <c r="E625" s="218"/>
      <c r="F625" s="218"/>
      <c r="G625" s="216"/>
      <c r="L625" s="216"/>
    </row>
    <row r="626" spans="1:12" ht="12.75">
      <c r="A626" s="216"/>
      <c r="B626" s="216"/>
      <c r="C626" s="217"/>
      <c r="D626" s="218"/>
      <c r="E626" s="218"/>
      <c r="F626" s="218"/>
      <c r="G626" s="216"/>
      <c r="L626" s="216"/>
    </row>
    <row r="627" spans="1:12" ht="12.75">
      <c r="A627" s="216"/>
      <c r="B627" s="216"/>
      <c r="C627" s="217"/>
      <c r="D627" s="218"/>
      <c r="E627" s="218"/>
      <c r="F627" s="218"/>
      <c r="G627" s="216"/>
      <c r="L627" s="216"/>
    </row>
    <row r="628" spans="1:12" ht="12.75">
      <c r="A628" s="216"/>
      <c r="B628" s="216"/>
      <c r="C628" s="217"/>
      <c r="D628" s="218"/>
      <c r="E628" s="218"/>
      <c r="F628" s="218"/>
      <c r="G628" s="216"/>
      <c r="L628" s="216"/>
    </row>
    <row r="629" spans="1:12" ht="12.75">
      <c r="A629" s="216"/>
      <c r="B629" s="216"/>
      <c r="C629" s="217"/>
      <c r="D629" s="218"/>
      <c r="E629" s="218"/>
      <c r="F629" s="218"/>
      <c r="G629" s="216"/>
      <c r="L629" s="216"/>
    </row>
    <row r="630" spans="1:12" ht="12.75">
      <c r="A630" s="216"/>
      <c r="B630" s="216"/>
      <c r="C630" s="217"/>
      <c r="D630" s="218"/>
      <c r="E630" s="218"/>
      <c r="F630" s="218"/>
      <c r="G630" s="216"/>
      <c r="L630" s="216"/>
    </row>
    <row r="631" spans="1:12" ht="12.75">
      <c r="A631" s="216"/>
      <c r="B631" s="216"/>
      <c r="C631" s="217"/>
      <c r="D631" s="218"/>
      <c r="E631" s="218"/>
      <c r="F631" s="218"/>
      <c r="G631" s="216"/>
      <c r="L631" s="216"/>
    </row>
    <row r="632" spans="1:12" ht="12.75">
      <c r="A632" s="216"/>
      <c r="B632" s="216"/>
      <c r="C632" s="217"/>
      <c r="D632" s="218"/>
      <c r="E632" s="218"/>
      <c r="F632" s="218"/>
      <c r="G632" s="216"/>
      <c r="L632" s="216"/>
    </row>
    <row r="633" spans="1:12" ht="12.75">
      <c r="A633" s="216"/>
      <c r="B633" s="216"/>
      <c r="C633" s="217"/>
      <c r="D633" s="218"/>
      <c r="E633" s="218"/>
      <c r="F633" s="218"/>
      <c r="G633" s="216"/>
      <c r="L633" s="216"/>
    </row>
    <row r="634" spans="1:12" ht="12.75">
      <c r="A634" s="216"/>
      <c r="B634" s="216"/>
      <c r="C634" s="217"/>
      <c r="D634" s="218"/>
      <c r="E634" s="218"/>
      <c r="F634" s="218"/>
      <c r="G634" s="216"/>
      <c r="L634" s="216"/>
    </row>
    <row r="635" spans="1:12" ht="12.75">
      <c r="A635" s="216"/>
      <c r="B635" s="216"/>
      <c r="C635" s="217"/>
      <c r="D635" s="218"/>
      <c r="E635" s="218"/>
      <c r="F635" s="218"/>
      <c r="G635" s="216"/>
      <c r="L635" s="216"/>
    </row>
    <row r="636" spans="1:12" ht="12.75">
      <c r="A636" s="216"/>
      <c r="B636" s="216"/>
      <c r="C636" s="217"/>
      <c r="D636" s="218"/>
      <c r="E636" s="218"/>
      <c r="F636" s="218"/>
      <c r="G636" s="216"/>
      <c r="L636" s="216"/>
    </row>
    <row r="637" spans="1:12" ht="12.75">
      <c r="A637" s="216"/>
      <c r="B637" s="216"/>
      <c r="C637" s="217"/>
      <c r="D637" s="218"/>
      <c r="E637" s="218"/>
      <c r="F637" s="218"/>
      <c r="G637" s="216"/>
      <c r="L637" s="216"/>
    </row>
    <row r="638" spans="1:12" ht="12.75">
      <c r="A638" s="216"/>
      <c r="B638" s="216"/>
      <c r="C638" s="217"/>
      <c r="D638" s="218"/>
      <c r="E638" s="218"/>
      <c r="F638" s="218"/>
      <c r="G638" s="216"/>
      <c r="L638" s="216"/>
    </row>
    <row r="639" spans="1:12" ht="12.75">
      <c r="A639" s="216"/>
      <c r="B639" s="216"/>
      <c r="C639" s="217"/>
      <c r="D639" s="218"/>
      <c r="E639" s="218"/>
      <c r="F639" s="218"/>
      <c r="G639" s="216"/>
      <c r="L639" s="216"/>
    </row>
    <row r="640" spans="1:12" ht="12.75">
      <c r="A640" s="216"/>
      <c r="B640" s="216"/>
      <c r="C640" s="217"/>
      <c r="D640" s="218"/>
      <c r="E640" s="218"/>
      <c r="F640" s="218"/>
      <c r="G640" s="216"/>
      <c r="L640" s="216"/>
    </row>
    <row r="641" spans="1:12" ht="12.75">
      <c r="A641" s="216"/>
      <c r="B641" s="216"/>
      <c r="C641" s="217"/>
      <c r="D641" s="218"/>
      <c r="E641" s="218"/>
      <c r="F641" s="218"/>
      <c r="G641" s="216"/>
      <c r="L641" s="216"/>
    </row>
    <row r="642" spans="1:12" ht="12.75">
      <c r="A642" s="216"/>
      <c r="B642" s="216"/>
      <c r="C642" s="217"/>
      <c r="D642" s="218"/>
      <c r="E642" s="218"/>
      <c r="F642" s="218"/>
      <c r="G642" s="216"/>
      <c r="L642" s="216"/>
    </row>
    <row r="643" spans="1:12" ht="12.75">
      <c r="A643" s="216"/>
      <c r="B643" s="216"/>
      <c r="C643" s="217"/>
      <c r="D643" s="218"/>
      <c r="E643" s="218"/>
      <c r="F643" s="218"/>
      <c r="G643" s="216"/>
      <c r="L643" s="216"/>
    </row>
    <row r="644" spans="1:12" ht="12.75">
      <c r="A644" s="216"/>
      <c r="B644" s="216"/>
      <c r="C644" s="217"/>
      <c r="D644" s="218"/>
      <c r="E644" s="218"/>
      <c r="F644" s="218"/>
      <c r="G644" s="216"/>
      <c r="L644" s="216"/>
    </row>
    <row r="645" spans="1:12" ht="12.75">
      <c r="A645" s="216"/>
      <c r="B645" s="216"/>
      <c r="C645" s="217"/>
      <c r="D645" s="218"/>
      <c r="E645" s="218"/>
      <c r="F645" s="218"/>
      <c r="G645" s="216"/>
      <c r="L645" s="216"/>
    </row>
    <row r="646" spans="1:12" ht="12.75">
      <c r="A646" s="216"/>
      <c r="B646" s="216"/>
      <c r="C646" s="217"/>
      <c r="D646" s="218"/>
      <c r="E646" s="218"/>
      <c r="F646" s="218"/>
      <c r="G646" s="216"/>
      <c r="L646" s="216"/>
    </row>
    <row r="647" spans="1:12" ht="12.75">
      <c r="A647" s="216"/>
      <c r="B647" s="216"/>
      <c r="C647" s="217"/>
      <c r="D647" s="218"/>
      <c r="E647" s="218"/>
      <c r="F647" s="218"/>
      <c r="G647" s="216"/>
      <c r="L647" s="216"/>
    </row>
    <row r="648" spans="1:12" ht="12.75">
      <c r="A648" s="216"/>
      <c r="B648" s="216"/>
      <c r="C648" s="217"/>
      <c r="D648" s="218"/>
      <c r="E648" s="218"/>
      <c r="F648" s="218"/>
      <c r="G648" s="216"/>
      <c r="L648" s="216"/>
    </row>
    <row r="649" spans="1:12" ht="12.75">
      <c r="A649" s="216"/>
      <c r="B649" s="216"/>
      <c r="C649" s="217"/>
      <c r="D649" s="218"/>
      <c r="E649" s="218"/>
      <c r="F649" s="218"/>
      <c r="G649" s="216"/>
      <c r="L649" s="216"/>
    </row>
    <row r="650" spans="1:12" ht="12.75">
      <c r="A650" s="216"/>
      <c r="B650" s="216"/>
      <c r="C650" s="217"/>
      <c r="D650" s="218"/>
      <c r="E650" s="218"/>
      <c r="F650" s="218"/>
      <c r="G650" s="216"/>
      <c r="L650" s="216"/>
    </row>
    <row r="651" spans="1:12" ht="12.75">
      <c r="A651" s="216"/>
      <c r="B651" s="216"/>
      <c r="C651" s="217"/>
      <c r="D651" s="218"/>
      <c r="E651" s="218"/>
      <c r="F651" s="218"/>
      <c r="G651" s="216"/>
      <c r="L651" s="216"/>
    </row>
    <row r="652" spans="1:12" ht="12.75">
      <c r="A652" s="216"/>
      <c r="B652" s="216"/>
      <c r="C652" s="217"/>
      <c r="D652" s="218"/>
      <c r="E652" s="218"/>
      <c r="F652" s="218"/>
      <c r="G652" s="216"/>
      <c r="L652" s="216"/>
    </row>
    <row r="653" spans="1:12" ht="12.75">
      <c r="A653" s="216"/>
      <c r="B653" s="216"/>
      <c r="C653" s="217"/>
      <c r="D653" s="218"/>
      <c r="E653" s="218"/>
      <c r="F653" s="218"/>
      <c r="G653" s="216"/>
      <c r="L653" s="216"/>
    </row>
    <row r="654" spans="1:12" ht="12.75">
      <c r="A654" s="216"/>
      <c r="B654" s="216"/>
      <c r="C654" s="217"/>
      <c r="D654" s="218"/>
      <c r="E654" s="218"/>
      <c r="F654" s="218"/>
      <c r="G654" s="216"/>
      <c r="L654" s="216"/>
    </row>
    <row r="655" spans="1:12" ht="12.75">
      <c r="A655" s="216"/>
      <c r="B655" s="216"/>
      <c r="C655" s="217"/>
      <c r="D655" s="218"/>
      <c r="E655" s="218"/>
      <c r="F655" s="218"/>
      <c r="G655" s="216"/>
      <c r="L655" s="216"/>
    </row>
    <row r="656" spans="1:12" ht="12.75">
      <c r="A656" s="216"/>
      <c r="B656" s="216"/>
      <c r="C656" s="217"/>
      <c r="D656" s="218"/>
      <c r="E656" s="218"/>
      <c r="F656" s="218"/>
      <c r="G656" s="216"/>
      <c r="L656" s="216"/>
    </row>
    <row r="657" spans="1:12" ht="12.75">
      <c r="A657" s="216"/>
      <c r="B657" s="216"/>
      <c r="C657" s="217"/>
      <c r="D657" s="218"/>
      <c r="E657" s="218"/>
      <c r="F657" s="218"/>
      <c r="G657" s="216"/>
      <c r="L657" s="216"/>
    </row>
    <row r="658" spans="1:12" ht="12.75">
      <c r="A658" s="216"/>
      <c r="B658" s="216"/>
      <c r="C658" s="217"/>
      <c r="D658" s="218"/>
      <c r="E658" s="218"/>
      <c r="F658" s="218"/>
      <c r="G658" s="216"/>
      <c r="L658" s="216"/>
    </row>
    <row r="659" spans="1:12" ht="12.75">
      <c r="A659" s="216"/>
      <c r="B659" s="216"/>
      <c r="C659" s="217"/>
      <c r="D659" s="218"/>
      <c r="E659" s="218"/>
      <c r="F659" s="218"/>
      <c r="G659" s="216"/>
      <c r="L659" s="216"/>
    </row>
    <row r="660" spans="1:12" ht="12.75">
      <c r="A660" s="216"/>
      <c r="B660" s="216"/>
      <c r="C660" s="217"/>
      <c r="D660" s="218"/>
      <c r="E660" s="218"/>
      <c r="F660" s="218"/>
      <c r="G660" s="216"/>
      <c r="L660" s="216"/>
    </row>
    <row r="661" spans="1:12" ht="12.75">
      <c r="A661" s="216"/>
      <c r="B661" s="216"/>
      <c r="C661" s="217"/>
      <c r="D661" s="218"/>
      <c r="E661" s="218"/>
      <c r="F661" s="218"/>
      <c r="G661" s="216"/>
      <c r="L661" s="216"/>
    </row>
    <row r="662" spans="1:12" ht="12.75">
      <c r="A662" s="216"/>
      <c r="B662" s="216"/>
      <c r="C662" s="217"/>
      <c r="D662" s="218"/>
      <c r="E662" s="218"/>
      <c r="F662" s="218"/>
      <c r="G662" s="216"/>
      <c r="L662" s="216"/>
    </row>
    <row r="663" spans="1:12" ht="12.75">
      <c r="A663" s="216"/>
      <c r="B663" s="216"/>
      <c r="C663" s="217"/>
      <c r="D663" s="218"/>
      <c r="E663" s="218"/>
      <c r="F663" s="218"/>
      <c r="G663" s="216"/>
      <c r="L663" s="216"/>
    </row>
    <row r="664" spans="1:12" ht="12.75">
      <c r="A664" s="216"/>
      <c r="B664" s="216"/>
      <c r="C664" s="217"/>
      <c r="D664" s="218"/>
      <c r="E664" s="218"/>
      <c r="F664" s="218"/>
      <c r="G664" s="216"/>
      <c r="L664" s="216"/>
    </row>
    <row r="665" spans="1:12" ht="12.75">
      <c r="A665" s="216"/>
      <c r="B665" s="216"/>
      <c r="C665" s="217"/>
      <c r="D665" s="218"/>
      <c r="E665" s="218"/>
      <c r="F665" s="218"/>
      <c r="G665" s="216"/>
      <c r="L665" s="216"/>
    </row>
    <row r="666" spans="1:12" ht="12.75">
      <c r="A666" s="216"/>
      <c r="B666" s="216"/>
      <c r="C666" s="217"/>
      <c r="D666" s="218"/>
      <c r="E666" s="218"/>
      <c r="F666" s="218"/>
      <c r="G666" s="216"/>
      <c r="L666" s="216"/>
    </row>
    <row r="667" spans="1:12" ht="12.75">
      <c r="A667" s="216"/>
      <c r="B667" s="216"/>
      <c r="C667" s="217"/>
      <c r="D667" s="218"/>
      <c r="E667" s="218"/>
      <c r="F667" s="218"/>
      <c r="G667" s="216"/>
      <c r="L667" s="216"/>
    </row>
    <row r="668" spans="1:12" ht="12.75">
      <c r="A668" s="216"/>
      <c r="B668" s="216"/>
      <c r="C668" s="217"/>
      <c r="D668" s="218"/>
      <c r="E668" s="218"/>
      <c r="F668" s="218"/>
      <c r="G668" s="216"/>
      <c r="L668" s="216"/>
    </row>
    <row r="669" spans="1:12" ht="12.75">
      <c r="A669" s="216"/>
      <c r="B669" s="216"/>
      <c r="C669" s="217"/>
      <c r="D669" s="218"/>
      <c r="E669" s="218"/>
      <c r="F669" s="218"/>
      <c r="G669" s="216"/>
      <c r="L669" s="216"/>
    </row>
    <row r="670" spans="1:12" ht="12.75">
      <c r="A670" s="216"/>
      <c r="B670" s="216"/>
      <c r="C670" s="217"/>
      <c r="D670" s="218"/>
      <c r="E670" s="218"/>
      <c r="F670" s="218"/>
      <c r="G670" s="216"/>
      <c r="L670" s="216"/>
    </row>
    <row r="671" spans="1:12" ht="12.75">
      <c r="A671" s="216"/>
      <c r="B671" s="216"/>
      <c r="C671" s="217"/>
      <c r="D671" s="218"/>
      <c r="E671" s="218"/>
      <c r="F671" s="218"/>
      <c r="G671" s="216"/>
      <c r="L671" s="216"/>
    </row>
    <row r="672" spans="1:12" ht="12.75">
      <c r="A672" s="216"/>
      <c r="B672" s="216"/>
      <c r="C672" s="217"/>
      <c r="D672" s="218"/>
      <c r="E672" s="218"/>
      <c r="F672" s="218"/>
      <c r="G672" s="216"/>
      <c r="L672" s="216"/>
    </row>
    <row r="673" spans="1:12" ht="12.75">
      <c r="A673" s="216"/>
      <c r="B673" s="216"/>
      <c r="C673" s="217"/>
      <c r="D673" s="218"/>
      <c r="E673" s="218"/>
      <c r="F673" s="218"/>
      <c r="G673" s="216"/>
      <c r="L673" s="216"/>
    </row>
    <row r="674" spans="1:12" ht="12.75">
      <c r="A674" s="216"/>
      <c r="B674" s="216"/>
      <c r="C674" s="217"/>
      <c r="D674" s="218"/>
      <c r="E674" s="218"/>
      <c r="F674" s="218"/>
      <c r="G674" s="216"/>
      <c r="L674" s="216"/>
    </row>
    <row r="675" spans="1:12" ht="12.75">
      <c r="A675" s="216"/>
      <c r="B675" s="216"/>
      <c r="C675" s="217"/>
      <c r="D675" s="218"/>
      <c r="E675" s="218"/>
      <c r="F675" s="218"/>
      <c r="G675" s="216"/>
      <c r="L675" s="216"/>
    </row>
    <row r="676" spans="1:12" ht="12.75">
      <c r="A676" s="216"/>
      <c r="B676" s="216"/>
      <c r="C676" s="217"/>
      <c r="D676" s="218"/>
      <c r="E676" s="218"/>
      <c r="F676" s="218"/>
      <c r="G676" s="216"/>
      <c r="L676" s="216"/>
    </row>
    <row r="677" spans="1:12" ht="12.75">
      <c r="A677" s="216"/>
      <c r="B677" s="216"/>
      <c r="C677" s="217"/>
      <c r="D677" s="218"/>
      <c r="E677" s="218"/>
      <c r="F677" s="218"/>
      <c r="G677" s="216"/>
      <c r="L677" s="216"/>
    </row>
    <row r="678" spans="1:12" ht="12.75">
      <c r="A678" s="216"/>
      <c r="B678" s="216"/>
      <c r="C678" s="217"/>
      <c r="D678" s="218"/>
      <c r="E678" s="218"/>
      <c r="F678" s="218"/>
      <c r="G678" s="216"/>
      <c r="L678" s="216"/>
    </row>
    <row r="679" spans="1:12" ht="12.75">
      <c r="A679" s="216"/>
      <c r="B679" s="216"/>
      <c r="C679" s="217"/>
      <c r="D679" s="218"/>
      <c r="E679" s="218"/>
      <c r="F679" s="218"/>
      <c r="G679" s="216"/>
      <c r="L679" s="216"/>
    </row>
    <row r="680" spans="1:12" ht="12.75">
      <c r="A680" s="216"/>
      <c r="B680" s="216"/>
      <c r="C680" s="217"/>
      <c r="D680" s="218"/>
      <c r="E680" s="218"/>
      <c r="F680" s="218"/>
      <c r="G680" s="216"/>
      <c r="L680" s="216"/>
    </row>
    <row r="681" spans="1:12" ht="12.75">
      <c r="A681" s="216"/>
      <c r="B681" s="216"/>
      <c r="C681" s="217"/>
      <c r="D681" s="218"/>
      <c r="E681" s="218"/>
      <c r="F681" s="218"/>
      <c r="G681" s="216"/>
      <c r="L681" s="216"/>
    </row>
    <row r="682" spans="1:12" ht="12.75">
      <c r="A682" s="216"/>
      <c r="B682" s="216"/>
      <c r="C682" s="217"/>
      <c r="D682" s="218"/>
      <c r="E682" s="218"/>
      <c r="F682" s="218"/>
      <c r="G682" s="216"/>
      <c r="L682" s="216"/>
    </row>
    <row r="683" spans="1:12" ht="12.75">
      <c r="A683" s="216"/>
      <c r="B683" s="216"/>
      <c r="C683" s="217"/>
      <c r="D683" s="218"/>
      <c r="E683" s="218"/>
      <c r="F683" s="218"/>
      <c r="G683" s="216"/>
      <c r="L683" s="216"/>
    </row>
    <row r="684" spans="1:12" ht="12.75">
      <c r="A684" s="216"/>
      <c r="B684" s="216"/>
      <c r="C684" s="217"/>
      <c r="D684" s="218"/>
      <c r="E684" s="218"/>
      <c r="F684" s="218"/>
      <c r="G684" s="216"/>
      <c r="L684" s="216"/>
    </row>
    <row r="685" spans="1:12" ht="12.75">
      <c r="A685" s="216"/>
      <c r="B685" s="216"/>
      <c r="C685" s="217"/>
      <c r="D685" s="218"/>
      <c r="E685" s="218"/>
      <c r="F685" s="218"/>
      <c r="G685" s="216"/>
      <c r="L685" s="216"/>
    </row>
    <row r="686" spans="1:12" ht="12.75">
      <c r="A686" s="216"/>
      <c r="B686" s="216"/>
      <c r="C686" s="217"/>
      <c r="D686" s="218"/>
      <c r="E686" s="218"/>
      <c r="F686" s="218"/>
      <c r="G686" s="216"/>
      <c r="L686" s="216"/>
    </row>
    <row r="687" spans="1:12" ht="12.75">
      <c r="A687" s="216"/>
      <c r="B687" s="216"/>
      <c r="C687" s="217"/>
      <c r="D687" s="218"/>
      <c r="E687" s="218"/>
      <c r="F687" s="218"/>
      <c r="G687" s="216"/>
      <c r="L687" s="216"/>
    </row>
    <row r="688" spans="1:12" ht="12.75">
      <c r="A688" s="216"/>
      <c r="B688" s="216"/>
      <c r="C688" s="217"/>
      <c r="D688" s="218"/>
      <c r="E688" s="218"/>
      <c r="F688" s="218"/>
      <c r="G688" s="216"/>
      <c r="L688" s="216"/>
    </row>
    <row r="689" spans="1:12" ht="12.75">
      <c r="A689" s="216"/>
      <c r="B689" s="216"/>
      <c r="C689" s="217"/>
      <c r="D689" s="218"/>
      <c r="E689" s="218"/>
      <c r="F689" s="218"/>
      <c r="G689" s="216"/>
      <c r="L689" s="216"/>
    </row>
    <row r="690" spans="1:12" ht="12.75">
      <c r="A690" s="216"/>
      <c r="B690" s="216"/>
      <c r="C690" s="217"/>
      <c r="D690" s="218"/>
      <c r="E690" s="218"/>
      <c r="F690" s="218"/>
      <c r="G690" s="216"/>
      <c r="L690" s="216"/>
    </row>
    <row r="691" spans="1:12" ht="12.75">
      <c r="A691" s="216"/>
      <c r="B691" s="216"/>
      <c r="C691" s="217"/>
      <c r="D691" s="218"/>
      <c r="E691" s="218"/>
      <c r="F691" s="218"/>
      <c r="G691" s="216"/>
      <c r="L691" s="216"/>
    </row>
    <row r="692" spans="1:12" ht="12.75">
      <c r="A692" s="216"/>
      <c r="B692" s="216"/>
      <c r="C692" s="217"/>
      <c r="D692" s="218"/>
      <c r="E692" s="218"/>
      <c r="F692" s="218"/>
      <c r="G692" s="216"/>
      <c r="L692" s="216"/>
    </row>
    <row r="693" spans="1:12" ht="12.75">
      <c r="A693" s="216"/>
      <c r="B693" s="216"/>
      <c r="C693" s="217"/>
      <c r="D693" s="218"/>
      <c r="E693" s="218"/>
      <c r="F693" s="218"/>
      <c r="G693" s="216"/>
      <c r="L693" s="216"/>
    </row>
    <row r="694" spans="1:12" ht="12.75">
      <c r="A694" s="216"/>
      <c r="B694" s="216"/>
      <c r="C694" s="217"/>
      <c r="D694" s="218"/>
      <c r="E694" s="218"/>
      <c r="F694" s="218"/>
      <c r="G694" s="216"/>
      <c r="L694" s="216"/>
    </row>
    <row r="695" spans="1:12" ht="12.75">
      <c r="A695" s="216"/>
      <c r="B695" s="216"/>
      <c r="C695" s="217"/>
      <c r="D695" s="218"/>
      <c r="E695" s="218"/>
      <c r="F695" s="218"/>
      <c r="G695" s="216"/>
      <c r="L695" s="216"/>
    </row>
    <row r="696" spans="1:12" ht="12.75">
      <c r="A696" s="216"/>
      <c r="B696" s="216"/>
      <c r="C696" s="217"/>
      <c r="D696" s="218"/>
      <c r="E696" s="218"/>
      <c r="F696" s="218"/>
      <c r="G696" s="216"/>
      <c r="L696" s="216"/>
    </row>
    <row r="697" spans="1:12" ht="12.75">
      <c r="A697" s="216"/>
      <c r="B697" s="216"/>
      <c r="C697" s="217"/>
      <c r="D697" s="218"/>
      <c r="E697" s="218"/>
      <c r="F697" s="218"/>
      <c r="G697" s="216"/>
      <c r="L697" s="216"/>
    </row>
    <row r="698" spans="1:12" ht="12.75">
      <c r="A698" s="216"/>
      <c r="B698" s="216"/>
      <c r="C698" s="217"/>
      <c r="D698" s="218"/>
      <c r="E698" s="218"/>
      <c r="F698" s="218"/>
      <c r="G698" s="216"/>
      <c r="L698" s="216"/>
    </row>
    <row r="699" spans="1:12" ht="12.75">
      <c r="A699" s="216"/>
      <c r="B699" s="216"/>
      <c r="C699" s="217"/>
      <c r="D699" s="218"/>
      <c r="E699" s="218"/>
      <c r="F699" s="218"/>
      <c r="G699" s="216"/>
      <c r="L699" s="216"/>
    </row>
    <row r="700" spans="1:12" ht="12.75">
      <c r="A700" s="216"/>
      <c r="B700" s="216"/>
      <c r="C700" s="217"/>
      <c r="D700" s="218"/>
      <c r="E700" s="218"/>
      <c r="F700" s="218"/>
      <c r="G700" s="216"/>
      <c r="L700" s="216"/>
    </row>
    <row r="701" spans="1:12" ht="12.75">
      <c r="A701" s="216"/>
      <c r="B701" s="216"/>
      <c r="C701" s="217"/>
      <c r="D701" s="218"/>
      <c r="E701" s="218"/>
      <c r="F701" s="218"/>
      <c r="G701" s="216"/>
      <c r="L701" s="216"/>
    </row>
    <row r="702" spans="1:12" ht="12.75">
      <c r="A702" s="216"/>
      <c r="B702" s="216"/>
      <c r="C702" s="217"/>
      <c r="D702" s="218"/>
      <c r="E702" s="218"/>
      <c r="F702" s="218"/>
      <c r="G702" s="216"/>
      <c r="L702" s="216"/>
    </row>
    <row r="703" spans="1:12" ht="12.75">
      <c r="A703" s="216"/>
      <c r="B703" s="216"/>
      <c r="C703" s="217"/>
      <c r="D703" s="218"/>
      <c r="E703" s="218"/>
      <c r="F703" s="218"/>
      <c r="G703" s="216"/>
      <c r="L703" s="216"/>
    </row>
    <row r="704" spans="1:12" ht="12.75">
      <c r="A704" s="216"/>
      <c r="B704" s="216"/>
      <c r="C704" s="217"/>
      <c r="D704" s="218"/>
      <c r="E704" s="218"/>
      <c r="F704" s="218"/>
      <c r="G704" s="216"/>
      <c r="L704" s="216"/>
    </row>
    <row r="705" spans="1:12" ht="12.75">
      <c r="A705" s="216"/>
      <c r="B705" s="216"/>
      <c r="C705" s="217"/>
      <c r="D705" s="218"/>
      <c r="E705" s="218"/>
      <c r="F705" s="218"/>
      <c r="G705" s="216"/>
      <c r="L705" s="216"/>
    </row>
    <row r="706" spans="1:12" ht="12.75">
      <c r="A706" s="216"/>
      <c r="B706" s="216"/>
      <c r="C706" s="217"/>
      <c r="D706" s="218"/>
      <c r="E706" s="218"/>
      <c r="F706" s="218"/>
      <c r="G706" s="216"/>
      <c r="L706" s="216"/>
    </row>
    <row r="707" spans="1:12" ht="12.75">
      <c r="A707" s="216"/>
      <c r="B707" s="216"/>
      <c r="C707" s="217"/>
      <c r="D707" s="218"/>
      <c r="E707" s="218"/>
      <c r="F707" s="218"/>
      <c r="G707" s="216"/>
      <c r="L707" s="216"/>
    </row>
    <row r="708" spans="1:12" ht="12.75">
      <c r="A708" s="216"/>
      <c r="B708" s="216"/>
      <c r="C708" s="217"/>
      <c r="D708" s="218"/>
      <c r="E708" s="218"/>
      <c r="F708" s="218"/>
      <c r="G708" s="216"/>
      <c r="L708" s="216"/>
    </row>
    <row r="709" spans="1:12" ht="12.75">
      <c r="A709" s="216"/>
      <c r="B709" s="216"/>
      <c r="C709" s="217"/>
      <c r="D709" s="218"/>
      <c r="E709" s="218"/>
      <c r="F709" s="218"/>
      <c r="G709" s="216"/>
      <c r="L709" s="216"/>
    </row>
    <row r="710" spans="1:12" ht="12.75">
      <c r="A710" s="216"/>
      <c r="B710" s="216"/>
      <c r="C710" s="217"/>
      <c r="D710" s="218"/>
      <c r="E710" s="218"/>
      <c r="F710" s="218"/>
      <c r="G710" s="216"/>
      <c r="L710" s="216"/>
    </row>
    <row r="711" spans="1:12" ht="12.75">
      <c r="A711" s="216"/>
      <c r="B711" s="216"/>
      <c r="C711" s="217"/>
      <c r="D711" s="218"/>
      <c r="E711" s="218"/>
      <c r="F711" s="218"/>
      <c r="G711" s="216"/>
      <c r="L711" s="216"/>
    </row>
    <row r="712" spans="1:12" ht="12.75">
      <c r="A712" s="216"/>
      <c r="B712" s="216"/>
      <c r="C712" s="217"/>
      <c r="D712" s="218"/>
      <c r="E712" s="218"/>
      <c r="F712" s="218"/>
      <c r="G712" s="216"/>
      <c r="L712" s="216"/>
    </row>
    <row r="713" spans="1:12" ht="12.75">
      <c r="A713" s="216"/>
      <c r="B713" s="216"/>
      <c r="C713" s="217"/>
      <c r="D713" s="218"/>
      <c r="E713" s="218"/>
      <c r="F713" s="218"/>
      <c r="G713" s="216"/>
      <c r="L713" s="216"/>
    </row>
    <row r="714" spans="1:12" ht="12.75">
      <c r="A714" s="216"/>
      <c r="B714" s="216"/>
      <c r="C714" s="217"/>
      <c r="D714" s="218"/>
      <c r="E714" s="218"/>
      <c r="F714" s="218"/>
      <c r="G714" s="216"/>
      <c r="L714" s="216"/>
    </row>
    <row r="715" spans="1:12" ht="12.75">
      <c r="A715" s="216"/>
      <c r="B715" s="216"/>
      <c r="C715" s="217"/>
      <c r="D715" s="218"/>
      <c r="E715" s="218"/>
      <c r="F715" s="218"/>
      <c r="G715" s="216"/>
      <c r="L715" s="216"/>
    </row>
    <row r="716" spans="1:12" ht="12.75">
      <c r="A716" s="216"/>
      <c r="B716" s="216"/>
      <c r="C716" s="217"/>
      <c r="D716" s="218"/>
      <c r="E716" s="218"/>
      <c r="F716" s="218"/>
      <c r="G716" s="216"/>
      <c r="L716" s="216"/>
    </row>
    <row r="717" spans="1:12" ht="12.75">
      <c r="A717" s="216"/>
      <c r="B717" s="216"/>
      <c r="C717" s="217"/>
      <c r="D717" s="218"/>
      <c r="E717" s="218"/>
      <c r="F717" s="218"/>
      <c r="G717" s="216"/>
      <c r="L717" s="216"/>
    </row>
    <row r="718" spans="1:12" ht="12.75">
      <c r="A718" s="216"/>
      <c r="B718" s="216"/>
      <c r="C718" s="217"/>
      <c r="D718" s="218"/>
      <c r="E718" s="218"/>
      <c r="F718" s="218"/>
      <c r="G718" s="216"/>
      <c r="L718" s="216"/>
    </row>
    <row r="719" spans="1:12" ht="12.75">
      <c r="A719" s="216"/>
      <c r="B719" s="216"/>
      <c r="C719" s="217"/>
      <c r="D719" s="218"/>
      <c r="E719" s="218"/>
      <c r="F719" s="218"/>
      <c r="G719" s="216"/>
      <c r="L719" s="216"/>
    </row>
    <row r="720" spans="1:12" ht="12.75">
      <c r="A720" s="216"/>
      <c r="B720" s="216"/>
      <c r="C720" s="217"/>
      <c r="D720" s="218"/>
      <c r="E720" s="218"/>
      <c r="F720" s="218"/>
      <c r="G720" s="216"/>
      <c r="L720" s="216"/>
    </row>
    <row r="721" spans="1:12" ht="12.75">
      <c r="A721" s="216"/>
      <c r="B721" s="216"/>
      <c r="C721" s="217"/>
      <c r="D721" s="218"/>
      <c r="E721" s="218"/>
      <c r="F721" s="218"/>
      <c r="G721" s="216"/>
      <c r="L721" s="216"/>
    </row>
    <row r="722" spans="1:12" ht="12.75">
      <c r="A722" s="216"/>
      <c r="B722" s="216"/>
      <c r="C722" s="217"/>
      <c r="D722" s="218"/>
      <c r="E722" s="218"/>
      <c r="F722" s="218"/>
      <c r="G722" s="216"/>
      <c r="L722" s="216"/>
    </row>
    <row r="723" spans="1:12" ht="12.75">
      <c r="A723" s="216"/>
      <c r="B723" s="216"/>
      <c r="C723" s="217"/>
      <c r="D723" s="218"/>
      <c r="E723" s="218"/>
      <c r="F723" s="218"/>
      <c r="G723" s="216"/>
      <c r="L723" s="216"/>
    </row>
    <row r="724" spans="1:12" ht="12.75">
      <c r="A724" s="216"/>
      <c r="B724" s="216"/>
      <c r="C724" s="217"/>
      <c r="D724" s="218"/>
      <c r="E724" s="218"/>
      <c r="F724" s="218"/>
      <c r="G724" s="216"/>
      <c r="L724" s="216"/>
    </row>
    <row r="725" spans="1:12" ht="12.75">
      <c r="A725" s="216"/>
      <c r="B725" s="216"/>
      <c r="C725" s="217"/>
      <c r="D725" s="218"/>
      <c r="E725" s="218"/>
      <c r="F725" s="218"/>
      <c r="G725" s="216"/>
      <c r="L725" s="216"/>
    </row>
    <row r="726" spans="1:12" ht="12.75">
      <c r="A726" s="216"/>
      <c r="B726" s="216"/>
      <c r="C726" s="217"/>
      <c r="D726" s="218"/>
      <c r="E726" s="218"/>
      <c r="F726" s="218"/>
      <c r="G726" s="216"/>
      <c r="L726" s="216"/>
    </row>
    <row r="727" spans="1:12" ht="12.75">
      <c r="A727" s="216"/>
      <c r="B727" s="216"/>
      <c r="C727" s="217"/>
      <c r="D727" s="218"/>
      <c r="E727" s="218"/>
      <c r="F727" s="218"/>
      <c r="G727" s="216"/>
      <c r="L727" s="216"/>
    </row>
    <row r="728" spans="1:12" ht="12.75">
      <c r="A728" s="216"/>
      <c r="B728" s="216"/>
      <c r="C728" s="217"/>
      <c r="D728" s="218"/>
      <c r="E728" s="218"/>
      <c r="F728" s="218"/>
      <c r="G728" s="216"/>
      <c r="L728" s="216"/>
    </row>
    <row r="729" spans="1:12" ht="12.75">
      <c r="A729" s="216"/>
      <c r="B729" s="216"/>
      <c r="C729" s="217"/>
      <c r="D729" s="218"/>
      <c r="E729" s="218"/>
      <c r="F729" s="218"/>
      <c r="G729" s="216"/>
      <c r="L729" s="216"/>
    </row>
    <row r="730" spans="1:12" ht="12.75">
      <c r="A730" s="216"/>
      <c r="B730" s="216"/>
      <c r="C730" s="217"/>
      <c r="D730" s="218"/>
      <c r="E730" s="218"/>
      <c r="F730" s="218"/>
      <c r="G730" s="216"/>
      <c r="L730" s="216"/>
    </row>
    <row r="731" spans="1:12" ht="12.75">
      <c r="A731" s="216"/>
      <c r="B731" s="216"/>
      <c r="C731" s="217"/>
      <c r="D731" s="218"/>
      <c r="E731" s="218"/>
      <c r="F731" s="218"/>
      <c r="G731" s="216"/>
      <c r="L731" s="216"/>
    </row>
    <row r="732" spans="1:12" ht="12.75">
      <c r="A732" s="216"/>
      <c r="B732" s="216"/>
      <c r="C732" s="217"/>
      <c r="D732" s="218"/>
      <c r="E732" s="218"/>
      <c r="F732" s="218"/>
      <c r="G732" s="216"/>
      <c r="L732" s="216"/>
    </row>
    <row r="733" spans="1:12" ht="12.75">
      <c r="A733" s="216"/>
      <c r="B733" s="216"/>
      <c r="C733" s="217"/>
      <c r="D733" s="218"/>
      <c r="E733" s="218"/>
      <c r="F733" s="218"/>
      <c r="G733" s="216"/>
      <c r="L733" s="216"/>
    </row>
    <row r="734" spans="1:12" ht="12.75">
      <c r="A734" s="216"/>
      <c r="B734" s="216"/>
      <c r="C734" s="217"/>
      <c r="D734" s="218"/>
      <c r="E734" s="218"/>
      <c r="F734" s="218"/>
      <c r="G734" s="216"/>
      <c r="L734" s="216"/>
    </row>
    <row r="735" spans="1:12" ht="12.75">
      <c r="A735" s="216"/>
      <c r="B735" s="216"/>
      <c r="C735" s="217"/>
      <c r="D735" s="218"/>
      <c r="E735" s="218"/>
      <c r="F735" s="218"/>
      <c r="G735" s="216"/>
      <c r="L735" s="216"/>
    </row>
    <row r="736" spans="1:12" ht="12.75">
      <c r="A736" s="216"/>
      <c r="B736" s="216"/>
      <c r="C736" s="217"/>
      <c r="D736" s="218"/>
      <c r="E736" s="218"/>
      <c r="F736" s="218"/>
      <c r="G736" s="216"/>
      <c r="L736" s="216"/>
    </row>
    <row r="737" spans="1:12" ht="12.75">
      <c r="A737" s="216"/>
      <c r="B737" s="216"/>
      <c r="C737" s="217"/>
      <c r="D737" s="218"/>
      <c r="E737" s="218"/>
      <c r="F737" s="218"/>
      <c r="G737" s="216"/>
      <c r="L737" s="216"/>
    </row>
    <row r="738" spans="1:12" ht="12.75">
      <c r="A738" s="216"/>
      <c r="B738" s="216"/>
      <c r="C738" s="217"/>
      <c r="D738" s="218"/>
      <c r="E738" s="218"/>
      <c r="F738" s="218"/>
      <c r="G738" s="216"/>
      <c r="L738" s="216"/>
    </row>
    <row r="739" spans="1:12" ht="12.75">
      <c r="A739" s="216"/>
      <c r="B739" s="216"/>
      <c r="C739" s="217"/>
      <c r="D739" s="218"/>
      <c r="E739" s="218"/>
      <c r="F739" s="218"/>
      <c r="G739" s="216"/>
      <c r="L739" s="216"/>
    </row>
    <row r="740" spans="1:12" ht="12.75">
      <c r="A740" s="216"/>
      <c r="B740" s="216"/>
      <c r="C740" s="217"/>
      <c r="D740" s="218"/>
      <c r="E740" s="218"/>
      <c r="F740" s="218"/>
      <c r="G740" s="216"/>
      <c r="L740" s="216"/>
    </row>
    <row r="741" spans="1:12" ht="12.75">
      <c r="A741" s="216"/>
      <c r="B741" s="216"/>
      <c r="C741" s="217"/>
      <c r="D741" s="218"/>
      <c r="E741" s="218"/>
      <c r="F741" s="218"/>
      <c r="G741" s="216"/>
      <c r="L741" s="216"/>
    </row>
    <row r="742" spans="1:12" ht="12.75">
      <c r="A742" s="216"/>
      <c r="B742" s="216"/>
      <c r="C742" s="217"/>
      <c r="D742" s="218"/>
      <c r="E742" s="218"/>
      <c r="F742" s="218"/>
      <c r="G742" s="216"/>
      <c r="L742" s="216"/>
    </row>
    <row r="743" spans="1:12" ht="12.75">
      <c r="A743" s="216"/>
      <c r="B743" s="216"/>
      <c r="C743" s="217"/>
      <c r="D743" s="218"/>
      <c r="E743" s="218"/>
      <c r="F743" s="218"/>
      <c r="G743" s="216"/>
      <c r="L743" s="216"/>
    </row>
    <row r="744" spans="1:12" ht="12.75">
      <c r="A744" s="216"/>
      <c r="B744" s="216"/>
      <c r="C744" s="217"/>
      <c r="D744" s="218"/>
      <c r="E744" s="218"/>
      <c r="F744" s="218"/>
      <c r="G744" s="216"/>
      <c r="L744" s="216"/>
    </row>
    <row r="745" spans="1:12" ht="12.75">
      <c r="A745" s="216"/>
      <c r="B745" s="216"/>
      <c r="C745" s="217"/>
      <c r="D745" s="218"/>
      <c r="E745" s="218"/>
      <c r="F745" s="218"/>
      <c r="G745" s="216"/>
      <c r="L745" s="216"/>
    </row>
    <row r="746" spans="1:12" ht="12.75">
      <c r="A746" s="216"/>
      <c r="B746" s="216"/>
      <c r="C746" s="217"/>
      <c r="D746" s="218"/>
      <c r="E746" s="218"/>
      <c r="F746" s="218"/>
      <c r="G746" s="216"/>
      <c r="L746" s="216"/>
    </row>
    <row r="747" spans="1:12" ht="12.75">
      <c r="A747" s="216"/>
      <c r="B747" s="216"/>
      <c r="C747" s="217"/>
      <c r="D747" s="218"/>
      <c r="E747" s="218"/>
      <c r="F747" s="218"/>
      <c r="G747" s="216"/>
      <c r="L747" s="216"/>
    </row>
    <row r="748" spans="1:12" ht="12.75">
      <c r="A748" s="216"/>
      <c r="B748" s="216"/>
      <c r="C748" s="217"/>
      <c r="D748" s="218"/>
      <c r="E748" s="218"/>
      <c r="F748" s="218"/>
      <c r="G748" s="216"/>
      <c r="L748" s="216"/>
    </row>
    <row r="749" spans="1:12" ht="12.75">
      <c r="A749" s="216"/>
      <c r="B749" s="216"/>
      <c r="C749" s="217"/>
      <c r="D749" s="218"/>
      <c r="E749" s="218"/>
      <c r="F749" s="218"/>
      <c r="G749" s="216"/>
      <c r="L749" s="216"/>
    </row>
    <row r="750" spans="1:12" ht="12.75">
      <c r="A750" s="216"/>
      <c r="B750" s="216"/>
      <c r="C750" s="217"/>
      <c r="D750" s="218"/>
      <c r="E750" s="218"/>
      <c r="F750" s="218"/>
      <c r="G750" s="216"/>
      <c r="L750" s="216"/>
    </row>
    <row r="751" spans="1:12" ht="12.75">
      <c r="A751" s="216"/>
      <c r="B751" s="216"/>
      <c r="C751" s="217"/>
      <c r="D751" s="218"/>
      <c r="E751" s="218"/>
      <c r="F751" s="218"/>
      <c r="G751" s="216"/>
      <c r="L751" s="216"/>
    </row>
    <row r="752" spans="1:12" ht="12.75">
      <c r="A752" s="216"/>
      <c r="B752" s="216"/>
      <c r="C752" s="217"/>
      <c r="D752" s="218"/>
      <c r="E752" s="218"/>
      <c r="F752" s="218"/>
      <c r="G752" s="216"/>
      <c r="L752" s="216"/>
    </row>
    <row r="753" spans="1:12" ht="12.75">
      <c r="A753" s="216"/>
      <c r="B753" s="216"/>
      <c r="C753" s="217"/>
      <c r="D753" s="218"/>
      <c r="E753" s="218"/>
      <c r="F753" s="218"/>
      <c r="G753" s="216"/>
      <c r="L753" s="216"/>
    </row>
    <row r="754" spans="1:12" ht="12.75">
      <c r="A754" s="216"/>
      <c r="B754" s="216"/>
      <c r="C754" s="217"/>
      <c r="D754" s="218"/>
      <c r="E754" s="218"/>
      <c r="F754" s="218"/>
      <c r="G754" s="216"/>
      <c r="L754" s="216"/>
    </row>
    <row r="755" spans="1:12" ht="12.75">
      <c r="A755" s="216"/>
      <c r="B755" s="216"/>
      <c r="C755" s="217"/>
      <c r="D755" s="218"/>
      <c r="E755" s="218"/>
      <c r="F755" s="218"/>
      <c r="G755" s="216"/>
      <c r="L755" s="216"/>
    </row>
    <row r="756" spans="1:12" ht="12.75">
      <c r="A756" s="216"/>
      <c r="B756" s="216"/>
      <c r="C756" s="217"/>
      <c r="D756" s="218"/>
      <c r="E756" s="218"/>
      <c r="F756" s="218"/>
      <c r="G756" s="216"/>
      <c r="L756" s="216"/>
    </row>
    <row r="757" spans="1:12" ht="12.75">
      <c r="A757" s="216"/>
      <c r="B757" s="216"/>
      <c r="C757" s="217"/>
      <c r="D757" s="218"/>
      <c r="E757" s="218"/>
      <c r="F757" s="218"/>
      <c r="G757" s="216"/>
      <c r="L757" s="216"/>
    </row>
    <row r="758" spans="1:12" ht="12.75">
      <c r="A758" s="216"/>
      <c r="B758" s="216"/>
      <c r="C758" s="217"/>
      <c r="D758" s="218"/>
      <c r="E758" s="218"/>
      <c r="F758" s="218"/>
      <c r="G758" s="216"/>
      <c r="L758" s="216"/>
    </row>
    <row r="759" spans="1:12" ht="12.75">
      <c r="A759" s="216"/>
      <c r="B759" s="216"/>
      <c r="C759" s="217"/>
      <c r="D759" s="218"/>
      <c r="E759" s="218"/>
      <c r="F759" s="218"/>
      <c r="G759" s="216"/>
      <c r="L759" s="216"/>
    </row>
    <row r="760" spans="1:12" ht="12.75">
      <c r="A760" s="216"/>
      <c r="B760" s="216"/>
      <c r="C760" s="217"/>
      <c r="D760" s="218"/>
      <c r="E760" s="218"/>
      <c r="F760" s="218"/>
      <c r="G760" s="216"/>
      <c r="L760" s="216"/>
    </row>
    <row r="761" spans="1:12" ht="12.75">
      <c r="A761" s="216"/>
      <c r="B761" s="216"/>
      <c r="C761" s="217"/>
      <c r="D761" s="218"/>
      <c r="E761" s="218"/>
      <c r="F761" s="218"/>
      <c r="G761" s="216"/>
      <c r="L761" s="216"/>
    </row>
    <row r="762" spans="1:12" ht="12.75">
      <c r="A762" s="216"/>
      <c r="B762" s="216"/>
      <c r="C762" s="217"/>
      <c r="D762" s="218"/>
      <c r="E762" s="218"/>
      <c r="F762" s="218"/>
      <c r="G762" s="216"/>
      <c r="L762" s="216"/>
    </row>
    <row r="763" spans="1:12" ht="12.75">
      <c r="A763" s="216"/>
      <c r="B763" s="216"/>
      <c r="C763" s="217"/>
      <c r="D763" s="218"/>
      <c r="E763" s="218"/>
      <c r="F763" s="218"/>
      <c r="G763" s="216"/>
      <c r="L763" s="216"/>
    </row>
    <row r="764" spans="1:12" ht="12.75">
      <c r="A764" s="216"/>
      <c r="B764" s="216"/>
      <c r="C764" s="217"/>
      <c r="D764" s="218"/>
      <c r="E764" s="218"/>
      <c r="F764" s="218"/>
      <c r="G764" s="216"/>
      <c r="L764" s="216"/>
    </row>
    <row r="765" spans="1:12" ht="12.75">
      <c r="A765" s="216"/>
      <c r="B765" s="216"/>
      <c r="C765" s="217"/>
      <c r="D765" s="218"/>
      <c r="E765" s="218"/>
      <c r="F765" s="218"/>
      <c r="G765" s="216"/>
      <c r="L765" s="216"/>
    </row>
    <row r="766" spans="1:12" ht="12.75">
      <c r="A766" s="216"/>
      <c r="B766" s="216"/>
      <c r="C766" s="217"/>
      <c r="D766" s="218"/>
      <c r="E766" s="218"/>
      <c r="F766" s="218"/>
      <c r="G766" s="216"/>
      <c r="L766" s="216"/>
    </row>
    <row r="767" spans="1:12" ht="12.75">
      <c r="A767" s="216"/>
      <c r="B767" s="216"/>
      <c r="C767" s="217"/>
      <c r="D767" s="218"/>
      <c r="E767" s="218"/>
      <c r="F767" s="218"/>
      <c r="G767" s="216"/>
      <c r="L767" s="216"/>
    </row>
    <row r="768" spans="1:12" ht="12.75">
      <c r="A768" s="216"/>
      <c r="B768" s="216"/>
      <c r="C768" s="217"/>
      <c r="D768" s="218"/>
      <c r="E768" s="218"/>
      <c r="F768" s="218"/>
      <c r="G768" s="216"/>
      <c r="L768" s="216"/>
    </row>
    <row r="769" spans="1:12" ht="12.75">
      <c r="A769" s="216"/>
      <c r="B769" s="216"/>
      <c r="C769" s="217"/>
      <c r="D769" s="218"/>
      <c r="E769" s="218"/>
      <c r="F769" s="218"/>
      <c r="G769" s="216"/>
      <c r="L769" s="216"/>
    </row>
    <row r="770" spans="1:12" ht="12.75">
      <c r="A770" s="216"/>
      <c r="B770" s="216"/>
      <c r="C770" s="217"/>
      <c r="D770" s="218"/>
      <c r="E770" s="218"/>
      <c r="F770" s="218"/>
      <c r="G770" s="216"/>
      <c r="L770" s="216"/>
    </row>
    <row r="771" spans="1:12" ht="12.75">
      <c r="A771" s="216"/>
      <c r="B771" s="216"/>
      <c r="C771" s="217"/>
      <c r="D771" s="218"/>
      <c r="E771" s="218"/>
      <c r="F771" s="218"/>
      <c r="G771" s="216"/>
      <c r="L771" s="216"/>
    </row>
    <row r="772" spans="1:12" ht="12.75">
      <c r="A772" s="216"/>
      <c r="B772" s="216"/>
      <c r="C772" s="217"/>
      <c r="D772" s="218"/>
      <c r="E772" s="218"/>
      <c r="F772" s="218"/>
      <c r="G772" s="216"/>
      <c r="L772" s="216"/>
    </row>
    <row r="773" spans="1:12" ht="12.75">
      <c r="A773" s="216"/>
      <c r="B773" s="216"/>
      <c r="C773" s="217"/>
      <c r="D773" s="218"/>
      <c r="E773" s="218"/>
      <c r="F773" s="218"/>
      <c r="G773" s="216"/>
      <c r="L773" s="216"/>
    </row>
    <row r="774" spans="1:12" ht="12.75">
      <c r="A774" s="216"/>
      <c r="B774" s="216"/>
      <c r="C774" s="217"/>
      <c r="D774" s="218"/>
      <c r="E774" s="218"/>
      <c r="F774" s="218"/>
      <c r="G774" s="216"/>
      <c r="L774" s="216"/>
    </row>
    <row r="775" spans="1:12" ht="12.75">
      <c r="A775" s="216"/>
      <c r="B775" s="216"/>
      <c r="C775" s="217"/>
      <c r="D775" s="218"/>
      <c r="E775" s="218"/>
      <c r="F775" s="218"/>
      <c r="G775" s="216"/>
      <c r="L775" s="216"/>
    </row>
    <row r="776" spans="1:12" ht="12.75">
      <c r="A776" s="216"/>
      <c r="B776" s="216"/>
      <c r="C776" s="217"/>
      <c r="D776" s="218"/>
      <c r="E776" s="218"/>
      <c r="F776" s="218"/>
      <c r="G776" s="216"/>
      <c r="L776" s="216"/>
    </row>
    <row r="777" spans="1:12" ht="12.75">
      <c r="A777" s="216"/>
      <c r="B777" s="216"/>
      <c r="C777" s="217"/>
      <c r="D777" s="218"/>
      <c r="E777" s="218"/>
      <c r="F777" s="218"/>
      <c r="G777" s="216"/>
      <c r="L777" s="216"/>
    </row>
    <row r="778" spans="1:12" ht="12.75">
      <c r="A778" s="216"/>
      <c r="B778" s="216"/>
      <c r="C778" s="217"/>
      <c r="D778" s="218"/>
      <c r="E778" s="218"/>
      <c r="F778" s="218"/>
      <c r="G778" s="216"/>
      <c r="L778" s="216"/>
    </row>
    <row r="779" spans="1:12" ht="12.75">
      <c r="A779" s="216"/>
      <c r="B779" s="216"/>
      <c r="C779" s="217"/>
      <c r="D779" s="218"/>
      <c r="E779" s="218"/>
      <c r="F779" s="218"/>
      <c r="G779" s="216"/>
      <c r="L779" s="216"/>
    </row>
    <row r="780" spans="1:12" ht="12.75">
      <c r="A780" s="216"/>
      <c r="B780" s="216"/>
      <c r="C780" s="217"/>
      <c r="D780" s="218"/>
      <c r="E780" s="218"/>
      <c r="F780" s="218"/>
      <c r="G780" s="216"/>
      <c r="L780" s="216"/>
    </row>
    <row r="781" spans="1:12" ht="12.75">
      <c r="A781" s="216"/>
      <c r="B781" s="216"/>
      <c r="C781" s="217"/>
      <c r="D781" s="218"/>
      <c r="E781" s="218"/>
      <c r="F781" s="218"/>
      <c r="G781" s="216"/>
      <c r="L781" s="216"/>
    </row>
    <row r="782" spans="1:12" ht="12.75">
      <c r="A782" s="216"/>
      <c r="B782" s="216"/>
      <c r="C782" s="217"/>
      <c r="D782" s="218"/>
      <c r="E782" s="218"/>
      <c r="F782" s="218"/>
      <c r="G782" s="216"/>
      <c r="L782" s="216"/>
    </row>
    <row r="783" spans="1:12" ht="12.75">
      <c r="A783" s="216"/>
      <c r="B783" s="216"/>
      <c r="C783" s="217"/>
      <c r="D783" s="218"/>
      <c r="E783" s="218"/>
      <c r="F783" s="218"/>
      <c r="G783" s="216"/>
      <c r="L783" s="216"/>
    </row>
    <row r="784" spans="1:12" ht="12.75">
      <c r="A784" s="216"/>
      <c r="B784" s="216"/>
      <c r="C784" s="217"/>
      <c r="D784" s="218"/>
      <c r="E784" s="218"/>
      <c r="F784" s="218"/>
      <c r="G784" s="216"/>
      <c r="L784" s="216"/>
    </row>
    <row r="785" spans="1:12" ht="12.75">
      <c r="A785" s="216"/>
      <c r="B785" s="216"/>
      <c r="C785" s="217"/>
      <c r="D785" s="218"/>
      <c r="E785" s="218"/>
      <c r="F785" s="218"/>
      <c r="G785" s="216"/>
      <c r="L785" s="216"/>
    </row>
    <row r="786" spans="1:12" ht="12.75">
      <c r="A786" s="216"/>
      <c r="B786" s="216"/>
      <c r="C786" s="217"/>
      <c r="D786" s="218"/>
      <c r="E786" s="218"/>
      <c r="F786" s="218"/>
      <c r="G786" s="216"/>
      <c r="L786" s="216"/>
    </row>
    <row r="787" spans="1:12" ht="12.75">
      <c r="A787" s="216"/>
      <c r="B787" s="216"/>
      <c r="C787" s="217"/>
      <c r="D787" s="218"/>
      <c r="E787" s="218"/>
      <c r="F787" s="218"/>
      <c r="G787" s="216"/>
      <c r="L787" s="216"/>
    </row>
    <row r="788" spans="1:12" ht="12.75">
      <c r="A788" s="216"/>
      <c r="B788" s="216"/>
      <c r="C788" s="217"/>
      <c r="D788" s="218"/>
      <c r="E788" s="218"/>
      <c r="F788" s="218"/>
      <c r="G788" s="216"/>
      <c r="L788" s="216"/>
    </row>
    <row r="789" spans="1:12" ht="12.75">
      <c r="A789" s="216"/>
      <c r="B789" s="216"/>
      <c r="C789" s="217"/>
      <c r="D789" s="218"/>
      <c r="E789" s="218"/>
      <c r="F789" s="218"/>
      <c r="G789" s="216"/>
      <c r="L789" s="216"/>
    </row>
    <row r="790" spans="1:12" ht="12.75">
      <c r="A790" s="216"/>
      <c r="B790" s="216"/>
      <c r="C790" s="217"/>
      <c r="D790" s="218"/>
      <c r="E790" s="218"/>
      <c r="F790" s="218"/>
      <c r="G790" s="216"/>
      <c r="L790" s="216"/>
    </row>
    <row r="791" spans="1:12" ht="12.75">
      <c r="A791" s="216"/>
      <c r="B791" s="216"/>
      <c r="C791" s="217"/>
      <c r="D791" s="218"/>
      <c r="E791" s="218"/>
      <c r="F791" s="218"/>
      <c r="G791" s="216"/>
      <c r="L791" s="216"/>
    </row>
    <row r="792" spans="1:12" ht="12.75">
      <c r="A792" s="216"/>
      <c r="B792" s="216"/>
      <c r="C792" s="217"/>
      <c r="D792" s="218"/>
      <c r="E792" s="218"/>
      <c r="F792" s="218"/>
      <c r="G792" s="216"/>
      <c r="L792" s="216"/>
    </row>
    <row r="793" spans="1:12" ht="12.75">
      <c r="A793" s="216"/>
      <c r="B793" s="216"/>
      <c r="C793" s="217"/>
      <c r="D793" s="218"/>
      <c r="E793" s="218"/>
      <c r="F793" s="218"/>
      <c r="G793" s="216"/>
      <c r="L793" s="216"/>
    </row>
    <row r="794" spans="1:12" ht="12.75">
      <c r="A794" s="216"/>
      <c r="B794" s="216"/>
      <c r="C794" s="217"/>
      <c r="D794" s="218"/>
      <c r="E794" s="218"/>
      <c r="F794" s="218"/>
      <c r="G794" s="216"/>
      <c r="L794" s="216"/>
    </row>
    <row r="795" spans="1:12" ht="12.75">
      <c r="A795" s="216"/>
      <c r="B795" s="216"/>
      <c r="C795" s="217"/>
      <c r="D795" s="218"/>
      <c r="E795" s="218"/>
      <c r="F795" s="218"/>
      <c r="G795" s="216"/>
      <c r="L795" s="216"/>
    </row>
    <row r="796" spans="1:12" ht="12.75">
      <c r="A796" s="216"/>
      <c r="B796" s="216"/>
      <c r="C796" s="217"/>
      <c r="D796" s="218"/>
      <c r="E796" s="218"/>
      <c r="F796" s="218"/>
      <c r="G796" s="216"/>
      <c r="L796" s="216"/>
    </row>
    <row r="797" spans="1:12" ht="12.75">
      <c r="A797" s="216"/>
      <c r="B797" s="216"/>
      <c r="C797" s="217"/>
      <c r="D797" s="218"/>
      <c r="E797" s="218"/>
      <c r="F797" s="218"/>
      <c r="G797" s="216"/>
      <c r="L797" s="216"/>
    </row>
    <row r="798" spans="1:12" ht="12.75">
      <c r="A798" s="216"/>
      <c r="B798" s="216"/>
      <c r="C798" s="217"/>
      <c r="D798" s="218"/>
      <c r="E798" s="218"/>
      <c r="F798" s="218"/>
      <c r="G798" s="216"/>
      <c r="L798" s="216"/>
    </row>
    <row r="799" spans="1:12" ht="12.75">
      <c r="A799" s="216"/>
      <c r="B799" s="216"/>
      <c r="C799" s="217"/>
      <c r="D799" s="218"/>
      <c r="E799" s="218"/>
      <c r="F799" s="218"/>
      <c r="G799" s="216"/>
      <c r="L799" s="216"/>
    </row>
    <row r="800" spans="1:12" ht="12.75">
      <c r="A800" s="216"/>
      <c r="B800" s="216"/>
      <c r="C800" s="217"/>
      <c r="D800" s="218"/>
      <c r="E800" s="218"/>
      <c r="F800" s="218"/>
      <c r="G800" s="216"/>
      <c r="L800" s="216"/>
    </row>
    <row r="801" spans="1:12" ht="12.75">
      <c r="A801" s="216"/>
      <c r="B801" s="216"/>
      <c r="C801" s="217"/>
      <c r="D801" s="218"/>
      <c r="E801" s="218"/>
      <c r="F801" s="218"/>
      <c r="G801" s="216"/>
      <c r="L801" s="216"/>
    </row>
    <row r="802" spans="1:12" ht="12.75">
      <c r="A802" s="216"/>
      <c r="B802" s="216"/>
      <c r="C802" s="217"/>
      <c r="D802" s="218"/>
      <c r="E802" s="218"/>
      <c r="F802" s="218"/>
      <c r="G802" s="216"/>
      <c r="L802" s="216"/>
    </row>
    <row r="803" spans="1:12" ht="12.75">
      <c r="A803" s="216"/>
      <c r="B803" s="216"/>
      <c r="C803" s="217"/>
      <c r="D803" s="218"/>
      <c r="E803" s="218"/>
      <c r="F803" s="218"/>
      <c r="G803" s="216"/>
      <c r="L803" s="216"/>
    </row>
    <row r="804" spans="1:12" ht="12.75">
      <c r="A804" s="216"/>
      <c r="B804" s="216"/>
      <c r="C804" s="217"/>
      <c r="D804" s="218"/>
      <c r="E804" s="218"/>
      <c r="F804" s="218"/>
      <c r="G804" s="216"/>
      <c r="L804" s="216"/>
    </row>
    <row r="805" spans="1:12" ht="12.75">
      <c r="A805" s="216"/>
      <c r="B805" s="216"/>
      <c r="C805" s="217"/>
      <c r="D805" s="218"/>
      <c r="E805" s="218"/>
      <c r="F805" s="218"/>
      <c r="G805" s="216"/>
      <c r="L805" s="216"/>
    </row>
    <row r="806" spans="1:12" ht="12.75">
      <c r="A806" s="216"/>
      <c r="B806" s="216"/>
      <c r="C806" s="217"/>
      <c r="D806" s="218"/>
      <c r="E806" s="218"/>
      <c r="F806" s="218"/>
      <c r="G806" s="216"/>
      <c r="L806" s="216"/>
    </row>
    <row r="807" spans="1:12" ht="12.75">
      <c r="A807" s="216"/>
      <c r="B807" s="216"/>
      <c r="C807" s="217"/>
      <c r="D807" s="218"/>
      <c r="E807" s="218"/>
      <c r="F807" s="218"/>
      <c r="G807" s="216"/>
      <c r="L807" s="216"/>
    </row>
    <row r="808" spans="1:12" ht="12.75">
      <c r="A808" s="216"/>
      <c r="B808" s="216"/>
      <c r="C808" s="217"/>
      <c r="D808" s="218"/>
      <c r="E808" s="218"/>
      <c r="F808" s="218"/>
      <c r="G808" s="216"/>
      <c r="L808" s="216"/>
    </row>
    <row r="809" spans="1:12" ht="12.75">
      <c r="A809" s="216"/>
      <c r="B809" s="216"/>
      <c r="C809" s="217"/>
      <c r="D809" s="218"/>
      <c r="E809" s="218"/>
      <c r="F809" s="218"/>
      <c r="G809" s="216"/>
      <c r="L809" s="216"/>
    </row>
    <row r="810" spans="1:12" ht="12.75">
      <c r="A810" s="216"/>
      <c r="B810" s="216"/>
      <c r="C810" s="217"/>
      <c r="D810" s="218"/>
      <c r="E810" s="218"/>
      <c r="F810" s="218"/>
      <c r="G810" s="216"/>
      <c r="L810" s="216"/>
    </row>
    <row r="811" spans="1:12" ht="12.75">
      <c r="A811" s="216"/>
      <c r="B811" s="216"/>
      <c r="C811" s="217"/>
      <c r="D811" s="218"/>
      <c r="E811" s="218"/>
      <c r="F811" s="218"/>
      <c r="G811" s="216"/>
      <c r="L811" s="216"/>
    </row>
    <row r="812" spans="1:12" ht="12.75">
      <c r="A812" s="216"/>
      <c r="B812" s="216"/>
      <c r="C812" s="217"/>
      <c r="D812" s="218"/>
      <c r="E812" s="218"/>
      <c r="F812" s="218"/>
      <c r="G812" s="216"/>
      <c r="L812" s="216"/>
    </row>
    <row r="813" spans="1:12" ht="12.75">
      <c r="A813" s="216"/>
      <c r="B813" s="216"/>
      <c r="C813" s="217"/>
      <c r="D813" s="218"/>
      <c r="E813" s="218"/>
      <c r="F813" s="218"/>
      <c r="G813" s="216"/>
      <c r="L813" s="216"/>
    </row>
    <row r="814" spans="1:12" ht="12.75">
      <c r="A814" s="216"/>
      <c r="B814" s="216"/>
      <c r="C814" s="217"/>
      <c r="D814" s="218"/>
      <c r="E814" s="218"/>
      <c r="F814" s="218"/>
      <c r="G814" s="216"/>
      <c r="L814" s="216"/>
    </row>
    <row r="815" spans="1:12" ht="12.75">
      <c r="A815" s="216"/>
      <c r="B815" s="216"/>
      <c r="C815" s="217"/>
      <c r="D815" s="218"/>
      <c r="E815" s="218"/>
      <c r="F815" s="218"/>
      <c r="G815" s="216"/>
      <c r="L815" s="216"/>
    </row>
    <row r="816" spans="1:12" ht="12.75">
      <c r="A816" s="216"/>
      <c r="B816" s="216"/>
      <c r="C816" s="217"/>
      <c r="D816" s="218"/>
      <c r="E816" s="218"/>
      <c r="F816" s="218"/>
      <c r="G816" s="216"/>
      <c r="L816" s="216"/>
    </row>
    <row r="817" spans="1:12" ht="12.75">
      <c r="A817" s="216"/>
      <c r="B817" s="216"/>
      <c r="C817" s="217"/>
      <c r="D817" s="218"/>
      <c r="E817" s="218"/>
      <c r="F817" s="218"/>
      <c r="G817" s="216"/>
      <c r="L817" s="216"/>
    </row>
    <row r="818" spans="1:12" ht="12.75">
      <c r="A818" s="216"/>
      <c r="B818" s="216"/>
      <c r="C818" s="217"/>
      <c r="D818" s="218"/>
      <c r="E818" s="218"/>
      <c r="F818" s="218"/>
      <c r="G818" s="216"/>
      <c r="L818" s="216"/>
    </row>
    <row r="819" spans="1:12" ht="12.75">
      <c r="A819" s="216"/>
      <c r="B819" s="216"/>
      <c r="C819" s="217"/>
      <c r="D819" s="218"/>
      <c r="E819" s="218"/>
      <c r="F819" s="218"/>
      <c r="G819" s="216"/>
      <c r="L819" s="216"/>
    </row>
    <row r="820" spans="1:12" ht="12.75">
      <c r="A820" s="216"/>
      <c r="B820" s="216"/>
      <c r="C820" s="217"/>
      <c r="D820" s="218"/>
      <c r="E820" s="218"/>
      <c r="F820" s="218"/>
      <c r="G820" s="216"/>
      <c r="L820" s="216"/>
    </row>
    <row r="821" spans="1:12" ht="12.75">
      <c r="A821" s="216"/>
      <c r="B821" s="216"/>
      <c r="C821" s="217"/>
      <c r="D821" s="218"/>
      <c r="E821" s="218"/>
      <c r="F821" s="218"/>
      <c r="G821" s="216"/>
      <c r="L821" s="216"/>
    </row>
    <row r="822" spans="1:12" ht="12.75">
      <c r="A822" s="216"/>
      <c r="B822" s="216"/>
      <c r="C822" s="217"/>
      <c r="D822" s="218"/>
      <c r="E822" s="218"/>
      <c r="F822" s="218"/>
      <c r="G822" s="216"/>
      <c r="L822" s="216"/>
    </row>
    <row r="823" spans="1:12" ht="12.75">
      <c r="A823" s="216"/>
      <c r="B823" s="216"/>
      <c r="C823" s="217"/>
      <c r="D823" s="218"/>
      <c r="E823" s="218"/>
      <c r="F823" s="218"/>
      <c r="G823" s="216"/>
      <c r="L823" s="216"/>
    </row>
    <row r="824" spans="1:12" ht="12.75">
      <c r="A824" s="216"/>
      <c r="B824" s="216"/>
      <c r="C824" s="217"/>
      <c r="D824" s="218"/>
      <c r="E824" s="218"/>
      <c r="F824" s="218"/>
      <c r="G824" s="216"/>
      <c r="L824" s="216"/>
    </row>
    <row r="825" spans="1:12" ht="12.75">
      <c r="A825" s="216"/>
      <c r="B825" s="216"/>
      <c r="C825" s="217"/>
      <c r="D825" s="218"/>
      <c r="E825" s="218"/>
      <c r="F825" s="218"/>
      <c r="G825" s="216"/>
      <c r="L825" s="216"/>
    </row>
    <row r="826" spans="1:12" ht="12.75">
      <c r="A826" s="216"/>
      <c r="B826" s="216"/>
      <c r="C826" s="217"/>
      <c r="D826" s="218"/>
      <c r="E826" s="218"/>
      <c r="F826" s="218"/>
      <c r="G826" s="216"/>
      <c r="L826" s="216"/>
    </row>
    <row r="827" spans="1:12" ht="12.75">
      <c r="A827" s="216"/>
      <c r="B827" s="216"/>
      <c r="C827" s="217"/>
      <c r="D827" s="218"/>
      <c r="E827" s="218"/>
      <c r="F827" s="218"/>
      <c r="G827" s="216"/>
      <c r="L827" s="216"/>
    </row>
    <row r="828" spans="1:12" ht="12.75">
      <c r="A828" s="216"/>
      <c r="B828" s="216"/>
      <c r="C828" s="217"/>
      <c r="D828" s="218"/>
      <c r="E828" s="218"/>
      <c r="F828" s="218"/>
      <c r="G828" s="216"/>
      <c r="L828" s="216"/>
    </row>
    <row r="829" spans="1:12" ht="12.75">
      <c r="A829" s="216"/>
      <c r="B829" s="216"/>
      <c r="C829" s="217"/>
      <c r="D829" s="218"/>
      <c r="E829" s="218"/>
      <c r="F829" s="218"/>
      <c r="G829" s="216"/>
      <c r="L829" s="216"/>
    </row>
    <row r="830" spans="1:12" ht="12.75">
      <c r="A830" s="216"/>
      <c r="B830" s="216"/>
      <c r="C830" s="217"/>
      <c r="D830" s="218"/>
      <c r="E830" s="218"/>
      <c r="F830" s="218"/>
      <c r="G830" s="216"/>
      <c r="L830" s="216"/>
    </row>
    <row r="831" spans="1:12" ht="12.75">
      <c r="A831" s="216"/>
      <c r="B831" s="216"/>
      <c r="C831" s="217"/>
      <c r="D831" s="218"/>
      <c r="E831" s="218"/>
      <c r="F831" s="218"/>
      <c r="G831" s="216"/>
      <c r="L831" s="216"/>
    </row>
    <row r="832" spans="1:12" ht="12.75">
      <c r="A832" s="216"/>
      <c r="B832" s="216"/>
      <c r="C832" s="217"/>
      <c r="D832" s="218"/>
      <c r="E832" s="218"/>
      <c r="F832" s="218"/>
      <c r="G832" s="216"/>
      <c r="L832" s="216"/>
    </row>
    <row r="833" spans="1:12" ht="12.75">
      <c r="A833" s="216"/>
      <c r="B833" s="216"/>
      <c r="C833" s="217"/>
      <c r="D833" s="218"/>
      <c r="E833" s="218"/>
      <c r="F833" s="218"/>
      <c r="G833" s="216"/>
      <c r="L833" s="216"/>
    </row>
    <row r="834" spans="1:12" ht="12.75">
      <c r="A834" s="216"/>
      <c r="B834" s="216"/>
      <c r="C834" s="217"/>
      <c r="D834" s="218"/>
      <c r="E834" s="218"/>
      <c r="F834" s="218"/>
      <c r="G834" s="216"/>
      <c r="L834" s="216"/>
    </row>
    <row r="835" spans="1:12" ht="12.75">
      <c r="A835" s="216"/>
      <c r="B835" s="216"/>
      <c r="C835" s="217"/>
      <c r="D835" s="218"/>
      <c r="E835" s="218"/>
      <c r="F835" s="218"/>
      <c r="G835" s="216"/>
      <c r="L835" s="216"/>
    </row>
    <row r="836" spans="1:12" ht="12.75">
      <c r="A836" s="216"/>
      <c r="B836" s="216"/>
      <c r="C836" s="217"/>
      <c r="D836" s="218"/>
      <c r="E836" s="218"/>
      <c r="F836" s="218"/>
      <c r="G836" s="216"/>
      <c r="L836" s="216"/>
    </row>
    <row r="837" spans="1:12" ht="12.75">
      <c r="A837" s="216"/>
      <c r="B837" s="216"/>
      <c r="C837" s="217"/>
      <c r="D837" s="218"/>
      <c r="E837" s="218"/>
      <c r="F837" s="218"/>
      <c r="G837" s="216"/>
      <c r="L837" s="216"/>
    </row>
    <row r="838" spans="1:12" ht="12.75">
      <c r="A838" s="216"/>
      <c r="B838" s="216"/>
      <c r="C838" s="217"/>
      <c r="D838" s="218"/>
      <c r="E838" s="218"/>
      <c r="F838" s="218"/>
      <c r="G838" s="216"/>
      <c r="L838" s="216"/>
    </row>
    <row r="839" spans="1:12" ht="12.75">
      <c r="A839" s="216"/>
      <c r="B839" s="216"/>
      <c r="C839" s="217"/>
      <c r="D839" s="218"/>
      <c r="E839" s="218"/>
      <c r="F839" s="218"/>
      <c r="G839" s="216"/>
      <c r="L839" s="216"/>
    </row>
    <row r="840" spans="1:12" ht="12.75">
      <c r="A840" s="216"/>
      <c r="B840" s="216"/>
      <c r="C840" s="217"/>
      <c r="D840" s="218"/>
      <c r="E840" s="218"/>
      <c r="F840" s="218"/>
      <c r="G840" s="216"/>
      <c r="L840" s="216"/>
    </row>
    <row r="841" spans="1:12" ht="12.75">
      <c r="A841" s="216"/>
      <c r="B841" s="216"/>
      <c r="C841" s="217"/>
      <c r="D841" s="218"/>
      <c r="E841" s="218"/>
      <c r="F841" s="218"/>
      <c r="G841" s="216"/>
      <c r="L841" s="216"/>
    </row>
    <row r="842" spans="1:12" ht="12.75">
      <c r="A842" s="216"/>
      <c r="B842" s="216"/>
      <c r="C842" s="217"/>
      <c r="D842" s="218"/>
      <c r="E842" s="218"/>
      <c r="F842" s="218"/>
      <c r="G842" s="216"/>
      <c r="L842" s="216"/>
    </row>
    <row r="843" spans="1:12" ht="12.75">
      <c r="A843" s="216"/>
      <c r="B843" s="216"/>
      <c r="C843" s="217"/>
      <c r="D843" s="218"/>
      <c r="E843" s="218"/>
      <c r="F843" s="218"/>
      <c r="G843" s="216"/>
      <c r="L843" s="216"/>
    </row>
    <row r="844" spans="1:12" ht="12.75">
      <c r="A844" s="216"/>
      <c r="B844" s="216"/>
      <c r="C844" s="217"/>
      <c r="D844" s="218"/>
      <c r="E844" s="218"/>
      <c r="F844" s="218"/>
      <c r="G844" s="216"/>
      <c r="L844" s="216"/>
    </row>
    <row r="845" spans="1:12" ht="12.75">
      <c r="A845" s="216"/>
      <c r="B845" s="216"/>
      <c r="C845" s="217"/>
      <c r="D845" s="218"/>
      <c r="E845" s="218"/>
      <c r="F845" s="218"/>
      <c r="G845" s="216"/>
      <c r="L845" s="216"/>
    </row>
    <row r="846" spans="1:12" ht="12.75">
      <c r="A846" s="216"/>
      <c r="B846" s="216"/>
      <c r="C846" s="217"/>
      <c r="D846" s="218"/>
      <c r="E846" s="218"/>
      <c r="F846" s="218"/>
      <c r="G846" s="216"/>
      <c r="L846" s="216"/>
    </row>
    <row r="847" spans="1:12" ht="12.75">
      <c r="A847" s="216"/>
      <c r="B847" s="216"/>
      <c r="C847" s="217"/>
      <c r="D847" s="218"/>
      <c r="E847" s="218"/>
      <c r="F847" s="218"/>
      <c r="G847" s="216"/>
      <c r="L847" s="216"/>
    </row>
    <row r="848" spans="1:12" ht="12.75">
      <c r="A848" s="216"/>
      <c r="B848" s="216"/>
      <c r="C848" s="217"/>
      <c r="D848" s="218"/>
      <c r="E848" s="218"/>
      <c r="F848" s="218"/>
      <c r="G848" s="216"/>
      <c r="L848" s="216"/>
    </row>
    <row r="849" spans="1:12" ht="12.75">
      <c r="A849" s="216"/>
      <c r="B849" s="216"/>
      <c r="C849" s="217"/>
      <c r="D849" s="218"/>
      <c r="E849" s="218"/>
      <c r="F849" s="218"/>
      <c r="G849" s="216"/>
      <c r="L849" s="216"/>
    </row>
    <row r="850" spans="1:12" ht="12.75">
      <c r="A850" s="216"/>
      <c r="B850" s="216"/>
      <c r="C850" s="217"/>
      <c r="D850" s="218"/>
      <c r="E850" s="218"/>
      <c r="F850" s="218"/>
      <c r="G850" s="216"/>
      <c r="L850" s="216"/>
    </row>
    <row r="851" spans="1:12" ht="12.75">
      <c r="A851" s="216"/>
      <c r="B851" s="216"/>
      <c r="C851" s="217"/>
      <c r="D851" s="218"/>
      <c r="E851" s="218"/>
      <c r="F851" s="218"/>
      <c r="G851" s="216"/>
      <c r="L851" s="216"/>
    </row>
    <row r="852" spans="1:12" ht="12.75">
      <c r="A852" s="216"/>
      <c r="B852" s="216"/>
      <c r="C852" s="217"/>
      <c r="D852" s="218"/>
      <c r="E852" s="218"/>
      <c r="F852" s="218"/>
      <c r="G852" s="216"/>
      <c r="L852" s="216"/>
    </row>
    <row r="853" spans="1:12" ht="12.75">
      <c r="A853" s="216"/>
      <c r="B853" s="216"/>
      <c r="C853" s="217"/>
      <c r="D853" s="218"/>
      <c r="E853" s="218"/>
      <c r="F853" s="218"/>
      <c r="G853" s="216"/>
      <c r="L853" s="216"/>
    </row>
    <row r="854" spans="1:12" ht="12.75">
      <c r="A854" s="216"/>
      <c r="B854" s="216"/>
      <c r="C854" s="217"/>
      <c r="D854" s="218"/>
      <c r="E854" s="218"/>
      <c r="F854" s="218"/>
      <c r="G854" s="216"/>
      <c r="L854" s="216"/>
    </row>
    <row r="855" spans="1:12" ht="12.75">
      <c r="A855" s="216"/>
      <c r="B855" s="216"/>
      <c r="C855" s="217"/>
      <c r="D855" s="218"/>
      <c r="E855" s="218"/>
      <c r="F855" s="218"/>
      <c r="G855" s="216"/>
      <c r="L855" s="216"/>
    </row>
    <row r="856" spans="1:12" ht="12.75">
      <c r="A856" s="216"/>
      <c r="B856" s="216"/>
      <c r="C856" s="217"/>
      <c r="D856" s="218"/>
      <c r="E856" s="218"/>
      <c r="F856" s="218"/>
      <c r="G856" s="216"/>
      <c r="L856" s="216"/>
    </row>
    <row r="857" spans="1:12" ht="12.75">
      <c r="A857" s="216"/>
      <c r="B857" s="216"/>
      <c r="C857" s="217"/>
      <c r="D857" s="218"/>
      <c r="E857" s="218"/>
      <c r="F857" s="218"/>
      <c r="G857" s="216"/>
      <c r="L857" s="216"/>
    </row>
    <row r="858" spans="1:12" ht="12.75">
      <c r="A858" s="216"/>
      <c r="B858" s="216"/>
      <c r="C858" s="217"/>
      <c r="D858" s="218"/>
      <c r="E858" s="218"/>
      <c r="F858" s="218"/>
      <c r="G858" s="216"/>
      <c r="L858" s="216"/>
    </row>
    <row r="859" spans="1:12" ht="12.75">
      <c r="A859" s="216"/>
      <c r="B859" s="216"/>
      <c r="C859" s="217"/>
      <c r="D859" s="218"/>
      <c r="E859" s="218"/>
      <c r="F859" s="218"/>
      <c r="G859" s="216"/>
      <c r="L859" s="216"/>
    </row>
    <row r="860" spans="1:12" ht="12.75">
      <c r="A860" s="216"/>
      <c r="B860" s="216"/>
      <c r="C860" s="217"/>
      <c r="D860" s="218"/>
      <c r="E860" s="218"/>
      <c r="F860" s="218"/>
      <c r="G860" s="216"/>
      <c r="L860" s="216"/>
    </row>
    <row r="861" spans="1:12" ht="12.75">
      <c r="A861" s="216"/>
      <c r="B861" s="216"/>
      <c r="C861" s="217"/>
      <c r="D861" s="218"/>
      <c r="E861" s="218"/>
      <c r="F861" s="218"/>
      <c r="G861" s="216"/>
      <c r="L861" s="216"/>
    </row>
    <row r="862" spans="1:12" ht="12.75">
      <c r="A862" s="216"/>
      <c r="B862" s="216"/>
      <c r="C862" s="217"/>
      <c r="D862" s="218"/>
      <c r="E862" s="218"/>
      <c r="F862" s="218"/>
      <c r="G862" s="216"/>
      <c r="L862" s="216"/>
    </row>
    <row r="863" spans="1:12" ht="12.75">
      <c r="A863" s="216"/>
      <c r="B863" s="216"/>
      <c r="C863" s="217"/>
      <c r="D863" s="218"/>
      <c r="E863" s="218"/>
      <c r="F863" s="218"/>
      <c r="G863" s="216"/>
      <c r="L863" s="216"/>
    </row>
    <row r="864" spans="1:12" ht="12.75">
      <c r="A864" s="216"/>
      <c r="B864" s="216"/>
      <c r="C864" s="217"/>
      <c r="D864" s="218"/>
      <c r="E864" s="218"/>
      <c r="F864" s="218"/>
      <c r="G864" s="216"/>
      <c r="L864" s="216"/>
    </row>
    <row r="865" spans="1:12" ht="12.75">
      <c r="A865" s="216"/>
      <c r="B865" s="216"/>
      <c r="C865" s="217"/>
      <c r="D865" s="218"/>
      <c r="E865" s="218"/>
      <c r="F865" s="218"/>
      <c r="G865" s="216"/>
      <c r="L865" s="216"/>
    </row>
    <row r="866" spans="1:12" ht="12.75">
      <c r="A866" s="216"/>
      <c r="B866" s="216"/>
      <c r="C866" s="217"/>
      <c r="D866" s="218"/>
      <c r="E866" s="218"/>
      <c r="F866" s="218"/>
      <c r="G866" s="216"/>
      <c r="L866" s="216"/>
    </row>
    <row r="867" spans="1:12" ht="12.75">
      <c r="A867" s="216"/>
      <c r="B867" s="216"/>
      <c r="C867" s="217"/>
      <c r="D867" s="218"/>
      <c r="E867" s="218"/>
      <c r="F867" s="218"/>
      <c r="G867" s="216"/>
      <c r="L867" s="216"/>
    </row>
    <row r="868" spans="1:12" ht="12.75">
      <c r="A868" s="216"/>
      <c r="B868" s="216"/>
      <c r="C868" s="217"/>
      <c r="D868" s="218"/>
      <c r="E868" s="218"/>
      <c r="F868" s="218"/>
      <c r="G868" s="216"/>
      <c r="L868" s="216"/>
    </row>
    <row r="869" spans="1:12" ht="12.75">
      <c r="A869" s="216"/>
      <c r="B869" s="216"/>
      <c r="C869" s="217"/>
      <c r="D869" s="218"/>
      <c r="E869" s="218"/>
      <c r="F869" s="218"/>
      <c r="G869" s="216"/>
      <c r="L869" s="216"/>
    </row>
    <row r="870" spans="1:12" ht="12.75">
      <c r="A870" s="216"/>
      <c r="B870" s="216"/>
      <c r="C870" s="217"/>
      <c r="D870" s="218"/>
      <c r="E870" s="218"/>
      <c r="F870" s="218"/>
      <c r="G870" s="216"/>
      <c r="L870" s="216"/>
    </row>
    <row r="871" spans="1:12" ht="12.75">
      <c r="A871" s="216"/>
      <c r="B871" s="216"/>
      <c r="C871" s="217"/>
      <c r="D871" s="218"/>
      <c r="E871" s="218"/>
      <c r="F871" s="218"/>
      <c r="G871" s="216"/>
      <c r="L871" s="216"/>
    </row>
    <row r="872" spans="1:12" ht="12.75">
      <c r="A872" s="216"/>
      <c r="B872" s="216"/>
      <c r="C872" s="217"/>
      <c r="D872" s="218"/>
      <c r="E872" s="218"/>
      <c r="F872" s="218"/>
      <c r="G872" s="216"/>
      <c r="L872" s="216"/>
    </row>
    <row r="873" spans="1:12" ht="12.75">
      <c r="A873" s="216"/>
      <c r="B873" s="216"/>
      <c r="C873" s="217"/>
      <c r="D873" s="218"/>
      <c r="E873" s="218"/>
      <c r="F873" s="218"/>
      <c r="G873" s="216"/>
      <c r="L873" s="216"/>
    </row>
    <row r="874" spans="1:12" ht="12.75">
      <c r="A874" s="216"/>
      <c r="B874" s="216"/>
      <c r="C874" s="217"/>
      <c r="D874" s="218"/>
      <c r="E874" s="218"/>
      <c r="F874" s="218"/>
      <c r="G874" s="216"/>
      <c r="L874" s="216"/>
    </row>
    <row r="875" spans="1:12" ht="12.75">
      <c r="A875" s="216"/>
      <c r="B875" s="216"/>
      <c r="C875" s="217"/>
      <c r="D875" s="218"/>
      <c r="E875" s="218"/>
      <c r="F875" s="218"/>
      <c r="G875" s="216"/>
      <c r="L875" s="216"/>
    </row>
    <row r="876" spans="1:12" ht="12.75">
      <c r="A876" s="216"/>
      <c r="B876" s="216"/>
      <c r="C876" s="217"/>
      <c r="D876" s="218"/>
      <c r="E876" s="218"/>
      <c r="F876" s="218"/>
      <c r="G876" s="216"/>
      <c r="L876" s="216"/>
    </row>
    <row r="877" spans="1:12" ht="12.75">
      <c r="A877" s="216"/>
      <c r="B877" s="216"/>
      <c r="C877" s="217"/>
      <c r="D877" s="218"/>
      <c r="E877" s="218"/>
      <c r="F877" s="218"/>
      <c r="G877" s="216"/>
      <c r="L877" s="216"/>
    </row>
    <row r="878" spans="1:12" ht="12.75">
      <c r="A878" s="216"/>
      <c r="B878" s="216"/>
      <c r="C878" s="217"/>
      <c r="D878" s="218"/>
      <c r="E878" s="218"/>
      <c r="F878" s="218"/>
      <c r="G878" s="216"/>
      <c r="L878" s="216"/>
    </row>
    <row r="879" spans="1:12" ht="12.75">
      <c r="A879" s="216"/>
      <c r="B879" s="216"/>
      <c r="C879" s="217"/>
      <c r="D879" s="218"/>
      <c r="E879" s="218"/>
      <c r="F879" s="218"/>
      <c r="G879" s="216"/>
      <c r="L879" s="216"/>
    </row>
    <row r="880" spans="1:12" ht="12.75">
      <c r="A880" s="216"/>
      <c r="B880" s="216"/>
      <c r="C880" s="217"/>
      <c r="D880" s="218"/>
      <c r="E880" s="218"/>
      <c r="F880" s="218"/>
      <c r="G880" s="216"/>
      <c r="L880" s="216"/>
    </row>
    <row r="881" spans="1:12" ht="12.75">
      <c r="A881" s="216"/>
      <c r="B881" s="216"/>
      <c r="C881" s="217"/>
      <c r="D881" s="218"/>
      <c r="E881" s="218"/>
      <c r="F881" s="218"/>
      <c r="G881" s="216"/>
      <c r="L881" s="216"/>
    </row>
    <row r="882" spans="1:12" ht="12.75">
      <c r="A882" s="216"/>
      <c r="B882" s="216"/>
      <c r="C882" s="217"/>
      <c r="D882" s="218"/>
      <c r="E882" s="218"/>
      <c r="F882" s="218"/>
      <c r="G882" s="216"/>
      <c r="L882" s="216"/>
    </row>
    <row r="883" spans="1:12" ht="12.75">
      <c r="A883" s="216"/>
      <c r="B883" s="216"/>
      <c r="C883" s="217"/>
      <c r="D883" s="218"/>
      <c r="E883" s="218"/>
      <c r="F883" s="218"/>
      <c r="G883" s="216"/>
      <c r="L883" s="216"/>
    </row>
    <row r="884" spans="1:12" ht="12.75">
      <c r="A884" s="216"/>
      <c r="B884" s="216"/>
      <c r="C884" s="217"/>
      <c r="D884" s="218"/>
      <c r="E884" s="218"/>
      <c r="F884" s="218"/>
      <c r="G884" s="216"/>
      <c r="L884" s="216"/>
    </row>
    <row r="885" spans="1:12" ht="12.75">
      <c r="A885" s="216"/>
      <c r="B885" s="216"/>
      <c r="C885" s="217"/>
      <c r="D885" s="218"/>
      <c r="E885" s="218"/>
      <c r="F885" s="218"/>
      <c r="G885" s="216"/>
      <c r="L885" s="216"/>
    </row>
    <row r="886" spans="1:12" ht="12.75">
      <c r="A886" s="216"/>
      <c r="B886" s="216"/>
      <c r="C886" s="217"/>
      <c r="D886" s="218"/>
      <c r="E886" s="218"/>
      <c r="F886" s="218"/>
      <c r="G886" s="216"/>
      <c r="L886" s="216"/>
    </row>
    <row r="887" spans="1:12" ht="12.75">
      <c r="A887" s="216"/>
      <c r="B887" s="216"/>
      <c r="C887" s="217"/>
      <c r="D887" s="218"/>
      <c r="E887" s="218"/>
      <c r="F887" s="218"/>
      <c r="G887" s="216"/>
      <c r="L887" s="216"/>
    </row>
    <row r="888" spans="1:12" ht="12.75">
      <c r="A888" s="216"/>
      <c r="B888" s="216"/>
      <c r="C888" s="217"/>
      <c r="D888" s="218"/>
      <c r="E888" s="218"/>
      <c r="F888" s="218"/>
      <c r="G888" s="216"/>
      <c r="L888" s="216"/>
    </row>
    <row r="889" spans="1:12" ht="12.75">
      <c r="A889" s="216"/>
      <c r="B889" s="216"/>
      <c r="C889" s="217"/>
      <c r="D889" s="218"/>
      <c r="E889" s="218"/>
      <c r="F889" s="218"/>
      <c r="G889" s="216"/>
      <c r="L889" s="216"/>
    </row>
    <row r="890" spans="1:12" ht="12.75">
      <c r="A890" s="216"/>
      <c r="B890" s="216"/>
      <c r="C890" s="217"/>
      <c r="D890" s="218"/>
      <c r="E890" s="218"/>
      <c r="F890" s="218"/>
      <c r="G890" s="216"/>
      <c r="L890" s="216"/>
    </row>
    <row r="891" spans="1:12" ht="12.75">
      <c r="A891" s="216"/>
      <c r="B891" s="216"/>
      <c r="C891" s="217"/>
      <c r="D891" s="218"/>
      <c r="E891" s="218"/>
      <c r="F891" s="218"/>
      <c r="G891" s="216"/>
      <c r="L891" s="216"/>
    </row>
    <row r="892" spans="1:12" ht="12.75">
      <c r="A892" s="216"/>
      <c r="B892" s="216"/>
      <c r="C892" s="217"/>
      <c r="D892" s="218"/>
      <c r="E892" s="218"/>
      <c r="F892" s="218"/>
      <c r="G892" s="216"/>
      <c r="L892" s="216"/>
    </row>
    <row r="893" spans="1:12" ht="12.75">
      <c r="A893" s="216"/>
      <c r="B893" s="216"/>
      <c r="C893" s="217"/>
      <c r="D893" s="218"/>
      <c r="E893" s="218"/>
      <c r="F893" s="218"/>
      <c r="G893" s="216"/>
      <c r="L893" s="216"/>
    </row>
    <row r="894" spans="1:12" ht="12.75">
      <c r="A894" s="216"/>
      <c r="B894" s="216"/>
      <c r="C894" s="217"/>
      <c r="D894" s="218"/>
      <c r="E894" s="218"/>
      <c r="F894" s="218"/>
      <c r="G894" s="216"/>
      <c r="L894" s="216"/>
    </row>
    <row r="895" spans="1:12" ht="12.75">
      <c r="A895" s="216"/>
      <c r="B895" s="216"/>
      <c r="C895" s="217"/>
      <c r="D895" s="218"/>
      <c r="E895" s="218"/>
      <c r="F895" s="218"/>
      <c r="G895" s="216"/>
      <c r="L895" s="216"/>
    </row>
    <row r="896" spans="1:12" ht="12.75">
      <c r="A896" s="216"/>
      <c r="B896" s="216"/>
      <c r="C896" s="217"/>
      <c r="D896" s="218"/>
      <c r="E896" s="218"/>
      <c r="F896" s="218"/>
      <c r="G896" s="216"/>
      <c r="L896" s="216"/>
    </row>
    <row r="897" spans="1:12" ht="12.75">
      <c r="A897" s="216"/>
      <c r="B897" s="216"/>
      <c r="C897" s="217"/>
      <c r="D897" s="218"/>
      <c r="E897" s="218"/>
      <c r="F897" s="218"/>
      <c r="G897" s="216"/>
      <c r="L897" s="216"/>
    </row>
    <row r="898" spans="1:12" ht="12.75">
      <c r="A898" s="216"/>
      <c r="B898" s="216"/>
      <c r="C898" s="217"/>
      <c r="D898" s="218"/>
      <c r="E898" s="218"/>
      <c r="F898" s="218"/>
      <c r="G898" s="216"/>
      <c r="L898" s="216"/>
    </row>
    <row r="899" spans="1:12" ht="12.75">
      <c r="A899" s="216"/>
      <c r="B899" s="216"/>
      <c r="C899" s="217"/>
      <c r="D899" s="218"/>
      <c r="E899" s="218"/>
      <c r="F899" s="218"/>
      <c r="G899" s="216"/>
      <c r="L899" s="216"/>
    </row>
    <row r="900" spans="1:12" ht="12.75">
      <c r="A900" s="216"/>
      <c r="B900" s="216"/>
      <c r="C900" s="217"/>
      <c r="D900" s="218"/>
      <c r="E900" s="218"/>
      <c r="F900" s="218"/>
      <c r="G900" s="216"/>
      <c r="L900" s="216"/>
    </row>
    <row r="901" spans="1:12" ht="12.75">
      <c r="A901" s="216"/>
      <c r="B901" s="216"/>
      <c r="C901" s="217"/>
      <c r="D901" s="218"/>
      <c r="E901" s="218"/>
      <c r="F901" s="218"/>
      <c r="G901" s="216"/>
      <c r="L901" s="216"/>
    </row>
    <row r="902" spans="1:12" ht="12.75">
      <c r="A902" s="216"/>
      <c r="B902" s="216"/>
      <c r="C902" s="217"/>
      <c r="D902" s="218"/>
      <c r="E902" s="218"/>
      <c r="F902" s="218"/>
      <c r="G902" s="216"/>
      <c r="L902" s="216"/>
    </row>
    <row r="903" spans="1:12" ht="12.75">
      <c r="A903" s="216"/>
      <c r="B903" s="216"/>
      <c r="C903" s="217"/>
      <c r="D903" s="218"/>
      <c r="E903" s="218"/>
      <c r="F903" s="218"/>
      <c r="G903" s="216"/>
      <c r="L903" s="216"/>
    </row>
    <row r="904" spans="1:12" ht="12.75">
      <c r="A904" s="216"/>
      <c r="B904" s="216"/>
      <c r="C904" s="217"/>
      <c r="D904" s="218"/>
      <c r="E904" s="218"/>
      <c r="F904" s="218"/>
      <c r="G904" s="216"/>
      <c r="L904" s="216"/>
    </row>
    <row r="905" spans="1:12" ht="12.75">
      <c r="A905" s="216"/>
      <c r="B905" s="216"/>
      <c r="C905" s="217"/>
      <c r="D905" s="218"/>
      <c r="E905" s="218"/>
      <c r="F905" s="218"/>
      <c r="G905" s="216"/>
      <c r="L905" s="216"/>
    </row>
    <row r="906" spans="1:12" ht="12.75">
      <c r="A906" s="216"/>
      <c r="B906" s="216"/>
      <c r="C906" s="217"/>
      <c r="D906" s="218"/>
      <c r="E906" s="218"/>
      <c r="F906" s="218"/>
      <c r="G906" s="216"/>
      <c r="L906" s="216"/>
    </row>
    <row r="907" spans="1:12" ht="12.75">
      <c r="A907" s="216"/>
      <c r="B907" s="216"/>
      <c r="C907" s="217"/>
      <c r="D907" s="218"/>
      <c r="E907" s="218"/>
      <c r="F907" s="218"/>
      <c r="G907" s="216"/>
      <c r="L907" s="216"/>
    </row>
    <row r="908" spans="1:12" ht="12.75">
      <c r="A908" s="216"/>
      <c r="B908" s="216"/>
      <c r="C908" s="217"/>
      <c r="D908" s="218"/>
      <c r="E908" s="218"/>
      <c r="F908" s="218"/>
      <c r="G908" s="216"/>
      <c r="L908" s="216"/>
    </row>
    <row r="909" spans="1:12" ht="12.75">
      <c r="A909" s="216"/>
      <c r="B909" s="216"/>
      <c r="C909" s="217"/>
      <c r="D909" s="218"/>
      <c r="E909" s="218"/>
      <c r="F909" s="218"/>
      <c r="G909" s="216"/>
      <c r="L909" s="216"/>
    </row>
    <row r="910" spans="1:12" ht="12.75">
      <c r="A910" s="216"/>
      <c r="B910" s="216"/>
      <c r="C910" s="217"/>
      <c r="D910" s="218"/>
      <c r="E910" s="218"/>
      <c r="F910" s="218"/>
      <c r="G910" s="216"/>
      <c r="L910" s="216"/>
    </row>
    <row r="911" spans="1:12" ht="12.75">
      <c r="A911" s="216"/>
      <c r="B911" s="216"/>
      <c r="C911" s="217"/>
      <c r="D911" s="218"/>
      <c r="E911" s="218"/>
      <c r="F911" s="218"/>
      <c r="G911" s="216"/>
      <c r="L911" s="216"/>
    </row>
    <row r="912" spans="1:12" ht="12.75">
      <c r="A912" s="216"/>
      <c r="B912" s="216"/>
      <c r="C912" s="217"/>
      <c r="D912" s="218"/>
      <c r="E912" s="218"/>
      <c r="F912" s="218"/>
      <c r="G912" s="216"/>
      <c r="L912" s="216"/>
    </row>
    <row r="913" spans="1:12" ht="12.75">
      <c r="A913" s="216"/>
      <c r="B913" s="216"/>
      <c r="C913" s="217"/>
      <c r="D913" s="218"/>
      <c r="E913" s="218"/>
      <c r="F913" s="218"/>
      <c r="G913" s="216"/>
      <c r="L913" s="216"/>
    </row>
    <row r="914" spans="1:12" ht="12.75">
      <c r="A914" s="216"/>
      <c r="B914" s="216"/>
      <c r="C914" s="217"/>
      <c r="D914" s="218"/>
      <c r="E914" s="218"/>
      <c r="F914" s="218"/>
      <c r="G914" s="216"/>
      <c r="L914" s="216"/>
    </row>
    <row r="915" spans="1:12" ht="12.75">
      <c r="A915" s="216"/>
      <c r="B915" s="216"/>
      <c r="C915" s="217"/>
      <c r="D915" s="218"/>
      <c r="E915" s="218"/>
      <c r="F915" s="218"/>
      <c r="G915" s="216"/>
      <c r="L915" s="216"/>
    </row>
    <row r="916" spans="1:12" ht="12.75">
      <c r="A916" s="216"/>
      <c r="B916" s="216"/>
      <c r="C916" s="217"/>
      <c r="D916" s="218"/>
      <c r="E916" s="218"/>
      <c r="F916" s="218"/>
      <c r="G916" s="216"/>
      <c r="L916" s="216"/>
    </row>
    <row r="917" spans="1:12" ht="12.75">
      <c r="A917" s="216"/>
      <c r="B917" s="216"/>
      <c r="C917" s="217"/>
      <c r="D917" s="218"/>
      <c r="E917" s="218"/>
      <c r="F917" s="218"/>
      <c r="G917" s="216"/>
      <c r="L917" s="216"/>
    </row>
    <row r="918" spans="1:12" ht="12.75">
      <c r="A918" s="216"/>
      <c r="B918" s="216"/>
      <c r="C918" s="217"/>
      <c r="D918" s="218"/>
      <c r="E918" s="218"/>
      <c r="F918" s="218"/>
      <c r="G918" s="216"/>
      <c r="L918" s="216"/>
    </row>
    <row r="919" spans="1:12" ht="12.75">
      <c r="A919" s="216"/>
      <c r="B919" s="216"/>
      <c r="C919" s="217"/>
      <c r="D919" s="218"/>
      <c r="E919" s="218"/>
      <c r="F919" s="218"/>
      <c r="G919" s="216"/>
      <c r="L919" s="216"/>
    </row>
    <row r="920" spans="1:12" ht="12.75">
      <c r="A920" s="216"/>
      <c r="B920" s="216"/>
      <c r="C920" s="217"/>
      <c r="D920" s="218"/>
      <c r="E920" s="218"/>
      <c r="F920" s="218"/>
      <c r="G920" s="216"/>
      <c r="L920" s="216"/>
    </row>
    <row r="921" spans="1:12" ht="12.75">
      <c r="A921" s="216"/>
      <c r="B921" s="216"/>
      <c r="C921" s="217"/>
      <c r="D921" s="218"/>
      <c r="E921" s="218"/>
      <c r="F921" s="218"/>
      <c r="G921" s="216"/>
      <c r="L921" s="216"/>
    </row>
    <row r="922" spans="1:12" ht="12.75">
      <c r="A922" s="216"/>
      <c r="B922" s="216"/>
      <c r="C922" s="217"/>
      <c r="D922" s="218"/>
      <c r="E922" s="218"/>
      <c r="F922" s="218"/>
      <c r="G922" s="216"/>
      <c r="L922" s="216"/>
    </row>
    <row r="923" spans="1:12" ht="12.75">
      <c r="A923" s="216"/>
      <c r="B923" s="216"/>
      <c r="C923" s="217"/>
      <c r="D923" s="218"/>
      <c r="E923" s="218"/>
      <c r="F923" s="218"/>
      <c r="G923" s="216"/>
      <c r="L923" s="216"/>
    </row>
    <row r="924" spans="1:12" ht="12.75">
      <c r="A924" s="216"/>
      <c r="B924" s="216"/>
      <c r="C924" s="217"/>
      <c r="D924" s="218"/>
      <c r="E924" s="218"/>
      <c r="F924" s="218"/>
      <c r="G924" s="216"/>
      <c r="L924" s="216"/>
    </row>
    <row r="925" spans="1:12" ht="12.75">
      <c r="A925" s="216"/>
      <c r="B925" s="216"/>
      <c r="C925" s="217"/>
      <c r="D925" s="218"/>
      <c r="E925" s="218"/>
      <c r="F925" s="218"/>
      <c r="G925" s="216"/>
      <c r="L925" s="216"/>
    </row>
    <row r="926" spans="1:12" ht="12.75">
      <c r="A926" s="216"/>
      <c r="B926" s="216"/>
      <c r="C926" s="217"/>
      <c r="D926" s="218"/>
      <c r="E926" s="218"/>
      <c r="F926" s="218"/>
      <c r="G926" s="216"/>
      <c r="L926" s="216"/>
    </row>
    <row r="927" spans="1:12" ht="12.75">
      <c r="A927" s="216"/>
      <c r="B927" s="216"/>
      <c r="C927" s="217"/>
      <c r="D927" s="218"/>
      <c r="E927" s="218"/>
      <c r="F927" s="218"/>
      <c r="G927" s="216"/>
      <c r="L927" s="216"/>
    </row>
    <row r="928" spans="1:12" ht="12.75">
      <c r="A928" s="216"/>
      <c r="B928" s="216"/>
      <c r="C928" s="217"/>
      <c r="D928" s="218"/>
      <c r="E928" s="218"/>
      <c r="F928" s="218"/>
      <c r="G928" s="216"/>
      <c r="L928" s="216"/>
    </row>
    <row r="929" spans="1:12" ht="12.75">
      <c r="A929" s="216"/>
      <c r="B929" s="216"/>
      <c r="C929" s="217"/>
      <c r="D929" s="218"/>
      <c r="E929" s="218"/>
      <c r="F929" s="218"/>
      <c r="G929" s="216"/>
      <c r="L929" s="216"/>
    </row>
    <row r="930" spans="1:12" ht="12.75">
      <c r="A930" s="216"/>
      <c r="B930" s="216"/>
      <c r="C930" s="217"/>
      <c r="D930" s="218"/>
      <c r="E930" s="218"/>
      <c r="F930" s="218"/>
      <c r="G930" s="216"/>
      <c r="L930" s="216"/>
    </row>
    <row r="931" spans="1:12" ht="12.75">
      <c r="A931" s="216"/>
      <c r="B931" s="216"/>
      <c r="C931" s="217"/>
      <c r="D931" s="218"/>
      <c r="E931" s="218"/>
      <c r="F931" s="218"/>
      <c r="G931" s="216"/>
      <c r="L931" s="216"/>
    </row>
    <row r="932" spans="1:12" ht="12.75">
      <c r="A932" s="216"/>
      <c r="B932" s="216"/>
      <c r="C932" s="217"/>
      <c r="D932" s="218"/>
      <c r="E932" s="218"/>
      <c r="F932" s="218"/>
      <c r="G932" s="216"/>
      <c r="L932" s="216"/>
    </row>
    <row r="933" spans="1:12" ht="12.75">
      <c r="A933" s="216"/>
      <c r="B933" s="216"/>
      <c r="C933" s="217"/>
      <c r="D933" s="218"/>
      <c r="E933" s="218"/>
      <c r="F933" s="218"/>
      <c r="G933" s="216"/>
      <c r="L933" s="216"/>
    </row>
    <row r="934" spans="1:12" ht="12.75">
      <c r="A934" s="216"/>
      <c r="B934" s="216"/>
      <c r="C934" s="217"/>
      <c r="D934" s="218"/>
      <c r="E934" s="218"/>
      <c r="F934" s="218"/>
      <c r="G934" s="216"/>
      <c r="L934" s="216"/>
    </row>
    <row r="935" spans="1:12" ht="12.75">
      <c r="A935" s="216"/>
      <c r="B935" s="216"/>
      <c r="C935" s="217"/>
      <c r="D935" s="218"/>
      <c r="E935" s="218"/>
      <c r="F935" s="218"/>
      <c r="G935" s="216"/>
      <c r="L935" s="216"/>
    </row>
    <row r="936" spans="1:12" ht="12.75">
      <c r="A936" s="216"/>
      <c r="B936" s="216"/>
      <c r="C936" s="217"/>
      <c r="D936" s="218"/>
      <c r="E936" s="218"/>
      <c r="F936" s="218"/>
      <c r="G936" s="216"/>
      <c r="L936" s="216"/>
    </row>
    <row r="937" spans="1:12" ht="12.75">
      <c r="A937" s="216"/>
      <c r="B937" s="216"/>
      <c r="C937" s="217"/>
      <c r="D937" s="218"/>
      <c r="E937" s="218"/>
      <c r="F937" s="218"/>
      <c r="G937" s="216"/>
      <c r="L937" s="216"/>
    </row>
    <row r="938" spans="1:12" ht="12.75">
      <c r="A938" s="216"/>
      <c r="B938" s="216"/>
      <c r="C938" s="217"/>
      <c r="D938" s="218"/>
      <c r="E938" s="218"/>
      <c r="F938" s="218"/>
      <c r="G938" s="216"/>
      <c r="L938" s="216"/>
    </row>
    <row r="939" spans="1:12" ht="12.75">
      <c r="A939" s="216"/>
      <c r="B939" s="216"/>
      <c r="C939" s="217"/>
      <c r="D939" s="218"/>
      <c r="E939" s="218"/>
      <c r="F939" s="218"/>
      <c r="G939" s="216"/>
      <c r="L939" s="216"/>
    </row>
    <row r="940" spans="1:12" ht="12.75">
      <c r="A940" s="216"/>
      <c r="B940" s="216"/>
      <c r="C940" s="217"/>
      <c r="D940" s="218"/>
      <c r="E940" s="218"/>
      <c r="F940" s="218"/>
      <c r="G940" s="216"/>
      <c r="L940" s="216"/>
    </row>
    <row r="941" spans="1:12" ht="12.75">
      <c r="A941" s="216"/>
      <c r="B941" s="216"/>
      <c r="C941" s="217"/>
      <c r="D941" s="218"/>
      <c r="E941" s="218"/>
      <c r="F941" s="218"/>
      <c r="G941" s="216"/>
      <c r="L941" s="216"/>
    </row>
    <row r="942" spans="1:12" ht="12.75">
      <c r="A942" s="216"/>
      <c r="B942" s="216"/>
      <c r="C942" s="217"/>
      <c r="D942" s="218"/>
      <c r="E942" s="218"/>
      <c r="F942" s="218"/>
      <c r="G942" s="216"/>
      <c r="L942" s="216"/>
    </row>
    <row r="943" spans="1:12" ht="12.75">
      <c r="A943" s="216"/>
      <c r="B943" s="216"/>
      <c r="C943" s="217"/>
      <c r="D943" s="218"/>
      <c r="E943" s="218"/>
      <c r="F943" s="218"/>
      <c r="G943" s="216"/>
      <c r="L943" s="216"/>
    </row>
    <row r="944" spans="1:12" ht="12.75">
      <c r="A944" s="216"/>
      <c r="B944" s="216"/>
      <c r="C944" s="217"/>
      <c r="D944" s="218"/>
      <c r="E944" s="218"/>
      <c r="F944" s="218"/>
      <c r="G944" s="216"/>
      <c r="L944" s="216"/>
    </row>
    <row r="945" spans="1:12" ht="12.75">
      <c r="A945" s="216"/>
      <c r="B945" s="216"/>
      <c r="C945" s="217"/>
      <c r="D945" s="218"/>
      <c r="E945" s="218"/>
      <c r="F945" s="218"/>
      <c r="G945" s="216"/>
      <c r="L945" s="216"/>
    </row>
    <row r="946" spans="1:12" ht="12.75">
      <c r="A946" s="216"/>
      <c r="B946" s="216"/>
      <c r="C946" s="217"/>
      <c r="D946" s="218"/>
      <c r="E946" s="218"/>
      <c r="F946" s="218"/>
      <c r="G946" s="216"/>
      <c r="L946" s="216"/>
    </row>
    <row r="947" spans="1:12" ht="12.75">
      <c r="A947" s="216"/>
      <c r="B947" s="216"/>
      <c r="C947" s="217"/>
      <c r="D947" s="218"/>
      <c r="E947" s="218"/>
      <c r="F947" s="218"/>
      <c r="G947" s="216"/>
      <c r="L947" s="216"/>
    </row>
    <row r="948" spans="1:12" ht="12.75">
      <c r="A948" s="216"/>
      <c r="B948" s="216"/>
      <c r="C948" s="217"/>
      <c r="D948" s="218"/>
      <c r="E948" s="218"/>
      <c r="F948" s="218"/>
      <c r="G948" s="216"/>
      <c r="L948" s="216"/>
    </row>
    <row r="949" spans="1:12" ht="12.75">
      <c r="A949" s="216"/>
      <c r="B949" s="216"/>
      <c r="C949" s="217"/>
      <c r="D949" s="218"/>
      <c r="E949" s="218"/>
      <c r="F949" s="218"/>
      <c r="G949" s="216"/>
      <c r="L949" s="216"/>
    </row>
    <row r="950" spans="1:12" ht="12.75">
      <c r="A950" s="216"/>
      <c r="B950" s="216"/>
      <c r="C950" s="217"/>
      <c r="D950" s="218"/>
      <c r="E950" s="218"/>
      <c r="F950" s="218"/>
      <c r="G950" s="216"/>
      <c r="L950" s="216"/>
    </row>
    <row r="951" spans="1:12" ht="12.75">
      <c r="A951" s="216"/>
      <c r="B951" s="216"/>
      <c r="C951" s="217"/>
      <c r="D951" s="218"/>
      <c r="E951" s="218"/>
      <c r="F951" s="218"/>
      <c r="G951" s="216"/>
      <c r="L951" s="216"/>
    </row>
    <row r="952" spans="1:12" ht="12.75">
      <c r="A952" s="216"/>
      <c r="B952" s="216"/>
      <c r="C952" s="217"/>
      <c r="D952" s="218"/>
      <c r="E952" s="218"/>
      <c r="F952" s="218"/>
      <c r="G952" s="216"/>
      <c r="L952" s="216"/>
    </row>
    <row r="953" spans="1:12" ht="12.75">
      <c r="A953" s="216"/>
      <c r="B953" s="216"/>
      <c r="C953" s="217"/>
      <c r="D953" s="218"/>
      <c r="E953" s="218"/>
      <c r="F953" s="218"/>
      <c r="G953" s="216"/>
      <c r="L953" s="216"/>
    </row>
    <row r="954" spans="1:12" ht="12.75">
      <c r="A954" s="216"/>
      <c r="B954" s="216"/>
      <c r="C954" s="217"/>
      <c r="D954" s="218"/>
      <c r="E954" s="218"/>
      <c r="F954" s="218"/>
      <c r="G954" s="216"/>
      <c r="L954" s="216"/>
    </row>
    <row r="955" spans="1:12" ht="12.75">
      <c r="A955" s="216"/>
      <c r="B955" s="216"/>
      <c r="C955" s="217"/>
      <c r="D955" s="218"/>
      <c r="E955" s="218"/>
      <c r="F955" s="218"/>
      <c r="G955" s="216"/>
      <c r="L955" s="216"/>
    </row>
    <row r="956" spans="1:12" ht="12.75">
      <c r="A956" s="216"/>
      <c r="B956" s="216"/>
      <c r="C956" s="217"/>
      <c r="D956" s="218"/>
      <c r="E956" s="218"/>
      <c r="F956" s="218"/>
      <c r="G956" s="216"/>
      <c r="L956" s="216"/>
    </row>
    <row r="957" spans="1:12" ht="12.75">
      <c r="A957" s="216"/>
      <c r="B957" s="216"/>
      <c r="C957" s="217"/>
      <c r="D957" s="218"/>
      <c r="E957" s="218"/>
      <c r="F957" s="218"/>
      <c r="G957" s="216"/>
      <c r="L957" s="216"/>
    </row>
    <row r="958" spans="1:12" ht="12.75">
      <c r="A958" s="216"/>
      <c r="B958" s="216"/>
      <c r="C958" s="217"/>
      <c r="D958" s="218"/>
      <c r="E958" s="218"/>
      <c r="F958" s="218"/>
      <c r="G958" s="216"/>
      <c r="L958" s="216"/>
    </row>
    <row r="959" spans="1:12" ht="12.75">
      <c r="A959" s="216"/>
      <c r="B959" s="216"/>
      <c r="C959" s="217"/>
      <c r="D959" s="218"/>
      <c r="E959" s="218"/>
      <c r="F959" s="218"/>
      <c r="G959" s="216"/>
      <c r="L959" s="216"/>
    </row>
    <row r="960" spans="1:12" ht="12.75">
      <c r="A960" s="216"/>
      <c r="B960" s="216"/>
      <c r="C960" s="217"/>
      <c r="D960" s="218"/>
      <c r="E960" s="218"/>
      <c r="F960" s="218"/>
      <c r="G960" s="216"/>
      <c r="L960" s="216"/>
    </row>
    <row r="961" spans="1:12" ht="12.75">
      <c r="A961" s="216"/>
      <c r="B961" s="216"/>
      <c r="C961" s="217"/>
      <c r="D961" s="218"/>
      <c r="E961" s="218"/>
      <c r="F961" s="218"/>
      <c r="G961" s="216"/>
      <c r="L961" s="216"/>
    </row>
    <row r="962" spans="1:12" ht="12.75">
      <c r="A962" s="216"/>
      <c r="B962" s="216"/>
      <c r="C962" s="217"/>
      <c r="D962" s="218"/>
      <c r="E962" s="218"/>
      <c r="F962" s="218"/>
      <c r="G962" s="216"/>
      <c r="L962" s="216"/>
    </row>
    <row r="963" spans="1:12" ht="12.75">
      <c r="A963" s="216"/>
      <c r="B963" s="216"/>
      <c r="C963" s="217"/>
      <c r="D963" s="218"/>
      <c r="E963" s="218"/>
      <c r="F963" s="218"/>
      <c r="G963" s="216"/>
      <c r="L963" s="216"/>
    </row>
    <row r="964" spans="1:12" ht="12.75">
      <c r="A964" s="216"/>
      <c r="B964" s="216"/>
      <c r="C964" s="217"/>
      <c r="D964" s="218"/>
      <c r="E964" s="218"/>
      <c r="F964" s="218"/>
      <c r="G964" s="216"/>
      <c r="L964" s="216"/>
    </row>
    <row r="965" spans="1:12" ht="12.75">
      <c r="A965" s="216"/>
      <c r="B965" s="216"/>
      <c r="C965" s="217"/>
      <c r="D965" s="218"/>
      <c r="E965" s="218"/>
      <c r="F965" s="218"/>
      <c r="G965" s="216"/>
      <c r="L965" s="216"/>
    </row>
    <row r="966" spans="1:12" ht="12.75">
      <c r="A966" s="216"/>
      <c r="B966" s="216"/>
      <c r="C966" s="217"/>
      <c r="D966" s="218"/>
      <c r="E966" s="218"/>
      <c r="F966" s="218"/>
      <c r="G966" s="216"/>
      <c r="L966" s="216"/>
    </row>
    <row r="967" spans="1:12" ht="12.75">
      <c r="A967" s="216"/>
      <c r="B967" s="216"/>
      <c r="C967" s="217"/>
      <c r="D967" s="218"/>
      <c r="E967" s="218"/>
      <c r="F967" s="218"/>
      <c r="G967" s="216"/>
      <c r="L967" s="216"/>
    </row>
    <row r="968" spans="1:12" ht="12.75">
      <c r="A968" s="216"/>
      <c r="B968" s="216"/>
      <c r="C968" s="217"/>
      <c r="D968" s="218"/>
      <c r="E968" s="218"/>
      <c r="F968" s="218"/>
      <c r="G968" s="216"/>
      <c r="L968" s="216"/>
    </row>
    <row r="969" spans="1:12" ht="12.75">
      <c r="A969" s="216"/>
      <c r="B969" s="216"/>
      <c r="C969" s="217"/>
      <c r="D969" s="218"/>
      <c r="E969" s="218"/>
      <c r="F969" s="218"/>
      <c r="G969" s="216"/>
      <c r="L969" s="216"/>
    </row>
    <row r="970" spans="1:12" ht="12.75">
      <c r="A970" s="216"/>
      <c r="B970" s="216"/>
      <c r="C970" s="217"/>
      <c r="D970" s="218"/>
      <c r="E970" s="218"/>
      <c r="F970" s="218"/>
      <c r="G970" s="216"/>
      <c r="L970" s="216"/>
    </row>
    <row r="971" spans="1:12" ht="12.75">
      <c r="A971" s="216"/>
      <c r="B971" s="216"/>
      <c r="C971" s="217"/>
      <c r="D971" s="218"/>
      <c r="E971" s="218"/>
      <c r="F971" s="218"/>
      <c r="G971" s="216"/>
      <c r="L971" s="216"/>
    </row>
    <row r="972" spans="1:12" ht="12.75">
      <c r="A972" s="216"/>
      <c r="B972" s="216"/>
      <c r="C972" s="217"/>
      <c r="D972" s="218"/>
      <c r="E972" s="218"/>
      <c r="F972" s="218"/>
      <c r="G972" s="216"/>
      <c r="L972" s="216"/>
    </row>
    <row r="973" spans="1:12" ht="12.75">
      <c r="A973" s="216"/>
      <c r="B973" s="216"/>
      <c r="C973" s="217"/>
      <c r="D973" s="218"/>
      <c r="E973" s="218"/>
      <c r="F973" s="218"/>
      <c r="G973" s="216"/>
      <c r="L973" s="216"/>
    </row>
    <row r="974" spans="1:12" ht="12.75">
      <c r="A974" s="216"/>
      <c r="B974" s="216"/>
      <c r="C974" s="217"/>
      <c r="D974" s="218"/>
      <c r="E974" s="218"/>
      <c r="F974" s="218"/>
      <c r="G974" s="216"/>
      <c r="L974" s="216"/>
    </row>
    <row r="975" spans="1:12" ht="12.75">
      <c r="A975" s="216"/>
      <c r="B975" s="216"/>
      <c r="C975" s="217"/>
      <c r="D975" s="218"/>
      <c r="E975" s="218"/>
      <c r="F975" s="218"/>
      <c r="G975" s="216"/>
      <c r="L975" s="216"/>
    </row>
    <row r="976" spans="1:12" ht="12.75">
      <c r="A976" s="216"/>
      <c r="B976" s="216"/>
      <c r="C976" s="217"/>
      <c r="D976" s="218"/>
      <c r="E976" s="218"/>
      <c r="F976" s="218"/>
      <c r="G976" s="216"/>
      <c r="L976" s="216"/>
    </row>
    <row r="977" spans="1:12" ht="12.75">
      <c r="A977" s="216"/>
      <c r="B977" s="216"/>
      <c r="C977" s="217"/>
      <c r="D977" s="218"/>
      <c r="E977" s="218"/>
      <c r="F977" s="218"/>
      <c r="G977" s="216"/>
      <c r="L977" s="216"/>
    </row>
    <row r="978" spans="1:12" ht="12.75">
      <c r="A978" s="216"/>
      <c r="B978" s="216"/>
      <c r="C978" s="217"/>
      <c r="D978" s="218"/>
      <c r="E978" s="218"/>
      <c r="F978" s="218"/>
      <c r="G978" s="216"/>
      <c r="L978" s="216"/>
    </row>
    <row r="979" spans="1:12" ht="12.75">
      <c r="A979" s="216"/>
      <c r="B979" s="216"/>
      <c r="C979" s="217"/>
      <c r="D979" s="218"/>
      <c r="E979" s="218"/>
      <c r="F979" s="218"/>
      <c r="G979" s="216"/>
      <c r="L979" s="216"/>
    </row>
    <row r="980" spans="1:12" ht="12.75">
      <c r="A980" s="216"/>
      <c r="B980" s="216"/>
      <c r="C980" s="217"/>
      <c r="D980" s="218"/>
      <c r="E980" s="218"/>
      <c r="F980" s="218"/>
      <c r="G980" s="216"/>
      <c r="L980" s="216"/>
    </row>
    <row r="981" spans="1:12" ht="12.75">
      <c r="A981" s="216"/>
      <c r="B981" s="216"/>
      <c r="C981" s="217"/>
      <c r="D981" s="218"/>
      <c r="E981" s="218"/>
      <c r="F981" s="218"/>
      <c r="G981" s="216"/>
      <c r="L981" s="216"/>
    </row>
    <row r="982" spans="1:12" ht="12.75">
      <c r="A982" s="216"/>
      <c r="B982" s="216"/>
      <c r="C982" s="217"/>
      <c r="D982" s="218"/>
      <c r="E982" s="218"/>
      <c r="F982" s="218"/>
      <c r="G982" s="216"/>
      <c r="L982" s="216"/>
    </row>
    <row r="983" spans="1:12" ht="12.75">
      <c r="A983" s="216"/>
      <c r="B983" s="216"/>
      <c r="C983" s="217"/>
      <c r="D983" s="218"/>
      <c r="E983" s="218"/>
      <c r="F983" s="218"/>
      <c r="G983" s="216"/>
      <c r="L983" s="216"/>
    </row>
    <row r="984" spans="1:12" ht="12.75">
      <c r="A984" s="216"/>
      <c r="B984" s="216"/>
      <c r="C984" s="217"/>
      <c r="D984" s="218"/>
      <c r="E984" s="218"/>
      <c r="F984" s="218"/>
      <c r="G984" s="216"/>
      <c r="L984" s="216"/>
    </row>
    <row r="985" spans="1:12" ht="12.75">
      <c r="A985" s="216"/>
      <c r="B985" s="216"/>
      <c r="C985" s="217"/>
      <c r="D985" s="218"/>
      <c r="E985" s="218"/>
      <c r="F985" s="218"/>
      <c r="G985" s="216"/>
      <c r="L985" s="216"/>
    </row>
    <row r="986" spans="1:12" ht="12.75">
      <c r="A986" s="216"/>
      <c r="B986" s="216"/>
      <c r="C986" s="217"/>
      <c r="D986" s="218"/>
      <c r="E986" s="218"/>
      <c r="F986" s="218"/>
      <c r="G986" s="216"/>
      <c r="L986" s="216"/>
    </row>
    <row r="987" spans="1:12" ht="12.75">
      <c r="A987" s="216"/>
      <c r="B987" s="216"/>
      <c r="C987" s="217"/>
      <c r="D987" s="218"/>
      <c r="E987" s="218"/>
      <c r="F987" s="218"/>
      <c r="G987" s="216"/>
      <c r="L987" s="216"/>
    </row>
    <row r="988" spans="1:12" ht="12.75">
      <c r="A988" s="216"/>
      <c r="B988" s="216"/>
      <c r="C988" s="217"/>
      <c r="D988" s="218"/>
      <c r="E988" s="218"/>
      <c r="F988" s="218"/>
      <c r="G988" s="216"/>
      <c r="L988" s="216"/>
    </row>
    <row r="989" spans="1:12" ht="12.75">
      <c r="A989" s="216"/>
      <c r="B989" s="216"/>
      <c r="C989" s="217"/>
      <c r="D989" s="218"/>
      <c r="E989" s="218"/>
      <c r="F989" s="218"/>
      <c r="G989" s="216"/>
      <c r="L989" s="216"/>
    </row>
    <row r="990" spans="1:12" ht="12.75">
      <c r="A990" s="216"/>
      <c r="B990" s="216"/>
      <c r="C990" s="217"/>
      <c r="D990" s="218"/>
      <c r="E990" s="218"/>
      <c r="F990" s="218"/>
      <c r="G990" s="216"/>
      <c r="L990" s="216"/>
    </row>
    <row r="991" spans="1:12" ht="12.75">
      <c r="A991" s="216"/>
      <c r="B991" s="216"/>
      <c r="C991" s="217"/>
      <c r="D991" s="218"/>
      <c r="E991" s="218"/>
      <c r="F991" s="218"/>
      <c r="G991" s="216"/>
      <c r="L991" s="216"/>
    </row>
    <row r="992" spans="1:12" ht="12.75">
      <c r="A992" s="216"/>
      <c r="B992" s="216"/>
      <c r="C992" s="217"/>
      <c r="D992" s="218"/>
      <c r="E992" s="218"/>
      <c r="F992" s="218"/>
      <c r="G992" s="216"/>
      <c r="L992" s="216"/>
    </row>
    <row r="993" spans="1:12" ht="12.75">
      <c r="A993" s="216"/>
      <c r="B993" s="216"/>
      <c r="C993" s="217"/>
      <c r="D993" s="218"/>
      <c r="E993" s="218"/>
      <c r="F993" s="218"/>
      <c r="G993" s="216"/>
      <c r="L993" s="216"/>
    </row>
    <row r="994" spans="1:12" ht="12.75">
      <c r="A994" s="216"/>
      <c r="B994" s="216"/>
      <c r="C994" s="217"/>
      <c r="D994" s="218"/>
      <c r="E994" s="218"/>
      <c r="F994" s="218"/>
      <c r="G994" s="216"/>
      <c r="L994" s="216"/>
    </row>
    <row r="995" spans="1:12" ht="12.75">
      <c r="A995" s="216"/>
      <c r="B995" s="216"/>
      <c r="C995" s="217"/>
      <c r="D995" s="218"/>
      <c r="E995" s="218"/>
      <c r="F995" s="218"/>
      <c r="G995" s="216"/>
      <c r="L995" s="216"/>
    </row>
    <row r="996" spans="1:12" ht="12.75">
      <c r="A996" s="216"/>
      <c r="B996" s="216"/>
      <c r="C996" s="217"/>
      <c r="D996" s="218"/>
      <c r="E996" s="218"/>
      <c r="F996" s="218"/>
      <c r="G996" s="216"/>
      <c r="L996" s="216"/>
    </row>
    <row r="997" spans="1:12" ht="12.75">
      <c r="A997" s="216"/>
      <c r="B997" s="216"/>
      <c r="C997" s="217"/>
      <c r="D997" s="218"/>
      <c r="E997" s="218"/>
      <c r="F997" s="218"/>
      <c r="G997" s="216"/>
      <c r="L997" s="216"/>
    </row>
    <row r="998" spans="1:12" ht="12.75">
      <c r="A998" s="216"/>
      <c r="B998" s="216"/>
      <c r="C998" s="217"/>
      <c r="D998" s="218"/>
      <c r="E998" s="218"/>
      <c r="F998" s="218"/>
      <c r="G998" s="216"/>
      <c r="L998" s="216"/>
    </row>
    <row r="999" spans="1:12" ht="12.75">
      <c r="A999" s="216"/>
      <c r="B999" s="216"/>
      <c r="C999" s="217"/>
      <c r="D999" s="218"/>
      <c r="E999" s="218"/>
      <c r="F999" s="218"/>
      <c r="G999" s="216"/>
      <c r="L999" s="216"/>
    </row>
    <row r="1000" spans="1:12" ht="12.75">
      <c r="A1000" s="216"/>
      <c r="B1000" s="216"/>
      <c r="C1000" s="217"/>
      <c r="D1000" s="218"/>
      <c r="E1000" s="218"/>
      <c r="F1000" s="218"/>
      <c r="G1000" s="216"/>
      <c r="L1000" s="216"/>
    </row>
    <row r="1001" spans="1:12" ht="12.75">
      <c r="A1001" s="216"/>
      <c r="B1001" s="216"/>
      <c r="C1001" s="217"/>
      <c r="D1001" s="218"/>
      <c r="E1001" s="218"/>
      <c r="F1001" s="218"/>
      <c r="G1001" s="216"/>
      <c r="L1001" s="216"/>
    </row>
    <row r="1002" spans="1:12" ht="12.75">
      <c r="A1002" s="216"/>
      <c r="B1002" s="216"/>
      <c r="C1002" s="217"/>
      <c r="D1002" s="218"/>
      <c r="E1002" s="218"/>
      <c r="F1002" s="218"/>
      <c r="G1002" s="216"/>
      <c r="L1002" s="216"/>
    </row>
    <row r="1003" spans="1:12" ht="12.75">
      <c r="A1003" s="216"/>
      <c r="B1003" s="216"/>
      <c r="C1003" s="217"/>
      <c r="D1003" s="218"/>
      <c r="E1003" s="218"/>
      <c r="F1003" s="218"/>
      <c r="G1003" s="216"/>
      <c r="L1003" s="216"/>
    </row>
    <row r="1004" spans="1:12" ht="12.75">
      <c r="A1004" s="216"/>
      <c r="B1004" s="216"/>
      <c r="C1004" s="217"/>
      <c r="D1004" s="218"/>
      <c r="E1004" s="218"/>
      <c r="F1004" s="218"/>
      <c r="G1004" s="216"/>
      <c r="L1004" s="216"/>
    </row>
    <row r="1005" spans="1:12" ht="12.75">
      <c r="A1005" s="216"/>
      <c r="B1005" s="216"/>
      <c r="C1005" s="217"/>
      <c r="D1005" s="218"/>
      <c r="E1005" s="218"/>
      <c r="F1005" s="218"/>
      <c r="G1005" s="216"/>
      <c r="L1005" s="216"/>
    </row>
    <row r="1006" spans="1:12" ht="12.75">
      <c r="A1006" s="216"/>
      <c r="B1006" s="216"/>
      <c r="C1006" s="217"/>
      <c r="D1006" s="218"/>
      <c r="E1006" s="218"/>
      <c r="F1006" s="218"/>
      <c r="G1006" s="216"/>
      <c r="L1006" s="216"/>
    </row>
    <row r="1007" spans="1:12" ht="12.75">
      <c r="A1007" s="216"/>
      <c r="B1007" s="216"/>
      <c r="C1007" s="217"/>
      <c r="D1007" s="218"/>
      <c r="E1007" s="218"/>
      <c r="F1007" s="218"/>
      <c r="G1007" s="216"/>
      <c r="L1007" s="216"/>
    </row>
    <row r="1008" spans="1:12" ht="12.75">
      <c r="A1008" s="216"/>
      <c r="B1008" s="216"/>
      <c r="C1008" s="217"/>
      <c r="D1008" s="218"/>
      <c r="E1008" s="218"/>
      <c r="F1008" s="218"/>
      <c r="G1008" s="216"/>
      <c r="L1008" s="216"/>
    </row>
    <row r="1009" spans="1:12" ht="12.75">
      <c r="A1009" s="216"/>
      <c r="B1009" s="216"/>
      <c r="C1009" s="217"/>
      <c r="D1009" s="218"/>
      <c r="E1009" s="218"/>
      <c r="F1009" s="218"/>
      <c r="G1009" s="216"/>
      <c r="L1009" s="216"/>
    </row>
    <row r="1010" spans="1:12" ht="12.75">
      <c r="A1010" s="216"/>
      <c r="B1010" s="216"/>
      <c r="C1010" s="217"/>
      <c r="D1010" s="218"/>
      <c r="E1010" s="218"/>
      <c r="F1010" s="218"/>
      <c r="G1010" s="216"/>
      <c r="L1010" s="216"/>
    </row>
    <row r="1011" spans="1:12" ht="12.75">
      <c r="A1011" s="216"/>
      <c r="B1011" s="216"/>
      <c r="C1011" s="217"/>
      <c r="D1011" s="218"/>
      <c r="E1011" s="218"/>
      <c r="F1011" s="218"/>
      <c r="G1011" s="216"/>
      <c r="L1011" s="216"/>
    </row>
    <row r="1012" spans="1:12" ht="12.75">
      <c r="A1012" s="216"/>
      <c r="B1012" s="216"/>
      <c r="C1012" s="217"/>
      <c r="D1012" s="218"/>
      <c r="E1012" s="218"/>
      <c r="F1012" s="218"/>
      <c r="G1012" s="216"/>
      <c r="L1012" s="216"/>
    </row>
    <row r="1013" spans="1:12" ht="12.75">
      <c r="A1013" s="216"/>
      <c r="B1013" s="216"/>
      <c r="C1013" s="217"/>
      <c r="D1013" s="218"/>
      <c r="E1013" s="218"/>
      <c r="F1013" s="218"/>
      <c r="G1013" s="216"/>
      <c r="L1013" s="216"/>
    </row>
    <row r="1014" spans="1:12" ht="12.75">
      <c r="A1014" s="216"/>
      <c r="B1014" s="216"/>
      <c r="C1014" s="217"/>
      <c r="D1014" s="218"/>
      <c r="E1014" s="218"/>
      <c r="F1014" s="218"/>
      <c r="G1014" s="216"/>
      <c r="L1014" s="216"/>
    </row>
    <row r="1015" spans="1:12" ht="12.75">
      <c r="A1015" s="216"/>
      <c r="B1015" s="216"/>
      <c r="C1015" s="217"/>
      <c r="D1015" s="218"/>
      <c r="E1015" s="218"/>
      <c r="F1015" s="218"/>
      <c r="G1015" s="216"/>
      <c r="L1015" s="216"/>
    </row>
    <row r="1016" spans="1:12" ht="12.75">
      <c r="A1016" s="216"/>
      <c r="B1016" s="216"/>
      <c r="C1016" s="217"/>
      <c r="D1016" s="218"/>
      <c r="E1016" s="218"/>
      <c r="F1016" s="218"/>
      <c r="G1016" s="216"/>
      <c r="L1016" s="216"/>
    </row>
    <row r="1017" spans="1:12" ht="12.75">
      <c r="A1017" s="216"/>
      <c r="B1017" s="216"/>
      <c r="C1017" s="217"/>
      <c r="D1017" s="218"/>
      <c r="E1017" s="218"/>
      <c r="F1017" s="218"/>
      <c r="G1017" s="216"/>
      <c r="L1017" s="216"/>
    </row>
    <row r="1018" spans="1:12" ht="12.75">
      <c r="A1018" s="216"/>
      <c r="B1018" s="216"/>
      <c r="C1018" s="217"/>
      <c r="D1018" s="218"/>
      <c r="E1018" s="218"/>
      <c r="F1018" s="218"/>
      <c r="G1018" s="216"/>
      <c r="L1018" s="216"/>
    </row>
    <row r="1019" spans="1:12" ht="12.75">
      <c r="A1019" s="216"/>
      <c r="B1019" s="216"/>
      <c r="C1019" s="217"/>
      <c r="D1019" s="218"/>
      <c r="E1019" s="218"/>
      <c r="F1019" s="218"/>
      <c r="G1019" s="216"/>
      <c r="L1019" s="216"/>
    </row>
    <row r="1020" spans="1:12" ht="12.75">
      <c r="A1020" s="216"/>
      <c r="B1020" s="216"/>
      <c r="C1020" s="217"/>
      <c r="D1020" s="218"/>
      <c r="E1020" s="218"/>
      <c r="F1020" s="218"/>
      <c r="G1020" s="216"/>
      <c r="L1020" s="216"/>
    </row>
    <row r="1021" spans="1:12" ht="12.75">
      <c r="A1021" s="216"/>
      <c r="B1021" s="216"/>
      <c r="C1021" s="217"/>
      <c r="D1021" s="218"/>
      <c r="E1021" s="218"/>
      <c r="F1021" s="218"/>
      <c r="G1021" s="216"/>
      <c r="L1021" s="216"/>
    </row>
    <row r="1022" spans="1:12" ht="12.75">
      <c r="A1022" s="216"/>
      <c r="B1022" s="216"/>
      <c r="C1022" s="217"/>
      <c r="D1022" s="218"/>
      <c r="E1022" s="218"/>
      <c r="F1022" s="218"/>
      <c r="G1022" s="216"/>
      <c r="L1022" s="216"/>
    </row>
    <row r="1023" spans="1:12" ht="12.75">
      <c r="A1023" s="216"/>
      <c r="B1023" s="216"/>
      <c r="C1023" s="217"/>
      <c r="D1023" s="218"/>
      <c r="E1023" s="218"/>
      <c r="F1023" s="218"/>
      <c r="G1023" s="216"/>
      <c r="L1023" s="216"/>
    </row>
    <row r="1024" spans="1:12" ht="12.75">
      <c r="A1024" s="216"/>
      <c r="B1024" s="216"/>
      <c r="C1024" s="217"/>
      <c r="D1024" s="218"/>
      <c r="E1024" s="218"/>
      <c r="F1024" s="218"/>
      <c r="G1024" s="216"/>
      <c r="L1024" s="216"/>
    </row>
    <row r="1025" spans="1:12" ht="12.75">
      <c r="A1025" s="216"/>
      <c r="B1025" s="216"/>
      <c r="C1025" s="217"/>
      <c r="D1025" s="218"/>
      <c r="E1025" s="218"/>
      <c r="F1025" s="218"/>
      <c r="G1025" s="216"/>
      <c r="L1025" s="216"/>
    </row>
    <row r="1026" spans="1:12" ht="12.75">
      <c r="A1026" s="216"/>
      <c r="B1026" s="216"/>
      <c r="C1026" s="217"/>
      <c r="D1026" s="218"/>
      <c r="E1026" s="218"/>
      <c r="F1026" s="218"/>
      <c r="G1026" s="216"/>
      <c r="L1026" s="216"/>
    </row>
    <row r="1027" spans="1:12" ht="12.75">
      <c r="A1027" s="216"/>
      <c r="B1027" s="216"/>
      <c r="C1027" s="217"/>
      <c r="D1027" s="218"/>
      <c r="E1027" s="218"/>
      <c r="F1027" s="218"/>
      <c r="G1027" s="216"/>
      <c r="L1027" s="216"/>
    </row>
    <row r="1028" spans="1:12" ht="12.75">
      <c r="A1028" s="216"/>
      <c r="B1028" s="216"/>
      <c r="C1028" s="217"/>
      <c r="D1028" s="218"/>
      <c r="E1028" s="218"/>
      <c r="F1028" s="218"/>
      <c r="G1028" s="216"/>
      <c r="L1028" s="216"/>
    </row>
    <row r="1029" spans="1:12" ht="12.75">
      <c r="A1029" s="216"/>
      <c r="B1029" s="216"/>
      <c r="C1029" s="217"/>
      <c r="D1029" s="218"/>
      <c r="E1029" s="218"/>
      <c r="F1029" s="218"/>
      <c r="G1029" s="216"/>
      <c r="L1029" s="216"/>
    </row>
    <row r="1030" spans="1:12" ht="12.75">
      <c r="A1030" s="216"/>
      <c r="B1030" s="216"/>
      <c r="C1030" s="217"/>
      <c r="D1030" s="218"/>
      <c r="E1030" s="218"/>
      <c r="F1030" s="218"/>
      <c r="G1030" s="216"/>
      <c r="L1030" s="216"/>
    </row>
    <row r="1031" spans="1:12" ht="12.75">
      <c r="A1031" s="216"/>
      <c r="B1031" s="216"/>
      <c r="C1031" s="217"/>
      <c r="D1031" s="218"/>
      <c r="E1031" s="218"/>
      <c r="F1031" s="218"/>
      <c r="G1031" s="216"/>
      <c r="L1031" s="216"/>
    </row>
    <row r="1032" spans="1:12" ht="12.75">
      <c r="A1032" s="216"/>
      <c r="B1032" s="216"/>
      <c r="C1032" s="217"/>
      <c r="D1032" s="218"/>
      <c r="E1032" s="218"/>
      <c r="F1032" s="218"/>
      <c r="G1032" s="216"/>
      <c r="L1032" s="216"/>
    </row>
    <row r="1033" spans="1:12" ht="12.75">
      <c r="A1033" s="216"/>
      <c r="B1033" s="216"/>
      <c r="C1033" s="217"/>
      <c r="D1033" s="218"/>
      <c r="E1033" s="218"/>
      <c r="F1033" s="218"/>
      <c r="G1033" s="216"/>
      <c r="L1033" s="216"/>
    </row>
    <row r="1034" spans="1:12" ht="12.75">
      <c r="A1034" s="216"/>
      <c r="B1034" s="216"/>
      <c r="C1034" s="217"/>
      <c r="D1034" s="218"/>
      <c r="E1034" s="218"/>
      <c r="F1034" s="218"/>
      <c r="G1034" s="216"/>
      <c r="L1034" s="216"/>
    </row>
    <row r="1035" spans="1:12" ht="12.75">
      <c r="A1035" s="216"/>
      <c r="B1035" s="216"/>
      <c r="C1035" s="217"/>
      <c r="D1035" s="218"/>
      <c r="E1035" s="218"/>
      <c r="F1035" s="218"/>
      <c r="G1035" s="216"/>
      <c r="L1035" s="216"/>
    </row>
    <row r="1036" spans="1:12" ht="12.75">
      <c r="A1036" s="216"/>
      <c r="B1036" s="216"/>
      <c r="C1036" s="217"/>
      <c r="D1036" s="218"/>
      <c r="E1036" s="218"/>
      <c r="F1036" s="218"/>
      <c r="G1036" s="216"/>
      <c r="L1036" s="216"/>
    </row>
    <row r="1037" spans="1:12" ht="12.75">
      <c r="A1037" s="216"/>
      <c r="B1037" s="216"/>
      <c r="C1037" s="217"/>
      <c r="D1037" s="218"/>
      <c r="E1037" s="218"/>
      <c r="F1037" s="218"/>
      <c r="G1037" s="216"/>
      <c r="L1037" s="216"/>
    </row>
    <row r="1038" spans="1:12" ht="12.75">
      <c r="A1038" s="216"/>
      <c r="B1038" s="216"/>
      <c r="C1038" s="217"/>
      <c r="D1038" s="218"/>
      <c r="E1038" s="218"/>
      <c r="F1038" s="218"/>
      <c r="G1038" s="216"/>
      <c r="L1038" s="216"/>
    </row>
    <row r="1039" spans="1:12" ht="12.75">
      <c r="A1039" s="216"/>
      <c r="B1039" s="216"/>
      <c r="C1039" s="217"/>
      <c r="D1039" s="218"/>
      <c r="E1039" s="218"/>
      <c r="F1039" s="218"/>
      <c r="G1039" s="216"/>
      <c r="L1039" s="216"/>
    </row>
    <row r="1040" spans="1:12" ht="12.75">
      <c r="A1040" s="216"/>
      <c r="B1040" s="216"/>
      <c r="C1040" s="217"/>
      <c r="D1040" s="218"/>
      <c r="E1040" s="218"/>
      <c r="F1040" s="218"/>
      <c r="G1040" s="216"/>
      <c r="L1040" s="216"/>
    </row>
    <row r="1041" spans="1:12" ht="12.75">
      <c r="A1041" s="216"/>
      <c r="B1041" s="216"/>
      <c r="C1041" s="217"/>
      <c r="D1041" s="218"/>
      <c r="E1041" s="218"/>
      <c r="F1041" s="218"/>
      <c r="G1041" s="216"/>
      <c r="L1041" s="216"/>
    </row>
    <row r="1042" spans="1:12" ht="12.75">
      <c r="A1042" s="216"/>
      <c r="B1042" s="216"/>
      <c r="C1042" s="217"/>
      <c r="D1042" s="218"/>
      <c r="E1042" s="218"/>
      <c r="F1042" s="218"/>
      <c r="G1042" s="216"/>
      <c r="L1042" s="216"/>
    </row>
    <row r="1043" spans="1:12" ht="12.75">
      <c r="A1043" s="216"/>
      <c r="B1043" s="216"/>
      <c r="C1043" s="217"/>
      <c r="D1043" s="218"/>
      <c r="E1043" s="218"/>
      <c r="F1043" s="218"/>
      <c r="G1043" s="216"/>
      <c r="L1043" s="216"/>
    </row>
    <row r="1044" spans="1:12" ht="12.75">
      <c r="A1044" s="216"/>
      <c r="B1044" s="216"/>
      <c r="C1044" s="217"/>
      <c r="D1044" s="218"/>
      <c r="E1044" s="218"/>
      <c r="F1044" s="218"/>
      <c r="G1044" s="216"/>
      <c r="L1044" s="216"/>
    </row>
    <row r="1045" spans="1:12" ht="12.75">
      <c r="A1045" s="216"/>
      <c r="B1045" s="216"/>
      <c r="C1045" s="217"/>
      <c r="D1045" s="218"/>
      <c r="E1045" s="218"/>
      <c r="F1045" s="218"/>
      <c r="G1045" s="216"/>
      <c r="L1045" s="216"/>
    </row>
    <row r="1046" spans="1:12" ht="12.75">
      <c r="A1046" s="216"/>
      <c r="B1046" s="216"/>
      <c r="C1046" s="217"/>
      <c r="D1046" s="218"/>
      <c r="E1046" s="218"/>
      <c r="F1046" s="218"/>
      <c r="G1046" s="216"/>
      <c r="L1046" s="216"/>
    </row>
    <row r="1047" spans="1:12" ht="12.75">
      <c r="A1047" s="216"/>
      <c r="B1047" s="216"/>
      <c r="C1047" s="217"/>
      <c r="D1047" s="218"/>
      <c r="E1047" s="218"/>
      <c r="F1047" s="218"/>
      <c r="G1047" s="216"/>
      <c r="L1047" s="216"/>
    </row>
    <row r="1048" spans="1:12" ht="12.75">
      <c r="A1048" s="216"/>
      <c r="B1048" s="216"/>
      <c r="C1048" s="217"/>
      <c r="D1048" s="218"/>
      <c r="E1048" s="218"/>
      <c r="F1048" s="218"/>
      <c r="G1048" s="216"/>
      <c r="L1048" s="216"/>
    </row>
    <row r="1049" spans="1:12" ht="12.75">
      <c r="A1049" s="216"/>
      <c r="B1049" s="216"/>
      <c r="C1049" s="217"/>
      <c r="D1049" s="218"/>
      <c r="E1049" s="218"/>
      <c r="F1049" s="218"/>
      <c r="G1049" s="216"/>
      <c r="L1049" s="216"/>
    </row>
    <row r="1050" spans="1:12" ht="12.75">
      <c r="A1050" s="216"/>
      <c r="B1050" s="216"/>
      <c r="C1050" s="217"/>
      <c r="D1050" s="218"/>
      <c r="E1050" s="218"/>
      <c r="F1050" s="218"/>
      <c r="G1050" s="216"/>
      <c r="L1050" s="216"/>
    </row>
    <row r="1051" spans="1:12" ht="12.75">
      <c r="A1051" s="216"/>
      <c r="B1051" s="216"/>
      <c r="C1051" s="217"/>
      <c r="D1051" s="218"/>
      <c r="E1051" s="218"/>
      <c r="F1051" s="218"/>
      <c r="G1051" s="216"/>
      <c r="L1051" s="216"/>
    </row>
    <row r="1052" spans="1:12" ht="12.75">
      <c r="A1052" s="216"/>
      <c r="B1052" s="216"/>
      <c r="C1052" s="217"/>
      <c r="D1052" s="218"/>
      <c r="E1052" s="218"/>
      <c r="F1052" s="218"/>
      <c r="G1052" s="216"/>
      <c r="L1052" s="216"/>
    </row>
    <row r="1053" spans="1:12" ht="12.75">
      <c r="A1053" s="216"/>
      <c r="B1053" s="216"/>
      <c r="C1053" s="217"/>
      <c r="D1053" s="218"/>
      <c r="E1053" s="218"/>
      <c r="F1053" s="218"/>
      <c r="G1053" s="216"/>
      <c r="L1053" s="216"/>
    </row>
    <row r="1054" spans="1:12" ht="12.75">
      <c r="A1054" s="216"/>
      <c r="B1054" s="216"/>
      <c r="C1054" s="217"/>
      <c r="D1054" s="218"/>
      <c r="E1054" s="218"/>
      <c r="F1054" s="218"/>
      <c r="G1054" s="216"/>
      <c r="L1054" s="216"/>
    </row>
    <row r="1055" spans="1:12" ht="12.75">
      <c r="A1055" s="216"/>
      <c r="B1055" s="216"/>
      <c r="C1055" s="217"/>
      <c r="D1055" s="218"/>
      <c r="E1055" s="218"/>
      <c r="F1055" s="218"/>
      <c r="G1055" s="216"/>
      <c r="L1055" s="216"/>
    </row>
    <row r="1056" spans="1:12" ht="12.75">
      <c r="A1056" s="216"/>
      <c r="B1056" s="216"/>
      <c r="C1056" s="217"/>
      <c r="D1056" s="218"/>
      <c r="E1056" s="218"/>
      <c r="F1056" s="218"/>
      <c r="G1056" s="216"/>
      <c r="L1056" s="216"/>
    </row>
    <row r="1057" spans="1:12" ht="12.75">
      <c r="A1057" s="216"/>
      <c r="B1057" s="216"/>
      <c r="C1057" s="217"/>
      <c r="D1057" s="218"/>
      <c r="E1057" s="218"/>
      <c r="F1057" s="218"/>
      <c r="G1057" s="216"/>
      <c r="L1057" s="216"/>
    </row>
    <row r="1058" spans="1:12" ht="12.75">
      <c r="A1058" s="216"/>
      <c r="B1058" s="216"/>
      <c r="C1058" s="217"/>
      <c r="D1058" s="218"/>
      <c r="E1058" s="218"/>
      <c r="F1058" s="218"/>
      <c r="G1058" s="216"/>
      <c r="L1058" s="216"/>
    </row>
    <row r="1059" spans="1:12" ht="12.75">
      <c r="A1059" s="216"/>
      <c r="B1059" s="216"/>
      <c r="C1059" s="217"/>
      <c r="D1059" s="218"/>
      <c r="E1059" s="218"/>
      <c r="F1059" s="218"/>
      <c r="G1059" s="216"/>
      <c r="L1059" s="216"/>
    </row>
    <row r="1060" spans="1:12" ht="12.75">
      <c r="A1060" s="216"/>
      <c r="B1060" s="216"/>
      <c r="C1060" s="217"/>
      <c r="D1060" s="218"/>
      <c r="E1060" s="218"/>
      <c r="F1060" s="218"/>
      <c r="G1060" s="216"/>
      <c r="L1060" s="216"/>
    </row>
    <row r="1061" spans="1:12" ht="12.75">
      <c r="A1061" s="216"/>
      <c r="B1061" s="216"/>
      <c r="C1061" s="217"/>
      <c r="D1061" s="218"/>
      <c r="E1061" s="218"/>
      <c r="F1061" s="218"/>
      <c r="G1061" s="216"/>
      <c r="L1061" s="216"/>
    </row>
    <row r="1062" spans="1:12" ht="12.75">
      <c r="A1062" s="216"/>
      <c r="B1062" s="216"/>
      <c r="C1062" s="217"/>
      <c r="D1062" s="218"/>
      <c r="E1062" s="218"/>
      <c r="F1062" s="218"/>
      <c r="G1062" s="216"/>
      <c r="L1062" s="216"/>
    </row>
    <row r="1063" spans="1:12" ht="12.75">
      <c r="A1063" s="216"/>
      <c r="B1063" s="216"/>
      <c r="C1063" s="217"/>
      <c r="D1063" s="218"/>
      <c r="E1063" s="218"/>
      <c r="F1063" s="218"/>
      <c r="G1063" s="216"/>
      <c r="L1063" s="216"/>
    </row>
    <row r="1064" spans="1:12" ht="12.75">
      <c r="A1064" s="216"/>
      <c r="B1064" s="216"/>
      <c r="C1064" s="217"/>
      <c r="D1064" s="218"/>
      <c r="E1064" s="218"/>
      <c r="F1064" s="218"/>
      <c r="G1064" s="216"/>
      <c r="L1064" s="216"/>
    </row>
    <row r="1065" spans="1:12" ht="12.75">
      <c r="A1065" s="216"/>
      <c r="B1065" s="216"/>
      <c r="C1065" s="217"/>
      <c r="D1065" s="218"/>
      <c r="E1065" s="218"/>
      <c r="F1065" s="218"/>
      <c r="G1065" s="216"/>
      <c r="L1065" s="216"/>
    </row>
    <row r="1066" spans="1:12" ht="12.75">
      <c r="A1066" s="216"/>
      <c r="B1066" s="216"/>
      <c r="C1066" s="217"/>
      <c r="D1066" s="218"/>
      <c r="E1066" s="218"/>
      <c r="F1066" s="218"/>
      <c r="G1066" s="216"/>
      <c r="L1066" s="216"/>
    </row>
    <row r="1067" spans="1:12" ht="12.75">
      <c r="A1067" s="216"/>
      <c r="B1067" s="216"/>
      <c r="C1067" s="217"/>
      <c r="D1067" s="218"/>
      <c r="E1067" s="218"/>
      <c r="F1067" s="218"/>
      <c r="G1067" s="216"/>
      <c r="L1067" s="216"/>
    </row>
    <row r="1068" spans="1:12" ht="12.75">
      <c r="A1068" s="216"/>
      <c r="B1068" s="216"/>
      <c r="C1068" s="217"/>
      <c r="D1068" s="218"/>
      <c r="E1068" s="218"/>
      <c r="F1068" s="218"/>
      <c r="G1068" s="216"/>
      <c r="L1068" s="216"/>
    </row>
    <row r="1069" spans="1:12" ht="12.75">
      <c r="A1069" s="216"/>
      <c r="B1069" s="216"/>
      <c r="C1069" s="217"/>
      <c r="D1069" s="218"/>
      <c r="E1069" s="218"/>
      <c r="F1069" s="218"/>
      <c r="G1069" s="216"/>
      <c r="L1069" s="216"/>
    </row>
    <row r="1070" spans="1:12" ht="12.75">
      <c r="A1070" s="216"/>
      <c r="B1070" s="216"/>
      <c r="C1070" s="217"/>
      <c r="D1070" s="218"/>
      <c r="E1070" s="218"/>
      <c r="F1070" s="218"/>
      <c r="G1070" s="216"/>
      <c r="L1070" s="216"/>
    </row>
    <row r="1071" spans="1:12" ht="12.75">
      <c r="A1071" s="216"/>
      <c r="B1071" s="216"/>
      <c r="C1071" s="217"/>
      <c r="D1071" s="218"/>
      <c r="E1071" s="218"/>
      <c r="F1071" s="218"/>
      <c r="G1071" s="216"/>
      <c r="L1071" s="216"/>
    </row>
    <row r="1072" spans="1:12" ht="12.75">
      <c r="A1072" s="216"/>
      <c r="B1072" s="216"/>
      <c r="C1072" s="217"/>
      <c r="D1072" s="218"/>
      <c r="E1072" s="218"/>
      <c r="F1072" s="218"/>
      <c r="G1072" s="216"/>
      <c r="L1072" s="216"/>
    </row>
    <row r="1073" spans="1:12" ht="12.75">
      <c r="A1073" s="216"/>
      <c r="B1073" s="216"/>
      <c r="C1073" s="217"/>
      <c r="D1073" s="218"/>
      <c r="E1073" s="218"/>
      <c r="F1073" s="218"/>
      <c r="G1073" s="216"/>
      <c r="L1073" s="216"/>
    </row>
    <row r="1074" spans="1:12" ht="12.75">
      <c r="A1074" s="216"/>
      <c r="B1074" s="216"/>
      <c r="C1074" s="217"/>
      <c r="D1074" s="218"/>
      <c r="E1074" s="218"/>
      <c r="F1074" s="218"/>
      <c r="G1074" s="216"/>
      <c r="L1074" s="216"/>
    </row>
    <row r="1075" spans="1:12" ht="12.75">
      <c r="A1075" s="216"/>
      <c r="B1075" s="216"/>
      <c r="C1075" s="217"/>
      <c r="D1075" s="218"/>
      <c r="E1075" s="218"/>
      <c r="F1075" s="218"/>
      <c r="G1075" s="216"/>
      <c r="L1075" s="216"/>
    </row>
    <row r="1076" spans="1:12" ht="12.75">
      <c r="A1076" s="216"/>
      <c r="B1076" s="216"/>
      <c r="C1076" s="217"/>
      <c r="D1076" s="218"/>
      <c r="E1076" s="218"/>
      <c r="F1076" s="218"/>
      <c r="G1076" s="216"/>
      <c r="L1076" s="216"/>
    </row>
    <row r="1077" spans="1:12" ht="12.75">
      <c r="A1077" s="216"/>
      <c r="B1077" s="216"/>
      <c r="C1077" s="217"/>
      <c r="D1077" s="218"/>
      <c r="E1077" s="218"/>
      <c r="F1077" s="218"/>
      <c r="G1077" s="216"/>
      <c r="L1077" s="216"/>
    </row>
    <row r="1078" spans="1:12" ht="12.75">
      <c r="A1078" s="216"/>
      <c r="B1078" s="216"/>
      <c r="C1078" s="217"/>
      <c r="D1078" s="218"/>
      <c r="E1078" s="218"/>
      <c r="F1078" s="218"/>
      <c r="G1078" s="216"/>
      <c r="L1078" s="216"/>
    </row>
    <row r="1079" spans="1:12" ht="12.75">
      <c r="A1079" s="216"/>
      <c r="B1079" s="216"/>
      <c r="C1079" s="217"/>
      <c r="D1079" s="218"/>
      <c r="E1079" s="218"/>
      <c r="F1079" s="218"/>
      <c r="G1079" s="216"/>
      <c r="L1079" s="216"/>
    </row>
    <row r="1080" spans="1:12" ht="12.75">
      <c r="A1080" s="216"/>
      <c r="B1080" s="216"/>
      <c r="C1080" s="217"/>
      <c r="D1080" s="218"/>
      <c r="E1080" s="218"/>
      <c r="F1080" s="218"/>
      <c r="G1080" s="216"/>
      <c r="L1080" s="216"/>
    </row>
    <row r="1081" spans="1:12" ht="12.75">
      <c r="A1081" s="216"/>
      <c r="B1081" s="216"/>
      <c r="C1081" s="217"/>
      <c r="D1081" s="218"/>
      <c r="E1081" s="218"/>
      <c r="F1081" s="218"/>
      <c r="G1081" s="216"/>
      <c r="L1081" s="216"/>
    </row>
    <row r="1082" spans="1:12" ht="12.75">
      <c r="A1082" s="216"/>
      <c r="B1082" s="216"/>
      <c r="C1082" s="217"/>
      <c r="D1082" s="218"/>
      <c r="E1082" s="218"/>
      <c r="F1082" s="218"/>
      <c r="G1082" s="216"/>
      <c r="L1082" s="216"/>
    </row>
    <row r="1083" spans="1:12" ht="12.75">
      <c r="A1083" s="216"/>
      <c r="B1083" s="216"/>
      <c r="C1083" s="217"/>
      <c r="D1083" s="218"/>
      <c r="E1083" s="218"/>
      <c r="F1083" s="218"/>
      <c r="G1083" s="216"/>
      <c r="L1083" s="216"/>
    </row>
    <row r="1084" spans="1:12" ht="12.75">
      <c r="A1084" s="216"/>
      <c r="B1084" s="216"/>
      <c r="C1084" s="217"/>
      <c r="D1084" s="218"/>
      <c r="E1084" s="218"/>
      <c r="F1084" s="218"/>
      <c r="G1084" s="216"/>
      <c r="L1084" s="216"/>
    </row>
    <row r="1085" spans="1:12" ht="12.75">
      <c r="A1085" s="216"/>
      <c r="B1085" s="216"/>
      <c r="C1085" s="217"/>
      <c r="D1085" s="218"/>
      <c r="E1085" s="218"/>
      <c r="F1085" s="218"/>
      <c r="G1085" s="216"/>
      <c r="L1085" s="216"/>
    </row>
    <row r="1086" spans="1:12" ht="12.75">
      <c r="A1086" s="216"/>
      <c r="B1086" s="216"/>
      <c r="C1086" s="217"/>
      <c r="D1086" s="218"/>
      <c r="E1086" s="218"/>
      <c r="F1086" s="218"/>
      <c r="G1086" s="216"/>
      <c r="L1086" s="216"/>
    </row>
    <row r="1087" spans="1:12" ht="12.75">
      <c r="A1087" s="216"/>
      <c r="B1087" s="216"/>
      <c r="C1087" s="217"/>
      <c r="D1087" s="218"/>
      <c r="E1087" s="218"/>
      <c r="F1087" s="218"/>
      <c r="G1087" s="216"/>
      <c r="L1087" s="216"/>
    </row>
    <row r="1088" spans="1:12" ht="12.75">
      <c r="A1088" s="216"/>
      <c r="B1088" s="216"/>
      <c r="C1088" s="217"/>
      <c r="D1088" s="218"/>
      <c r="E1088" s="218"/>
      <c r="F1088" s="218"/>
      <c r="G1088" s="216"/>
      <c r="L1088" s="216"/>
    </row>
    <row r="1089" spans="1:12" ht="12.75">
      <c r="A1089" s="216"/>
      <c r="B1089" s="216"/>
      <c r="C1089" s="217"/>
      <c r="D1089" s="218"/>
      <c r="E1089" s="218"/>
      <c r="F1089" s="218"/>
      <c r="G1089" s="216"/>
      <c r="L1089" s="216"/>
    </row>
    <row r="1090" spans="1:12" ht="12.75">
      <c r="A1090" s="216"/>
      <c r="B1090" s="216"/>
      <c r="C1090" s="217"/>
      <c r="D1090" s="218"/>
      <c r="E1090" s="218"/>
      <c r="F1090" s="218"/>
      <c r="G1090" s="216"/>
      <c r="L1090" s="216"/>
    </row>
    <row r="1091" spans="1:12" ht="12.75">
      <c r="A1091" s="216"/>
      <c r="B1091" s="216"/>
      <c r="C1091" s="217"/>
      <c r="D1091" s="218"/>
      <c r="E1091" s="218"/>
      <c r="F1091" s="218"/>
      <c r="G1091" s="216"/>
      <c r="L1091" s="216"/>
    </row>
    <row r="1092" spans="1:12" ht="12.75">
      <c r="A1092" s="216"/>
      <c r="B1092" s="216"/>
      <c r="C1092" s="217"/>
      <c r="D1092" s="218"/>
      <c r="E1092" s="218"/>
      <c r="F1092" s="218"/>
      <c r="G1092" s="216"/>
      <c r="L1092" s="216"/>
    </row>
    <row r="1093" spans="1:12" ht="12.75">
      <c r="A1093" s="216"/>
      <c r="B1093" s="216"/>
      <c r="C1093" s="217"/>
      <c r="D1093" s="218"/>
      <c r="E1093" s="218"/>
      <c r="F1093" s="218"/>
      <c r="G1093" s="216"/>
      <c r="L1093" s="216"/>
    </row>
    <row r="1094" spans="1:12" ht="12.75">
      <c r="A1094" s="216"/>
      <c r="B1094" s="216"/>
      <c r="C1094" s="217"/>
      <c r="D1094" s="218"/>
      <c r="E1094" s="218"/>
      <c r="F1094" s="218"/>
      <c r="G1094" s="216"/>
      <c r="L1094" s="216"/>
    </row>
    <row r="1095" spans="1:12" ht="12.75">
      <c r="A1095" s="216"/>
      <c r="B1095" s="216"/>
      <c r="C1095" s="217"/>
      <c r="D1095" s="218"/>
      <c r="E1095" s="218"/>
      <c r="F1095" s="218"/>
      <c r="G1095" s="216"/>
      <c r="L1095" s="216"/>
    </row>
    <row r="1096" spans="1:12" ht="12.75">
      <c r="A1096" s="216"/>
      <c r="B1096" s="216"/>
      <c r="C1096" s="217"/>
      <c r="D1096" s="218"/>
      <c r="E1096" s="218"/>
      <c r="F1096" s="218"/>
      <c r="G1096" s="216"/>
      <c r="L1096" s="216"/>
    </row>
    <row r="1097" spans="1:12" ht="12.75">
      <c r="A1097" s="216"/>
      <c r="B1097" s="216"/>
      <c r="C1097" s="217"/>
      <c r="D1097" s="218"/>
      <c r="E1097" s="218"/>
      <c r="F1097" s="218"/>
      <c r="G1097" s="216"/>
      <c r="L1097" s="216"/>
    </row>
    <row r="1098" spans="1:12" ht="12.75">
      <c r="A1098" s="216"/>
      <c r="B1098" s="216"/>
      <c r="C1098" s="217"/>
      <c r="D1098" s="218"/>
      <c r="E1098" s="218"/>
      <c r="F1098" s="218"/>
      <c r="G1098" s="216"/>
      <c r="L1098" s="216"/>
    </row>
    <row r="1099" spans="1:12" ht="12.75">
      <c r="A1099" s="216"/>
      <c r="B1099" s="216"/>
      <c r="C1099" s="217"/>
      <c r="D1099" s="218"/>
      <c r="E1099" s="218"/>
      <c r="F1099" s="218"/>
      <c r="G1099" s="216"/>
      <c r="L1099" s="216"/>
    </row>
    <row r="1100" spans="1:12" ht="12.75">
      <c r="A1100" s="216"/>
      <c r="B1100" s="216"/>
      <c r="C1100" s="217"/>
      <c r="D1100" s="218"/>
      <c r="E1100" s="218"/>
      <c r="F1100" s="218"/>
      <c r="G1100" s="216"/>
      <c r="L1100" s="216"/>
    </row>
    <row r="1101" spans="1:12" ht="12.75">
      <c r="A1101" s="216"/>
      <c r="B1101" s="216"/>
      <c r="C1101" s="217"/>
      <c r="D1101" s="218"/>
      <c r="E1101" s="218"/>
      <c r="F1101" s="218"/>
      <c r="G1101" s="216"/>
      <c r="L1101" s="216"/>
    </row>
    <row r="1102" spans="1:12" ht="12.75">
      <c r="A1102" s="216"/>
      <c r="B1102" s="216"/>
      <c r="C1102" s="217"/>
      <c r="D1102" s="218"/>
      <c r="E1102" s="218"/>
      <c r="F1102" s="218"/>
      <c r="G1102" s="216"/>
      <c r="L1102" s="216"/>
    </row>
    <row r="1103" spans="1:12" ht="12.75">
      <c r="A1103" s="216"/>
      <c r="B1103" s="216"/>
      <c r="C1103" s="217"/>
      <c r="D1103" s="218"/>
      <c r="E1103" s="218"/>
      <c r="F1103" s="218"/>
      <c r="G1103" s="216"/>
      <c r="L1103" s="216"/>
    </row>
    <row r="1104" spans="1:12" ht="12.75">
      <c r="A1104" s="216"/>
      <c r="B1104" s="216"/>
      <c r="C1104" s="217"/>
      <c r="D1104" s="218"/>
      <c r="E1104" s="218"/>
      <c r="F1104" s="218"/>
      <c r="G1104" s="216"/>
      <c r="L1104" s="216"/>
    </row>
    <row r="1105" spans="1:12" ht="12.75">
      <c r="A1105" s="216"/>
      <c r="B1105" s="216"/>
      <c r="C1105" s="217"/>
      <c r="D1105" s="218"/>
      <c r="E1105" s="218"/>
      <c r="F1105" s="218"/>
      <c r="G1105" s="216"/>
      <c r="L1105" s="216"/>
    </row>
    <row r="1106" spans="1:12" ht="12.75">
      <c r="A1106" s="216"/>
      <c r="B1106" s="216"/>
      <c r="C1106" s="217"/>
      <c r="D1106" s="218"/>
      <c r="E1106" s="218"/>
      <c r="F1106" s="218"/>
      <c r="G1106" s="216"/>
      <c r="L1106" s="216"/>
    </row>
    <row r="1107" spans="1:12" ht="12.75">
      <c r="A1107" s="216"/>
      <c r="B1107" s="216"/>
      <c r="C1107" s="217"/>
      <c r="D1107" s="218"/>
      <c r="E1107" s="218"/>
      <c r="F1107" s="218"/>
      <c r="G1107" s="216"/>
      <c r="L1107" s="216"/>
    </row>
    <row r="1108" spans="1:12" ht="12.75">
      <c r="A1108" s="216"/>
      <c r="B1108" s="216"/>
      <c r="C1108" s="217"/>
      <c r="D1108" s="218"/>
      <c r="E1108" s="218"/>
      <c r="F1108" s="218"/>
      <c r="G1108" s="216"/>
      <c r="L1108" s="216"/>
    </row>
    <row r="1109" spans="1:12" ht="12.75">
      <c r="A1109" s="216"/>
      <c r="B1109" s="216"/>
      <c r="C1109" s="217"/>
      <c r="D1109" s="218"/>
      <c r="E1109" s="218"/>
      <c r="F1109" s="218"/>
      <c r="G1109" s="216"/>
      <c r="L1109" s="216"/>
    </row>
    <row r="1110" spans="1:12" ht="12.75">
      <c r="A1110" s="216"/>
      <c r="B1110" s="216"/>
      <c r="C1110" s="217"/>
      <c r="D1110" s="218"/>
      <c r="E1110" s="218"/>
      <c r="F1110" s="218"/>
      <c r="G1110" s="216"/>
      <c r="L1110" s="216"/>
    </row>
    <row r="1111" spans="1:12" ht="12.75">
      <c r="A1111" s="216"/>
      <c r="B1111" s="216"/>
      <c r="C1111" s="217"/>
      <c r="D1111" s="218"/>
      <c r="E1111" s="218"/>
      <c r="F1111" s="218"/>
      <c r="G1111" s="216"/>
      <c r="L1111" s="216"/>
    </row>
    <row r="1112" spans="1:12" ht="12.75">
      <c r="A1112" s="216"/>
      <c r="B1112" s="216"/>
      <c r="C1112" s="217"/>
      <c r="D1112" s="218"/>
      <c r="E1112" s="218"/>
      <c r="F1112" s="218"/>
      <c r="G1112" s="216"/>
      <c r="L1112" s="216"/>
    </row>
    <row r="1113" spans="1:12" ht="12.75">
      <c r="A1113" s="216"/>
      <c r="B1113" s="216"/>
      <c r="C1113" s="217"/>
      <c r="D1113" s="218"/>
      <c r="E1113" s="218"/>
      <c r="F1113" s="218"/>
      <c r="G1113" s="216"/>
      <c r="L1113" s="216"/>
    </row>
    <row r="1114" spans="1:12" ht="12.75">
      <c r="A1114" s="216"/>
      <c r="B1114" s="216"/>
      <c r="C1114" s="217"/>
      <c r="D1114" s="218"/>
      <c r="E1114" s="218"/>
      <c r="F1114" s="218"/>
      <c r="G1114" s="216"/>
      <c r="L1114" s="216"/>
    </row>
    <row r="1115" spans="1:12" ht="12.75">
      <c r="A1115" s="216"/>
      <c r="B1115" s="216"/>
      <c r="C1115" s="217"/>
      <c r="D1115" s="218"/>
      <c r="E1115" s="218"/>
      <c r="F1115" s="218"/>
      <c r="G1115" s="216"/>
      <c r="L1115" s="216"/>
    </row>
    <row r="1116" spans="1:12" ht="12.75">
      <c r="A1116" s="216"/>
      <c r="B1116" s="216"/>
      <c r="C1116" s="217"/>
      <c r="D1116" s="218"/>
      <c r="E1116" s="218"/>
      <c r="F1116" s="218"/>
      <c r="G1116" s="216"/>
      <c r="L1116" s="216"/>
    </row>
  </sheetData>
  <mergeCells count="8">
    <mergeCell ref="A1:F1"/>
    <mergeCell ref="A2:F2"/>
    <mergeCell ref="A3:A5"/>
    <mergeCell ref="B3:B5"/>
    <mergeCell ref="C3:C5"/>
    <mergeCell ref="D3:F3"/>
    <mergeCell ref="D4:D5"/>
    <mergeCell ref="E4:F4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view="pageBreakPreview" zoomScale="76" zoomScaleSheetLayoutView="76" workbookViewId="0" topLeftCell="A1">
      <selection activeCell="C7" sqref="C7"/>
    </sheetView>
  </sheetViews>
  <sheetFormatPr defaultColWidth="9.125" defaultRowHeight="12.75"/>
  <cols>
    <col min="1" max="1" width="6.25390625" style="177" customWidth="1"/>
    <col min="2" max="2" width="29.75390625" style="178" customWidth="1"/>
    <col min="3" max="3" width="16.625" style="178" customWidth="1"/>
    <col min="4" max="4" width="9.625" style="179" customWidth="1"/>
    <col min="5" max="5" width="11.75390625" style="179" customWidth="1"/>
    <col min="6" max="6" width="14.00390625" style="179" customWidth="1"/>
    <col min="7" max="7" width="10.875" style="180" customWidth="1"/>
    <col min="8" max="8" width="12.25390625" style="179" bestFit="1" customWidth="1"/>
    <col min="9" max="9" width="12.125" style="179" customWidth="1"/>
    <col min="10" max="10" width="12.75390625" style="179" customWidth="1"/>
    <col min="11" max="11" width="9.25390625" style="180" customWidth="1"/>
    <col min="12" max="12" width="12.25390625" style="179" bestFit="1" customWidth="1"/>
    <col min="13" max="13" width="13.125" style="179" customWidth="1"/>
    <col min="14" max="14" width="13.625" style="179" customWidth="1"/>
    <col min="15" max="15" width="9.625" style="180" customWidth="1"/>
    <col min="16" max="16" width="14.875" style="179" customWidth="1"/>
    <col min="17" max="256" width="9.125" style="178" customWidth="1"/>
    <col min="257" max="257" width="5.625" style="178" customWidth="1"/>
    <col min="258" max="258" width="33.625" style="178" customWidth="1"/>
    <col min="259" max="259" width="15.625" style="178" customWidth="1"/>
    <col min="260" max="260" width="9.625" style="178" customWidth="1"/>
    <col min="261" max="261" width="11.75390625" style="178" customWidth="1"/>
    <col min="262" max="262" width="13.125" style="178" customWidth="1"/>
    <col min="263" max="263" width="10.875" style="178" customWidth="1"/>
    <col min="264" max="264" width="9.25390625" style="178" bestFit="1" customWidth="1"/>
    <col min="265" max="265" width="12.125" style="178" customWidth="1"/>
    <col min="266" max="266" width="12.75390625" style="178" customWidth="1"/>
    <col min="267" max="267" width="9.25390625" style="178" customWidth="1"/>
    <col min="268" max="268" width="9.25390625" style="178" bestFit="1" customWidth="1"/>
    <col min="269" max="269" width="13.125" style="178" customWidth="1"/>
    <col min="270" max="270" width="13.625" style="178" customWidth="1"/>
    <col min="271" max="271" width="9.625" style="178" customWidth="1"/>
    <col min="272" max="272" width="14.875" style="178" customWidth="1"/>
    <col min="273" max="512" width="9.125" style="178" customWidth="1"/>
    <col min="513" max="513" width="5.625" style="178" customWidth="1"/>
    <col min="514" max="514" width="33.625" style="178" customWidth="1"/>
    <col min="515" max="515" width="15.625" style="178" customWidth="1"/>
    <col min="516" max="516" width="9.625" style="178" customWidth="1"/>
    <col min="517" max="517" width="11.75390625" style="178" customWidth="1"/>
    <col min="518" max="518" width="13.125" style="178" customWidth="1"/>
    <col min="519" max="519" width="10.875" style="178" customWidth="1"/>
    <col min="520" max="520" width="9.25390625" style="178" bestFit="1" customWidth="1"/>
    <col min="521" max="521" width="12.125" style="178" customWidth="1"/>
    <col min="522" max="522" width="12.75390625" style="178" customWidth="1"/>
    <col min="523" max="523" width="9.25390625" style="178" customWidth="1"/>
    <col min="524" max="524" width="9.25390625" style="178" bestFit="1" customWidth="1"/>
    <col min="525" max="525" width="13.125" style="178" customWidth="1"/>
    <col min="526" max="526" width="13.625" style="178" customWidth="1"/>
    <col min="527" max="527" width="9.625" style="178" customWidth="1"/>
    <col min="528" max="528" width="14.875" style="178" customWidth="1"/>
    <col min="529" max="768" width="9.125" style="178" customWidth="1"/>
    <col min="769" max="769" width="5.625" style="178" customWidth="1"/>
    <col min="770" max="770" width="33.625" style="178" customWidth="1"/>
    <col min="771" max="771" width="15.625" style="178" customWidth="1"/>
    <col min="772" max="772" width="9.625" style="178" customWidth="1"/>
    <col min="773" max="773" width="11.75390625" style="178" customWidth="1"/>
    <col min="774" max="774" width="13.125" style="178" customWidth="1"/>
    <col min="775" max="775" width="10.875" style="178" customWidth="1"/>
    <col min="776" max="776" width="9.25390625" style="178" bestFit="1" customWidth="1"/>
    <col min="777" max="777" width="12.125" style="178" customWidth="1"/>
    <col min="778" max="778" width="12.75390625" style="178" customWidth="1"/>
    <col min="779" max="779" width="9.25390625" style="178" customWidth="1"/>
    <col min="780" max="780" width="9.25390625" style="178" bestFit="1" customWidth="1"/>
    <col min="781" max="781" width="13.125" style="178" customWidth="1"/>
    <col min="782" max="782" width="13.625" style="178" customWidth="1"/>
    <col min="783" max="783" width="9.625" style="178" customWidth="1"/>
    <col min="784" max="784" width="14.875" style="178" customWidth="1"/>
    <col min="785" max="1024" width="9.125" style="178" customWidth="1"/>
    <col min="1025" max="1025" width="5.625" style="178" customWidth="1"/>
    <col min="1026" max="1026" width="33.625" style="178" customWidth="1"/>
    <col min="1027" max="1027" width="15.625" style="178" customWidth="1"/>
    <col min="1028" max="1028" width="9.625" style="178" customWidth="1"/>
    <col min="1029" max="1029" width="11.75390625" style="178" customWidth="1"/>
    <col min="1030" max="1030" width="13.125" style="178" customWidth="1"/>
    <col min="1031" max="1031" width="10.875" style="178" customWidth="1"/>
    <col min="1032" max="1032" width="9.25390625" style="178" bestFit="1" customWidth="1"/>
    <col min="1033" max="1033" width="12.125" style="178" customWidth="1"/>
    <col min="1034" max="1034" width="12.75390625" style="178" customWidth="1"/>
    <col min="1035" max="1035" width="9.25390625" style="178" customWidth="1"/>
    <col min="1036" max="1036" width="9.25390625" style="178" bestFit="1" customWidth="1"/>
    <col min="1037" max="1037" width="13.125" style="178" customWidth="1"/>
    <col min="1038" max="1038" width="13.625" style="178" customWidth="1"/>
    <col min="1039" max="1039" width="9.625" style="178" customWidth="1"/>
    <col min="1040" max="1040" width="14.875" style="178" customWidth="1"/>
    <col min="1041" max="1280" width="9.125" style="178" customWidth="1"/>
    <col min="1281" max="1281" width="5.625" style="178" customWidth="1"/>
    <col min="1282" max="1282" width="33.625" style="178" customWidth="1"/>
    <col min="1283" max="1283" width="15.625" style="178" customWidth="1"/>
    <col min="1284" max="1284" width="9.625" style="178" customWidth="1"/>
    <col min="1285" max="1285" width="11.75390625" style="178" customWidth="1"/>
    <col min="1286" max="1286" width="13.125" style="178" customWidth="1"/>
    <col min="1287" max="1287" width="10.875" style="178" customWidth="1"/>
    <col min="1288" max="1288" width="9.25390625" style="178" bestFit="1" customWidth="1"/>
    <col min="1289" max="1289" width="12.125" style="178" customWidth="1"/>
    <col min="1290" max="1290" width="12.75390625" style="178" customWidth="1"/>
    <col min="1291" max="1291" width="9.25390625" style="178" customWidth="1"/>
    <col min="1292" max="1292" width="9.25390625" style="178" bestFit="1" customWidth="1"/>
    <col min="1293" max="1293" width="13.125" style="178" customWidth="1"/>
    <col min="1294" max="1294" width="13.625" style="178" customWidth="1"/>
    <col min="1295" max="1295" width="9.625" style="178" customWidth="1"/>
    <col min="1296" max="1296" width="14.875" style="178" customWidth="1"/>
    <col min="1297" max="1536" width="9.125" style="178" customWidth="1"/>
    <col min="1537" max="1537" width="5.625" style="178" customWidth="1"/>
    <col min="1538" max="1538" width="33.625" style="178" customWidth="1"/>
    <col min="1539" max="1539" width="15.625" style="178" customWidth="1"/>
    <col min="1540" max="1540" width="9.625" style="178" customWidth="1"/>
    <col min="1541" max="1541" width="11.75390625" style="178" customWidth="1"/>
    <col min="1542" max="1542" width="13.125" style="178" customWidth="1"/>
    <col min="1543" max="1543" width="10.875" style="178" customWidth="1"/>
    <col min="1544" max="1544" width="9.25390625" style="178" bestFit="1" customWidth="1"/>
    <col min="1545" max="1545" width="12.125" style="178" customWidth="1"/>
    <col min="1546" max="1546" width="12.75390625" style="178" customWidth="1"/>
    <col min="1547" max="1547" width="9.25390625" style="178" customWidth="1"/>
    <col min="1548" max="1548" width="9.25390625" style="178" bestFit="1" customWidth="1"/>
    <col min="1549" max="1549" width="13.125" style="178" customWidth="1"/>
    <col min="1550" max="1550" width="13.625" style="178" customWidth="1"/>
    <col min="1551" max="1551" width="9.625" style="178" customWidth="1"/>
    <col min="1552" max="1552" width="14.875" style="178" customWidth="1"/>
    <col min="1553" max="1792" width="9.125" style="178" customWidth="1"/>
    <col min="1793" max="1793" width="5.625" style="178" customWidth="1"/>
    <col min="1794" max="1794" width="33.625" style="178" customWidth="1"/>
    <col min="1795" max="1795" width="15.625" style="178" customWidth="1"/>
    <col min="1796" max="1796" width="9.625" style="178" customWidth="1"/>
    <col min="1797" max="1797" width="11.75390625" style="178" customWidth="1"/>
    <col min="1798" max="1798" width="13.125" style="178" customWidth="1"/>
    <col min="1799" max="1799" width="10.875" style="178" customWidth="1"/>
    <col min="1800" max="1800" width="9.25390625" style="178" bestFit="1" customWidth="1"/>
    <col min="1801" max="1801" width="12.125" style="178" customWidth="1"/>
    <col min="1802" max="1802" width="12.75390625" style="178" customWidth="1"/>
    <col min="1803" max="1803" width="9.25390625" style="178" customWidth="1"/>
    <col min="1804" max="1804" width="9.25390625" style="178" bestFit="1" customWidth="1"/>
    <col min="1805" max="1805" width="13.125" style="178" customWidth="1"/>
    <col min="1806" max="1806" width="13.625" style="178" customWidth="1"/>
    <col min="1807" max="1807" width="9.625" style="178" customWidth="1"/>
    <col min="1808" max="1808" width="14.875" style="178" customWidth="1"/>
    <col min="1809" max="2048" width="9.125" style="178" customWidth="1"/>
    <col min="2049" max="2049" width="5.625" style="178" customWidth="1"/>
    <col min="2050" max="2050" width="33.625" style="178" customWidth="1"/>
    <col min="2051" max="2051" width="15.625" style="178" customWidth="1"/>
    <col min="2052" max="2052" width="9.625" style="178" customWidth="1"/>
    <col min="2053" max="2053" width="11.75390625" style="178" customWidth="1"/>
    <col min="2054" max="2054" width="13.125" style="178" customWidth="1"/>
    <col min="2055" max="2055" width="10.875" style="178" customWidth="1"/>
    <col min="2056" max="2056" width="9.25390625" style="178" bestFit="1" customWidth="1"/>
    <col min="2057" max="2057" width="12.125" style="178" customWidth="1"/>
    <col min="2058" max="2058" width="12.75390625" style="178" customWidth="1"/>
    <col min="2059" max="2059" width="9.25390625" style="178" customWidth="1"/>
    <col min="2060" max="2060" width="9.25390625" style="178" bestFit="1" customWidth="1"/>
    <col min="2061" max="2061" width="13.125" style="178" customWidth="1"/>
    <col min="2062" max="2062" width="13.625" style="178" customWidth="1"/>
    <col min="2063" max="2063" width="9.625" style="178" customWidth="1"/>
    <col min="2064" max="2064" width="14.875" style="178" customWidth="1"/>
    <col min="2065" max="2304" width="9.125" style="178" customWidth="1"/>
    <col min="2305" max="2305" width="5.625" style="178" customWidth="1"/>
    <col min="2306" max="2306" width="33.625" style="178" customWidth="1"/>
    <col min="2307" max="2307" width="15.625" style="178" customWidth="1"/>
    <col min="2308" max="2308" width="9.625" style="178" customWidth="1"/>
    <col min="2309" max="2309" width="11.75390625" style="178" customWidth="1"/>
    <col min="2310" max="2310" width="13.125" style="178" customWidth="1"/>
    <col min="2311" max="2311" width="10.875" style="178" customWidth="1"/>
    <col min="2312" max="2312" width="9.25390625" style="178" bestFit="1" customWidth="1"/>
    <col min="2313" max="2313" width="12.125" style="178" customWidth="1"/>
    <col min="2314" max="2314" width="12.75390625" style="178" customWidth="1"/>
    <col min="2315" max="2315" width="9.25390625" style="178" customWidth="1"/>
    <col min="2316" max="2316" width="9.25390625" style="178" bestFit="1" customWidth="1"/>
    <col min="2317" max="2317" width="13.125" style="178" customWidth="1"/>
    <col min="2318" max="2318" width="13.625" style="178" customWidth="1"/>
    <col min="2319" max="2319" width="9.625" style="178" customWidth="1"/>
    <col min="2320" max="2320" width="14.875" style="178" customWidth="1"/>
    <col min="2321" max="2560" width="9.125" style="178" customWidth="1"/>
    <col min="2561" max="2561" width="5.625" style="178" customWidth="1"/>
    <col min="2562" max="2562" width="33.625" style="178" customWidth="1"/>
    <col min="2563" max="2563" width="15.625" style="178" customWidth="1"/>
    <col min="2564" max="2564" width="9.625" style="178" customWidth="1"/>
    <col min="2565" max="2565" width="11.75390625" style="178" customWidth="1"/>
    <col min="2566" max="2566" width="13.125" style="178" customWidth="1"/>
    <col min="2567" max="2567" width="10.875" style="178" customWidth="1"/>
    <col min="2568" max="2568" width="9.25390625" style="178" bestFit="1" customWidth="1"/>
    <col min="2569" max="2569" width="12.125" style="178" customWidth="1"/>
    <col min="2570" max="2570" width="12.75390625" style="178" customWidth="1"/>
    <col min="2571" max="2571" width="9.25390625" style="178" customWidth="1"/>
    <col min="2572" max="2572" width="9.25390625" style="178" bestFit="1" customWidth="1"/>
    <col min="2573" max="2573" width="13.125" style="178" customWidth="1"/>
    <col min="2574" max="2574" width="13.625" style="178" customWidth="1"/>
    <col min="2575" max="2575" width="9.625" style="178" customWidth="1"/>
    <col min="2576" max="2576" width="14.875" style="178" customWidth="1"/>
    <col min="2577" max="2816" width="9.125" style="178" customWidth="1"/>
    <col min="2817" max="2817" width="5.625" style="178" customWidth="1"/>
    <col min="2818" max="2818" width="33.625" style="178" customWidth="1"/>
    <col min="2819" max="2819" width="15.625" style="178" customWidth="1"/>
    <col min="2820" max="2820" width="9.625" style="178" customWidth="1"/>
    <col min="2821" max="2821" width="11.75390625" style="178" customWidth="1"/>
    <col min="2822" max="2822" width="13.125" style="178" customWidth="1"/>
    <col min="2823" max="2823" width="10.875" style="178" customWidth="1"/>
    <col min="2824" max="2824" width="9.25390625" style="178" bestFit="1" customWidth="1"/>
    <col min="2825" max="2825" width="12.125" style="178" customWidth="1"/>
    <col min="2826" max="2826" width="12.75390625" style="178" customWidth="1"/>
    <col min="2827" max="2827" width="9.25390625" style="178" customWidth="1"/>
    <col min="2828" max="2828" width="9.25390625" style="178" bestFit="1" customWidth="1"/>
    <col min="2829" max="2829" width="13.125" style="178" customWidth="1"/>
    <col min="2830" max="2830" width="13.625" style="178" customWidth="1"/>
    <col min="2831" max="2831" width="9.625" style="178" customWidth="1"/>
    <col min="2832" max="2832" width="14.875" style="178" customWidth="1"/>
    <col min="2833" max="3072" width="9.125" style="178" customWidth="1"/>
    <col min="3073" max="3073" width="5.625" style="178" customWidth="1"/>
    <col min="3074" max="3074" width="33.625" style="178" customWidth="1"/>
    <col min="3075" max="3075" width="15.625" style="178" customWidth="1"/>
    <col min="3076" max="3076" width="9.625" style="178" customWidth="1"/>
    <col min="3077" max="3077" width="11.75390625" style="178" customWidth="1"/>
    <col min="3078" max="3078" width="13.125" style="178" customWidth="1"/>
    <col min="3079" max="3079" width="10.875" style="178" customWidth="1"/>
    <col min="3080" max="3080" width="9.25390625" style="178" bestFit="1" customWidth="1"/>
    <col min="3081" max="3081" width="12.125" style="178" customWidth="1"/>
    <col min="3082" max="3082" width="12.75390625" style="178" customWidth="1"/>
    <col min="3083" max="3083" width="9.25390625" style="178" customWidth="1"/>
    <col min="3084" max="3084" width="9.25390625" style="178" bestFit="1" customWidth="1"/>
    <col min="3085" max="3085" width="13.125" style="178" customWidth="1"/>
    <col min="3086" max="3086" width="13.625" style="178" customWidth="1"/>
    <col min="3087" max="3087" width="9.625" style="178" customWidth="1"/>
    <col min="3088" max="3088" width="14.875" style="178" customWidth="1"/>
    <col min="3089" max="3328" width="9.125" style="178" customWidth="1"/>
    <col min="3329" max="3329" width="5.625" style="178" customWidth="1"/>
    <col min="3330" max="3330" width="33.625" style="178" customWidth="1"/>
    <col min="3331" max="3331" width="15.625" style="178" customWidth="1"/>
    <col min="3332" max="3332" width="9.625" style="178" customWidth="1"/>
    <col min="3333" max="3333" width="11.75390625" style="178" customWidth="1"/>
    <col min="3334" max="3334" width="13.125" style="178" customWidth="1"/>
    <col min="3335" max="3335" width="10.875" style="178" customWidth="1"/>
    <col min="3336" max="3336" width="9.25390625" style="178" bestFit="1" customWidth="1"/>
    <col min="3337" max="3337" width="12.125" style="178" customWidth="1"/>
    <col min="3338" max="3338" width="12.75390625" style="178" customWidth="1"/>
    <col min="3339" max="3339" width="9.25390625" style="178" customWidth="1"/>
    <col min="3340" max="3340" width="9.25390625" style="178" bestFit="1" customWidth="1"/>
    <col min="3341" max="3341" width="13.125" style="178" customWidth="1"/>
    <col min="3342" max="3342" width="13.625" style="178" customWidth="1"/>
    <col min="3343" max="3343" width="9.625" style="178" customWidth="1"/>
    <col min="3344" max="3344" width="14.875" style="178" customWidth="1"/>
    <col min="3345" max="3584" width="9.125" style="178" customWidth="1"/>
    <col min="3585" max="3585" width="5.625" style="178" customWidth="1"/>
    <col min="3586" max="3586" width="33.625" style="178" customWidth="1"/>
    <col min="3587" max="3587" width="15.625" style="178" customWidth="1"/>
    <col min="3588" max="3588" width="9.625" style="178" customWidth="1"/>
    <col min="3589" max="3589" width="11.75390625" style="178" customWidth="1"/>
    <col min="3590" max="3590" width="13.125" style="178" customWidth="1"/>
    <col min="3591" max="3591" width="10.875" style="178" customWidth="1"/>
    <col min="3592" max="3592" width="9.25390625" style="178" bestFit="1" customWidth="1"/>
    <col min="3593" max="3593" width="12.125" style="178" customWidth="1"/>
    <col min="3594" max="3594" width="12.75390625" style="178" customWidth="1"/>
    <col min="3595" max="3595" width="9.25390625" style="178" customWidth="1"/>
    <col min="3596" max="3596" width="9.25390625" style="178" bestFit="1" customWidth="1"/>
    <col min="3597" max="3597" width="13.125" style="178" customWidth="1"/>
    <col min="3598" max="3598" width="13.625" style="178" customWidth="1"/>
    <col min="3599" max="3599" width="9.625" style="178" customWidth="1"/>
    <col min="3600" max="3600" width="14.875" style="178" customWidth="1"/>
    <col min="3601" max="3840" width="9.125" style="178" customWidth="1"/>
    <col min="3841" max="3841" width="5.625" style="178" customWidth="1"/>
    <col min="3842" max="3842" width="33.625" style="178" customWidth="1"/>
    <col min="3843" max="3843" width="15.625" style="178" customWidth="1"/>
    <col min="3844" max="3844" width="9.625" style="178" customWidth="1"/>
    <col min="3845" max="3845" width="11.75390625" style="178" customWidth="1"/>
    <col min="3846" max="3846" width="13.125" style="178" customWidth="1"/>
    <col min="3847" max="3847" width="10.875" style="178" customWidth="1"/>
    <col min="3848" max="3848" width="9.25390625" style="178" bestFit="1" customWidth="1"/>
    <col min="3849" max="3849" width="12.125" style="178" customWidth="1"/>
    <col min="3850" max="3850" width="12.75390625" style="178" customWidth="1"/>
    <col min="3851" max="3851" width="9.25390625" style="178" customWidth="1"/>
    <col min="3852" max="3852" width="9.25390625" style="178" bestFit="1" customWidth="1"/>
    <col min="3853" max="3853" width="13.125" style="178" customWidth="1"/>
    <col min="3854" max="3854" width="13.625" style="178" customWidth="1"/>
    <col min="3855" max="3855" width="9.625" style="178" customWidth="1"/>
    <col min="3856" max="3856" width="14.875" style="178" customWidth="1"/>
    <col min="3857" max="4096" width="9.125" style="178" customWidth="1"/>
    <col min="4097" max="4097" width="5.625" style="178" customWidth="1"/>
    <col min="4098" max="4098" width="33.625" style="178" customWidth="1"/>
    <col min="4099" max="4099" width="15.625" style="178" customWidth="1"/>
    <col min="4100" max="4100" width="9.625" style="178" customWidth="1"/>
    <col min="4101" max="4101" width="11.75390625" style="178" customWidth="1"/>
    <col min="4102" max="4102" width="13.125" style="178" customWidth="1"/>
    <col min="4103" max="4103" width="10.875" style="178" customWidth="1"/>
    <col min="4104" max="4104" width="9.25390625" style="178" bestFit="1" customWidth="1"/>
    <col min="4105" max="4105" width="12.125" style="178" customWidth="1"/>
    <col min="4106" max="4106" width="12.75390625" style="178" customWidth="1"/>
    <col min="4107" max="4107" width="9.25390625" style="178" customWidth="1"/>
    <col min="4108" max="4108" width="9.25390625" style="178" bestFit="1" customWidth="1"/>
    <col min="4109" max="4109" width="13.125" style="178" customWidth="1"/>
    <col min="4110" max="4110" width="13.625" style="178" customWidth="1"/>
    <col min="4111" max="4111" width="9.625" style="178" customWidth="1"/>
    <col min="4112" max="4112" width="14.875" style="178" customWidth="1"/>
    <col min="4113" max="4352" width="9.125" style="178" customWidth="1"/>
    <col min="4353" max="4353" width="5.625" style="178" customWidth="1"/>
    <col min="4354" max="4354" width="33.625" style="178" customWidth="1"/>
    <col min="4355" max="4355" width="15.625" style="178" customWidth="1"/>
    <col min="4356" max="4356" width="9.625" style="178" customWidth="1"/>
    <col min="4357" max="4357" width="11.75390625" style="178" customWidth="1"/>
    <col min="4358" max="4358" width="13.125" style="178" customWidth="1"/>
    <col min="4359" max="4359" width="10.875" style="178" customWidth="1"/>
    <col min="4360" max="4360" width="9.25390625" style="178" bestFit="1" customWidth="1"/>
    <col min="4361" max="4361" width="12.125" style="178" customWidth="1"/>
    <col min="4362" max="4362" width="12.75390625" style="178" customWidth="1"/>
    <col min="4363" max="4363" width="9.25390625" style="178" customWidth="1"/>
    <col min="4364" max="4364" width="9.25390625" style="178" bestFit="1" customWidth="1"/>
    <col min="4365" max="4365" width="13.125" style="178" customWidth="1"/>
    <col min="4366" max="4366" width="13.625" style="178" customWidth="1"/>
    <col min="4367" max="4367" width="9.625" style="178" customWidth="1"/>
    <col min="4368" max="4368" width="14.875" style="178" customWidth="1"/>
    <col min="4369" max="4608" width="9.125" style="178" customWidth="1"/>
    <col min="4609" max="4609" width="5.625" style="178" customWidth="1"/>
    <col min="4610" max="4610" width="33.625" style="178" customWidth="1"/>
    <col min="4611" max="4611" width="15.625" style="178" customWidth="1"/>
    <col min="4612" max="4612" width="9.625" style="178" customWidth="1"/>
    <col min="4613" max="4613" width="11.75390625" style="178" customWidth="1"/>
    <col min="4614" max="4614" width="13.125" style="178" customWidth="1"/>
    <col min="4615" max="4615" width="10.875" style="178" customWidth="1"/>
    <col min="4616" max="4616" width="9.25390625" style="178" bestFit="1" customWidth="1"/>
    <col min="4617" max="4617" width="12.125" style="178" customWidth="1"/>
    <col min="4618" max="4618" width="12.75390625" style="178" customWidth="1"/>
    <col min="4619" max="4619" width="9.25390625" style="178" customWidth="1"/>
    <col min="4620" max="4620" width="9.25390625" style="178" bestFit="1" customWidth="1"/>
    <col min="4621" max="4621" width="13.125" style="178" customWidth="1"/>
    <col min="4622" max="4622" width="13.625" style="178" customWidth="1"/>
    <col min="4623" max="4623" width="9.625" style="178" customWidth="1"/>
    <col min="4624" max="4624" width="14.875" style="178" customWidth="1"/>
    <col min="4625" max="4864" width="9.125" style="178" customWidth="1"/>
    <col min="4865" max="4865" width="5.625" style="178" customWidth="1"/>
    <col min="4866" max="4866" width="33.625" style="178" customWidth="1"/>
    <col min="4867" max="4867" width="15.625" style="178" customWidth="1"/>
    <col min="4868" max="4868" width="9.625" style="178" customWidth="1"/>
    <col min="4869" max="4869" width="11.75390625" style="178" customWidth="1"/>
    <col min="4870" max="4870" width="13.125" style="178" customWidth="1"/>
    <col min="4871" max="4871" width="10.875" style="178" customWidth="1"/>
    <col min="4872" max="4872" width="9.25390625" style="178" bestFit="1" customWidth="1"/>
    <col min="4873" max="4873" width="12.125" style="178" customWidth="1"/>
    <col min="4874" max="4874" width="12.75390625" style="178" customWidth="1"/>
    <col min="4875" max="4875" width="9.25390625" style="178" customWidth="1"/>
    <col min="4876" max="4876" width="9.25390625" style="178" bestFit="1" customWidth="1"/>
    <col min="4877" max="4877" width="13.125" style="178" customWidth="1"/>
    <col min="4878" max="4878" width="13.625" style="178" customWidth="1"/>
    <col min="4879" max="4879" width="9.625" style="178" customWidth="1"/>
    <col min="4880" max="4880" width="14.875" style="178" customWidth="1"/>
    <col min="4881" max="5120" width="9.125" style="178" customWidth="1"/>
    <col min="5121" max="5121" width="5.625" style="178" customWidth="1"/>
    <col min="5122" max="5122" width="33.625" style="178" customWidth="1"/>
    <col min="5123" max="5123" width="15.625" style="178" customWidth="1"/>
    <col min="5124" max="5124" width="9.625" style="178" customWidth="1"/>
    <col min="5125" max="5125" width="11.75390625" style="178" customWidth="1"/>
    <col min="5126" max="5126" width="13.125" style="178" customWidth="1"/>
    <col min="5127" max="5127" width="10.875" style="178" customWidth="1"/>
    <col min="5128" max="5128" width="9.25390625" style="178" bestFit="1" customWidth="1"/>
    <col min="5129" max="5129" width="12.125" style="178" customWidth="1"/>
    <col min="5130" max="5130" width="12.75390625" style="178" customWidth="1"/>
    <col min="5131" max="5131" width="9.25390625" style="178" customWidth="1"/>
    <col min="5132" max="5132" width="9.25390625" style="178" bestFit="1" customWidth="1"/>
    <col min="5133" max="5133" width="13.125" style="178" customWidth="1"/>
    <col min="5134" max="5134" width="13.625" style="178" customWidth="1"/>
    <col min="5135" max="5135" width="9.625" style="178" customWidth="1"/>
    <col min="5136" max="5136" width="14.875" style="178" customWidth="1"/>
    <col min="5137" max="5376" width="9.125" style="178" customWidth="1"/>
    <col min="5377" max="5377" width="5.625" style="178" customWidth="1"/>
    <col min="5378" max="5378" width="33.625" style="178" customWidth="1"/>
    <col min="5379" max="5379" width="15.625" style="178" customWidth="1"/>
    <col min="5380" max="5380" width="9.625" style="178" customWidth="1"/>
    <col min="5381" max="5381" width="11.75390625" style="178" customWidth="1"/>
    <col min="5382" max="5382" width="13.125" style="178" customWidth="1"/>
    <col min="5383" max="5383" width="10.875" style="178" customWidth="1"/>
    <col min="5384" max="5384" width="9.25390625" style="178" bestFit="1" customWidth="1"/>
    <col min="5385" max="5385" width="12.125" style="178" customWidth="1"/>
    <col min="5386" max="5386" width="12.75390625" style="178" customWidth="1"/>
    <col min="5387" max="5387" width="9.25390625" style="178" customWidth="1"/>
    <col min="5388" max="5388" width="9.25390625" style="178" bestFit="1" customWidth="1"/>
    <col min="5389" max="5389" width="13.125" style="178" customWidth="1"/>
    <col min="5390" max="5390" width="13.625" style="178" customWidth="1"/>
    <col min="5391" max="5391" width="9.625" style="178" customWidth="1"/>
    <col min="5392" max="5392" width="14.875" style="178" customWidth="1"/>
    <col min="5393" max="5632" width="9.125" style="178" customWidth="1"/>
    <col min="5633" max="5633" width="5.625" style="178" customWidth="1"/>
    <col min="5634" max="5634" width="33.625" style="178" customWidth="1"/>
    <col min="5635" max="5635" width="15.625" style="178" customWidth="1"/>
    <col min="5636" max="5636" width="9.625" style="178" customWidth="1"/>
    <col min="5637" max="5637" width="11.75390625" style="178" customWidth="1"/>
    <col min="5638" max="5638" width="13.125" style="178" customWidth="1"/>
    <col min="5639" max="5639" width="10.875" style="178" customWidth="1"/>
    <col min="5640" max="5640" width="9.25390625" style="178" bestFit="1" customWidth="1"/>
    <col min="5641" max="5641" width="12.125" style="178" customWidth="1"/>
    <col min="5642" max="5642" width="12.75390625" style="178" customWidth="1"/>
    <col min="5643" max="5643" width="9.25390625" style="178" customWidth="1"/>
    <col min="5644" max="5644" width="9.25390625" style="178" bestFit="1" customWidth="1"/>
    <col min="5645" max="5645" width="13.125" style="178" customWidth="1"/>
    <col min="5646" max="5646" width="13.625" style="178" customWidth="1"/>
    <col min="5647" max="5647" width="9.625" style="178" customWidth="1"/>
    <col min="5648" max="5648" width="14.875" style="178" customWidth="1"/>
    <col min="5649" max="5888" width="9.125" style="178" customWidth="1"/>
    <col min="5889" max="5889" width="5.625" style="178" customWidth="1"/>
    <col min="5890" max="5890" width="33.625" style="178" customWidth="1"/>
    <col min="5891" max="5891" width="15.625" style="178" customWidth="1"/>
    <col min="5892" max="5892" width="9.625" style="178" customWidth="1"/>
    <col min="5893" max="5893" width="11.75390625" style="178" customWidth="1"/>
    <col min="5894" max="5894" width="13.125" style="178" customWidth="1"/>
    <col min="5895" max="5895" width="10.875" style="178" customWidth="1"/>
    <col min="5896" max="5896" width="9.25390625" style="178" bestFit="1" customWidth="1"/>
    <col min="5897" max="5897" width="12.125" style="178" customWidth="1"/>
    <col min="5898" max="5898" width="12.75390625" style="178" customWidth="1"/>
    <col min="5899" max="5899" width="9.25390625" style="178" customWidth="1"/>
    <col min="5900" max="5900" width="9.25390625" style="178" bestFit="1" customWidth="1"/>
    <col min="5901" max="5901" width="13.125" style="178" customWidth="1"/>
    <col min="5902" max="5902" width="13.625" style="178" customWidth="1"/>
    <col min="5903" max="5903" width="9.625" style="178" customWidth="1"/>
    <col min="5904" max="5904" width="14.875" style="178" customWidth="1"/>
    <col min="5905" max="6144" width="9.125" style="178" customWidth="1"/>
    <col min="6145" max="6145" width="5.625" style="178" customWidth="1"/>
    <col min="6146" max="6146" width="33.625" style="178" customWidth="1"/>
    <col min="6147" max="6147" width="15.625" style="178" customWidth="1"/>
    <col min="6148" max="6148" width="9.625" style="178" customWidth="1"/>
    <col min="6149" max="6149" width="11.75390625" style="178" customWidth="1"/>
    <col min="6150" max="6150" width="13.125" style="178" customWidth="1"/>
    <col min="6151" max="6151" width="10.875" style="178" customWidth="1"/>
    <col min="6152" max="6152" width="9.25390625" style="178" bestFit="1" customWidth="1"/>
    <col min="6153" max="6153" width="12.125" style="178" customWidth="1"/>
    <col min="6154" max="6154" width="12.75390625" style="178" customWidth="1"/>
    <col min="6155" max="6155" width="9.25390625" style="178" customWidth="1"/>
    <col min="6156" max="6156" width="9.25390625" style="178" bestFit="1" customWidth="1"/>
    <col min="6157" max="6157" width="13.125" style="178" customWidth="1"/>
    <col min="6158" max="6158" width="13.625" style="178" customWidth="1"/>
    <col min="6159" max="6159" width="9.625" style="178" customWidth="1"/>
    <col min="6160" max="6160" width="14.875" style="178" customWidth="1"/>
    <col min="6161" max="6400" width="9.125" style="178" customWidth="1"/>
    <col min="6401" max="6401" width="5.625" style="178" customWidth="1"/>
    <col min="6402" max="6402" width="33.625" style="178" customWidth="1"/>
    <col min="6403" max="6403" width="15.625" style="178" customWidth="1"/>
    <col min="6404" max="6404" width="9.625" style="178" customWidth="1"/>
    <col min="6405" max="6405" width="11.75390625" style="178" customWidth="1"/>
    <col min="6406" max="6406" width="13.125" style="178" customWidth="1"/>
    <col min="6407" max="6407" width="10.875" style="178" customWidth="1"/>
    <col min="6408" max="6408" width="9.25390625" style="178" bestFit="1" customWidth="1"/>
    <col min="6409" max="6409" width="12.125" style="178" customWidth="1"/>
    <col min="6410" max="6410" width="12.75390625" style="178" customWidth="1"/>
    <col min="6411" max="6411" width="9.25390625" style="178" customWidth="1"/>
    <col min="6412" max="6412" width="9.25390625" style="178" bestFit="1" customWidth="1"/>
    <col min="6413" max="6413" width="13.125" style="178" customWidth="1"/>
    <col min="6414" max="6414" width="13.625" style="178" customWidth="1"/>
    <col min="6415" max="6415" width="9.625" style="178" customWidth="1"/>
    <col min="6416" max="6416" width="14.875" style="178" customWidth="1"/>
    <col min="6417" max="6656" width="9.125" style="178" customWidth="1"/>
    <col min="6657" max="6657" width="5.625" style="178" customWidth="1"/>
    <col min="6658" max="6658" width="33.625" style="178" customWidth="1"/>
    <col min="6659" max="6659" width="15.625" style="178" customWidth="1"/>
    <col min="6660" max="6660" width="9.625" style="178" customWidth="1"/>
    <col min="6661" max="6661" width="11.75390625" style="178" customWidth="1"/>
    <col min="6662" max="6662" width="13.125" style="178" customWidth="1"/>
    <col min="6663" max="6663" width="10.875" style="178" customWidth="1"/>
    <col min="6664" max="6664" width="9.25390625" style="178" bestFit="1" customWidth="1"/>
    <col min="6665" max="6665" width="12.125" style="178" customWidth="1"/>
    <col min="6666" max="6666" width="12.75390625" style="178" customWidth="1"/>
    <col min="6667" max="6667" width="9.25390625" style="178" customWidth="1"/>
    <col min="6668" max="6668" width="9.25390625" style="178" bestFit="1" customWidth="1"/>
    <col min="6669" max="6669" width="13.125" style="178" customWidth="1"/>
    <col min="6670" max="6670" width="13.625" style="178" customWidth="1"/>
    <col min="6671" max="6671" width="9.625" style="178" customWidth="1"/>
    <col min="6672" max="6672" width="14.875" style="178" customWidth="1"/>
    <col min="6673" max="6912" width="9.125" style="178" customWidth="1"/>
    <col min="6913" max="6913" width="5.625" style="178" customWidth="1"/>
    <col min="6914" max="6914" width="33.625" style="178" customWidth="1"/>
    <col min="6915" max="6915" width="15.625" style="178" customWidth="1"/>
    <col min="6916" max="6916" width="9.625" style="178" customWidth="1"/>
    <col min="6917" max="6917" width="11.75390625" style="178" customWidth="1"/>
    <col min="6918" max="6918" width="13.125" style="178" customWidth="1"/>
    <col min="6919" max="6919" width="10.875" style="178" customWidth="1"/>
    <col min="6920" max="6920" width="9.25390625" style="178" bestFit="1" customWidth="1"/>
    <col min="6921" max="6921" width="12.125" style="178" customWidth="1"/>
    <col min="6922" max="6922" width="12.75390625" style="178" customWidth="1"/>
    <col min="6923" max="6923" width="9.25390625" style="178" customWidth="1"/>
    <col min="6924" max="6924" width="9.25390625" style="178" bestFit="1" customWidth="1"/>
    <col min="6925" max="6925" width="13.125" style="178" customWidth="1"/>
    <col min="6926" max="6926" width="13.625" style="178" customWidth="1"/>
    <col min="6927" max="6927" width="9.625" style="178" customWidth="1"/>
    <col min="6928" max="6928" width="14.875" style="178" customWidth="1"/>
    <col min="6929" max="7168" width="9.125" style="178" customWidth="1"/>
    <col min="7169" max="7169" width="5.625" style="178" customWidth="1"/>
    <col min="7170" max="7170" width="33.625" style="178" customWidth="1"/>
    <col min="7171" max="7171" width="15.625" style="178" customWidth="1"/>
    <col min="7172" max="7172" width="9.625" style="178" customWidth="1"/>
    <col min="7173" max="7173" width="11.75390625" style="178" customWidth="1"/>
    <col min="7174" max="7174" width="13.125" style="178" customWidth="1"/>
    <col min="7175" max="7175" width="10.875" style="178" customWidth="1"/>
    <col min="7176" max="7176" width="9.25390625" style="178" bestFit="1" customWidth="1"/>
    <col min="7177" max="7177" width="12.125" style="178" customWidth="1"/>
    <col min="7178" max="7178" width="12.75390625" style="178" customWidth="1"/>
    <col min="7179" max="7179" width="9.25390625" style="178" customWidth="1"/>
    <col min="7180" max="7180" width="9.25390625" style="178" bestFit="1" customWidth="1"/>
    <col min="7181" max="7181" width="13.125" style="178" customWidth="1"/>
    <col min="7182" max="7182" width="13.625" style="178" customWidth="1"/>
    <col min="7183" max="7183" width="9.625" style="178" customWidth="1"/>
    <col min="7184" max="7184" width="14.875" style="178" customWidth="1"/>
    <col min="7185" max="7424" width="9.125" style="178" customWidth="1"/>
    <col min="7425" max="7425" width="5.625" style="178" customWidth="1"/>
    <col min="7426" max="7426" width="33.625" style="178" customWidth="1"/>
    <col min="7427" max="7427" width="15.625" style="178" customWidth="1"/>
    <col min="7428" max="7428" width="9.625" style="178" customWidth="1"/>
    <col min="7429" max="7429" width="11.75390625" style="178" customWidth="1"/>
    <col min="7430" max="7430" width="13.125" style="178" customWidth="1"/>
    <col min="7431" max="7431" width="10.875" style="178" customWidth="1"/>
    <col min="7432" max="7432" width="9.25390625" style="178" bestFit="1" customWidth="1"/>
    <col min="7433" max="7433" width="12.125" style="178" customWidth="1"/>
    <col min="7434" max="7434" width="12.75390625" style="178" customWidth="1"/>
    <col min="7435" max="7435" width="9.25390625" style="178" customWidth="1"/>
    <col min="7436" max="7436" width="9.25390625" style="178" bestFit="1" customWidth="1"/>
    <col min="7437" max="7437" width="13.125" style="178" customWidth="1"/>
    <col min="7438" max="7438" width="13.625" style="178" customWidth="1"/>
    <col min="7439" max="7439" width="9.625" style="178" customWidth="1"/>
    <col min="7440" max="7440" width="14.875" style="178" customWidth="1"/>
    <col min="7441" max="7680" width="9.125" style="178" customWidth="1"/>
    <col min="7681" max="7681" width="5.625" style="178" customWidth="1"/>
    <col min="7682" max="7682" width="33.625" style="178" customWidth="1"/>
    <col min="7683" max="7683" width="15.625" style="178" customWidth="1"/>
    <col min="7684" max="7684" width="9.625" style="178" customWidth="1"/>
    <col min="7685" max="7685" width="11.75390625" style="178" customWidth="1"/>
    <col min="7686" max="7686" width="13.125" style="178" customWidth="1"/>
    <col min="7687" max="7687" width="10.875" style="178" customWidth="1"/>
    <col min="7688" max="7688" width="9.25390625" style="178" bestFit="1" customWidth="1"/>
    <col min="7689" max="7689" width="12.125" style="178" customWidth="1"/>
    <col min="7690" max="7690" width="12.75390625" style="178" customWidth="1"/>
    <col min="7691" max="7691" width="9.25390625" style="178" customWidth="1"/>
    <col min="7692" max="7692" width="9.25390625" style="178" bestFit="1" customWidth="1"/>
    <col min="7693" max="7693" width="13.125" style="178" customWidth="1"/>
    <col min="7694" max="7694" width="13.625" style="178" customWidth="1"/>
    <col min="7695" max="7695" width="9.625" style="178" customWidth="1"/>
    <col min="7696" max="7696" width="14.875" style="178" customWidth="1"/>
    <col min="7697" max="7936" width="9.125" style="178" customWidth="1"/>
    <col min="7937" max="7937" width="5.625" style="178" customWidth="1"/>
    <col min="7938" max="7938" width="33.625" style="178" customWidth="1"/>
    <col min="7939" max="7939" width="15.625" style="178" customWidth="1"/>
    <col min="7940" max="7940" width="9.625" style="178" customWidth="1"/>
    <col min="7941" max="7941" width="11.75390625" style="178" customWidth="1"/>
    <col min="7942" max="7942" width="13.125" style="178" customWidth="1"/>
    <col min="7943" max="7943" width="10.875" style="178" customWidth="1"/>
    <col min="7944" max="7944" width="9.25390625" style="178" bestFit="1" customWidth="1"/>
    <col min="7945" max="7945" width="12.125" style="178" customWidth="1"/>
    <col min="7946" max="7946" width="12.75390625" style="178" customWidth="1"/>
    <col min="7947" max="7947" width="9.25390625" style="178" customWidth="1"/>
    <col min="7948" max="7948" width="9.25390625" style="178" bestFit="1" customWidth="1"/>
    <col min="7949" max="7949" width="13.125" style="178" customWidth="1"/>
    <col min="7950" max="7950" width="13.625" style="178" customWidth="1"/>
    <col min="7951" max="7951" width="9.625" style="178" customWidth="1"/>
    <col min="7952" max="7952" width="14.875" style="178" customWidth="1"/>
    <col min="7953" max="8192" width="9.125" style="178" customWidth="1"/>
    <col min="8193" max="8193" width="5.625" style="178" customWidth="1"/>
    <col min="8194" max="8194" width="33.625" style="178" customWidth="1"/>
    <col min="8195" max="8195" width="15.625" style="178" customWidth="1"/>
    <col min="8196" max="8196" width="9.625" style="178" customWidth="1"/>
    <col min="8197" max="8197" width="11.75390625" style="178" customWidth="1"/>
    <col min="8198" max="8198" width="13.125" style="178" customWidth="1"/>
    <col min="8199" max="8199" width="10.875" style="178" customWidth="1"/>
    <col min="8200" max="8200" width="9.25390625" style="178" bestFit="1" customWidth="1"/>
    <col min="8201" max="8201" width="12.125" style="178" customWidth="1"/>
    <col min="8202" max="8202" width="12.75390625" style="178" customWidth="1"/>
    <col min="8203" max="8203" width="9.25390625" style="178" customWidth="1"/>
    <col min="8204" max="8204" width="9.25390625" style="178" bestFit="1" customWidth="1"/>
    <col min="8205" max="8205" width="13.125" style="178" customWidth="1"/>
    <col min="8206" max="8206" width="13.625" style="178" customWidth="1"/>
    <col min="8207" max="8207" width="9.625" style="178" customWidth="1"/>
    <col min="8208" max="8208" width="14.875" style="178" customWidth="1"/>
    <col min="8209" max="8448" width="9.125" style="178" customWidth="1"/>
    <col min="8449" max="8449" width="5.625" style="178" customWidth="1"/>
    <col min="8450" max="8450" width="33.625" style="178" customWidth="1"/>
    <col min="8451" max="8451" width="15.625" style="178" customWidth="1"/>
    <col min="8452" max="8452" width="9.625" style="178" customWidth="1"/>
    <col min="8453" max="8453" width="11.75390625" style="178" customWidth="1"/>
    <col min="8454" max="8454" width="13.125" style="178" customWidth="1"/>
    <col min="8455" max="8455" width="10.875" style="178" customWidth="1"/>
    <col min="8456" max="8456" width="9.25390625" style="178" bestFit="1" customWidth="1"/>
    <col min="8457" max="8457" width="12.125" style="178" customWidth="1"/>
    <col min="8458" max="8458" width="12.75390625" style="178" customWidth="1"/>
    <col min="8459" max="8459" width="9.25390625" style="178" customWidth="1"/>
    <col min="8460" max="8460" width="9.25390625" style="178" bestFit="1" customWidth="1"/>
    <col min="8461" max="8461" width="13.125" style="178" customWidth="1"/>
    <col min="8462" max="8462" width="13.625" style="178" customWidth="1"/>
    <col min="8463" max="8463" width="9.625" style="178" customWidth="1"/>
    <col min="8464" max="8464" width="14.875" style="178" customWidth="1"/>
    <col min="8465" max="8704" width="9.125" style="178" customWidth="1"/>
    <col min="8705" max="8705" width="5.625" style="178" customWidth="1"/>
    <col min="8706" max="8706" width="33.625" style="178" customWidth="1"/>
    <col min="8707" max="8707" width="15.625" style="178" customWidth="1"/>
    <col min="8708" max="8708" width="9.625" style="178" customWidth="1"/>
    <col min="8709" max="8709" width="11.75390625" style="178" customWidth="1"/>
    <col min="8710" max="8710" width="13.125" style="178" customWidth="1"/>
    <col min="8711" max="8711" width="10.875" style="178" customWidth="1"/>
    <col min="8712" max="8712" width="9.25390625" style="178" bestFit="1" customWidth="1"/>
    <col min="8713" max="8713" width="12.125" style="178" customWidth="1"/>
    <col min="8714" max="8714" width="12.75390625" style="178" customWidth="1"/>
    <col min="8715" max="8715" width="9.25390625" style="178" customWidth="1"/>
    <col min="8716" max="8716" width="9.25390625" style="178" bestFit="1" customWidth="1"/>
    <col min="8717" max="8717" width="13.125" style="178" customWidth="1"/>
    <col min="8718" max="8718" width="13.625" style="178" customWidth="1"/>
    <col min="8719" max="8719" width="9.625" style="178" customWidth="1"/>
    <col min="8720" max="8720" width="14.875" style="178" customWidth="1"/>
    <col min="8721" max="8960" width="9.125" style="178" customWidth="1"/>
    <col min="8961" max="8961" width="5.625" style="178" customWidth="1"/>
    <col min="8962" max="8962" width="33.625" style="178" customWidth="1"/>
    <col min="8963" max="8963" width="15.625" style="178" customWidth="1"/>
    <col min="8964" max="8964" width="9.625" style="178" customWidth="1"/>
    <col min="8965" max="8965" width="11.75390625" style="178" customWidth="1"/>
    <col min="8966" max="8966" width="13.125" style="178" customWidth="1"/>
    <col min="8967" max="8967" width="10.875" style="178" customWidth="1"/>
    <col min="8968" max="8968" width="9.25390625" style="178" bestFit="1" customWidth="1"/>
    <col min="8969" max="8969" width="12.125" style="178" customWidth="1"/>
    <col min="8970" max="8970" width="12.75390625" style="178" customWidth="1"/>
    <col min="8971" max="8971" width="9.25390625" style="178" customWidth="1"/>
    <col min="8972" max="8972" width="9.25390625" style="178" bestFit="1" customWidth="1"/>
    <col min="8973" max="8973" width="13.125" style="178" customWidth="1"/>
    <col min="8974" max="8974" width="13.625" style="178" customWidth="1"/>
    <col min="8975" max="8975" width="9.625" style="178" customWidth="1"/>
    <col min="8976" max="8976" width="14.875" style="178" customWidth="1"/>
    <col min="8977" max="9216" width="9.125" style="178" customWidth="1"/>
    <col min="9217" max="9217" width="5.625" style="178" customWidth="1"/>
    <col min="9218" max="9218" width="33.625" style="178" customWidth="1"/>
    <col min="9219" max="9219" width="15.625" style="178" customWidth="1"/>
    <col min="9220" max="9220" width="9.625" style="178" customWidth="1"/>
    <col min="9221" max="9221" width="11.75390625" style="178" customWidth="1"/>
    <col min="9222" max="9222" width="13.125" style="178" customWidth="1"/>
    <col min="9223" max="9223" width="10.875" style="178" customWidth="1"/>
    <col min="9224" max="9224" width="9.25390625" style="178" bestFit="1" customWidth="1"/>
    <col min="9225" max="9225" width="12.125" style="178" customWidth="1"/>
    <col min="9226" max="9226" width="12.75390625" style="178" customWidth="1"/>
    <col min="9227" max="9227" width="9.25390625" style="178" customWidth="1"/>
    <col min="9228" max="9228" width="9.25390625" style="178" bestFit="1" customWidth="1"/>
    <col min="9229" max="9229" width="13.125" style="178" customWidth="1"/>
    <col min="9230" max="9230" width="13.625" style="178" customWidth="1"/>
    <col min="9231" max="9231" width="9.625" style="178" customWidth="1"/>
    <col min="9232" max="9232" width="14.875" style="178" customWidth="1"/>
    <col min="9233" max="9472" width="9.125" style="178" customWidth="1"/>
    <col min="9473" max="9473" width="5.625" style="178" customWidth="1"/>
    <col min="9474" max="9474" width="33.625" style="178" customWidth="1"/>
    <col min="9475" max="9475" width="15.625" style="178" customWidth="1"/>
    <col min="9476" max="9476" width="9.625" style="178" customWidth="1"/>
    <col min="9477" max="9477" width="11.75390625" style="178" customWidth="1"/>
    <col min="9478" max="9478" width="13.125" style="178" customWidth="1"/>
    <col min="9479" max="9479" width="10.875" style="178" customWidth="1"/>
    <col min="9480" max="9480" width="9.25390625" style="178" bestFit="1" customWidth="1"/>
    <col min="9481" max="9481" width="12.125" style="178" customWidth="1"/>
    <col min="9482" max="9482" width="12.75390625" style="178" customWidth="1"/>
    <col min="9483" max="9483" width="9.25390625" style="178" customWidth="1"/>
    <col min="9484" max="9484" width="9.25390625" style="178" bestFit="1" customWidth="1"/>
    <col min="9485" max="9485" width="13.125" style="178" customWidth="1"/>
    <col min="9486" max="9486" width="13.625" style="178" customWidth="1"/>
    <col min="9487" max="9487" width="9.625" style="178" customWidth="1"/>
    <col min="9488" max="9488" width="14.875" style="178" customWidth="1"/>
    <col min="9489" max="9728" width="9.125" style="178" customWidth="1"/>
    <col min="9729" max="9729" width="5.625" style="178" customWidth="1"/>
    <col min="9730" max="9730" width="33.625" style="178" customWidth="1"/>
    <col min="9731" max="9731" width="15.625" style="178" customWidth="1"/>
    <col min="9732" max="9732" width="9.625" style="178" customWidth="1"/>
    <col min="9733" max="9733" width="11.75390625" style="178" customWidth="1"/>
    <col min="9734" max="9734" width="13.125" style="178" customWidth="1"/>
    <col min="9735" max="9735" width="10.875" style="178" customWidth="1"/>
    <col min="9736" max="9736" width="9.25390625" style="178" bestFit="1" customWidth="1"/>
    <col min="9737" max="9737" width="12.125" style="178" customWidth="1"/>
    <col min="9738" max="9738" width="12.75390625" style="178" customWidth="1"/>
    <col min="9739" max="9739" width="9.25390625" style="178" customWidth="1"/>
    <col min="9740" max="9740" width="9.25390625" style="178" bestFit="1" customWidth="1"/>
    <col min="9741" max="9741" width="13.125" style="178" customWidth="1"/>
    <col min="9742" max="9742" width="13.625" style="178" customWidth="1"/>
    <col min="9743" max="9743" width="9.625" style="178" customWidth="1"/>
    <col min="9744" max="9744" width="14.875" style="178" customWidth="1"/>
    <col min="9745" max="9984" width="9.125" style="178" customWidth="1"/>
    <col min="9985" max="9985" width="5.625" style="178" customWidth="1"/>
    <col min="9986" max="9986" width="33.625" style="178" customWidth="1"/>
    <col min="9987" max="9987" width="15.625" style="178" customWidth="1"/>
    <col min="9988" max="9988" width="9.625" style="178" customWidth="1"/>
    <col min="9989" max="9989" width="11.75390625" style="178" customWidth="1"/>
    <col min="9990" max="9990" width="13.125" style="178" customWidth="1"/>
    <col min="9991" max="9991" width="10.875" style="178" customWidth="1"/>
    <col min="9992" max="9992" width="9.25390625" style="178" bestFit="1" customWidth="1"/>
    <col min="9993" max="9993" width="12.125" style="178" customWidth="1"/>
    <col min="9994" max="9994" width="12.75390625" style="178" customWidth="1"/>
    <col min="9995" max="9995" width="9.25390625" style="178" customWidth="1"/>
    <col min="9996" max="9996" width="9.25390625" style="178" bestFit="1" customWidth="1"/>
    <col min="9997" max="9997" width="13.125" style="178" customWidth="1"/>
    <col min="9998" max="9998" width="13.625" style="178" customWidth="1"/>
    <col min="9999" max="9999" width="9.625" style="178" customWidth="1"/>
    <col min="10000" max="10000" width="14.875" style="178" customWidth="1"/>
    <col min="10001" max="10240" width="9.125" style="178" customWidth="1"/>
    <col min="10241" max="10241" width="5.625" style="178" customWidth="1"/>
    <col min="10242" max="10242" width="33.625" style="178" customWidth="1"/>
    <col min="10243" max="10243" width="15.625" style="178" customWidth="1"/>
    <col min="10244" max="10244" width="9.625" style="178" customWidth="1"/>
    <col min="10245" max="10245" width="11.75390625" style="178" customWidth="1"/>
    <col min="10246" max="10246" width="13.125" style="178" customWidth="1"/>
    <col min="10247" max="10247" width="10.875" style="178" customWidth="1"/>
    <col min="10248" max="10248" width="9.25390625" style="178" bestFit="1" customWidth="1"/>
    <col min="10249" max="10249" width="12.125" style="178" customWidth="1"/>
    <col min="10250" max="10250" width="12.75390625" style="178" customWidth="1"/>
    <col min="10251" max="10251" width="9.25390625" style="178" customWidth="1"/>
    <col min="10252" max="10252" width="9.25390625" style="178" bestFit="1" customWidth="1"/>
    <col min="10253" max="10253" width="13.125" style="178" customWidth="1"/>
    <col min="10254" max="10254" width="13.625" style="178" customWidth="1"/>
    <col min="10255" max="10255" width="9.625" style="178" customWidth="1"/>
    <col min="10256" max="10256" width="14.875" style="178" customWidth="1"/>
    <col min="10257" max="10496" width="9.125" style="178" customWidth="1"/>
    <col min="10497" max="10497" width="5.625" style="178" customWidth="1"/>
    <col min="10498" max="10498" width="33.625" style="178" customWidth="1"/>
    <col min="10499" max="10499" width="15.625" style="178" customWidth="1"/>
    <col min="10500" max="10500" width="9.625" style="178" customWidth="1"/>
    <col min="10501" max="10501" width="11.75390625" style="178" customWidth="1"/>
    <col min="10502" max="10502" width="13.125" style="178" customWidth="1"/>
    <col min="10503" max="10503" width="10.875" style="178" customWidth="1"/>
    <col min="10504" max="10504" width="9.25390625" style="178" bestFit="1" customWidth="1"/>
    <col min="10505" max="10505" width="12.125" style="178" customWidth="1"/>
    <col min="10506" max="10506" width="12.75390625" style="178" customWidth="1"/>
    <col min="10507" max="10507" width="9.25390625" style="178" customWidth="1"/>
    <col min="10508" max="10508" width="9.25390625" style="178" bestFit="1" customWidth="1"/>
    <col min="10509" max="10509" width="13.125" style="178" customWidth="1"/>
    <col min="10510" max="10510" width="13.625" style="178" customWidth="1"/>
    <col min="10511" max="10511" width="9.625" style="178" customWidth="1"/>
    <col min="10512" max="10512" width="14.875" style="178" customWidth="1"/>
    <col min="10513" max="10752" width="9.125" style="178" customWidth="1"/>
    <col min="10753" max="10753" width="5.625" style="178" customWidth="1"/>
    <col min="10754" max="10754" width="33.625" style="178" customWidth="1"/>
    <col min="10755" max="10755" width="15.625" style="178" customWidth="1"/>
    <col min="10756" max="10756" width="9.625" style="178" customWidth="1"/>
    <col min="10757" max="10757" width="11.75390625" style="178" customWidth="1"/>
    <col min="10758" max="10758" width="13.125" style="178" customWidth="1"/>
    <col min="10759" max="10759" width="10.875" style="178" customWidth="1"/>
    <col min="10760" max="10760" width="9.25390625" style="178" bestFit="1" customWidth="1"/>
    <col min="10761" max="10761" width="12.125" style="178" customWidth="1"/>
    <col min="10762" max="10762" width="12.75390625" style="178" customWidth="1"/>
    <col min="10763" max="10763" width="9.25390625" style="178" customWidth="1"/>
    <col min="10764" max="10764" width="9.25390625" style="178" bestFit="1" customWidth="1"/>
    <col min="10765" max="10765" width="13.125" style="178" customWidth="1"/>
    <col min="10766" max="10766" width="13.625" style="178" customWidth="1"/>
    <col min="10767" max="10767" width="9.625" style="178" customWidth="1"/>
    <col min="10768" max="10768" width="14.875" style="178" customWidth="1"/>
    <col min="10769" max="11008" width="9.125" style="178" customWidth="1"/>
    <col min="11009" max="11009" width="5.625" style="178" customWidth="1"/>
    <col min="11010" max="11010" width="33.625" style="178" customWidth="1"/>
    <col min="11011" max="11011" width="15.625" style="178" customWidth="1"/>
    <col min="11012" max="11012" width="9.625" style="178" customWidth="1"/>
    <col min="11013" max="11013" width="11.75390625" style="178" customWidth="1"/>
    <col min="11014" max="11014" width="13.125" style="178" customWidth="1"/>
    <col min="11015" max="11015" width="10.875" style="178" customWidth="1"/>
    <col min="11016" max="11016" width="9.25390625" style="178" bestFit="1" customWidth="1"/>
    <col min="11017" max="11017" width="12.125" style="178" customWidth="1"/>
    <col min="11018" max="11018" width="12.75390625" style="178" customWidth="1"/>
    <col min="11019" max="11019" width="9.25390625" style="178" customWidth="1"/>
    <col min="11020" max="11020" width="9.25390625" style="178" bestFit="1" customWidth="1"/>
    <col min="11021" max="11021" width="13.125" style="178" customWidth="1"/>
    <col min="11022" max="11022" width="13.625" style="178" customWidth="1"/>
    <col min="11023" max="11023" width="9.625" style="178" customWidth="1"/>
    <col min="11024" max="11024" width="14.875" style="178" customWidth="1"/>
    <col min="11025" max="11264" width="9.125" style="178" customWidth="1"/>
    <col min="11265" max="11265" width="5.625" style="178" customWidth="1"/>
    <col min="11266" max="11266" width="33.625" style="178" customWidth="1"/>
    <col min="11267" max="11267" width="15.625" style="178" customWidth="1"/>
    <col min="11268" max="11268" width="9.625" style="178" customWidth="1"/>
    <col min="11269" max="11269" width="11.75390625" style="178" customWidth="1"/>
    <col min="11270" max="11270" width="13.125" style="178" customWidth="1"/>
    <col min="11271" max="11271" width="10.875" style="178" customWidth="1"/>
    <col min="11272" max="11272" width="9.25390625" style="178" bestFit="1" customWidth="1"/>
    <col min="11273" max="11273" width="12.125" style="178" customWidth="1"/>
    <col min="11274" max="11274" width="12.75390625" style="178" customWidth="1"/>
    <col min="11275" max="11275" width="9.25390625" style="178" customWidth="1"/>
    <col min="11276" max="11276" width="9.25390625" style="178" bestFit="1" customWidth="1"/>
    <col min="11277" max="11277" width="13.125" style="178" customWidth="1"/>
    <col min="11278" max="11278" width="13.625" style="178" customWidth="1"/>
    <col min="11279" max="11279" width="9.625" style="178" customWidth="1"/>
    <col min="11280" max="11280" width="14.875" style="178" customWidth="1"/>
    <col min="11281" max="11520" width="9.125" style="178" customWidth="1"/>
    <col min="11521" max="11521" width="5.625" style="178" customWidth="1"/>
    <col min="11522" max="11522" width="33.625" style="178" customWidth="1"/>
    <col min="11523" max="11523" width="15.625" style="178" customWidth="1"/>
    <col min="11524" max="11524" width="9.625" style="178" customWidth="1"/>
    <col min="11525" max="11525" width="11.75390625" style="178" customWidth="1"/>
    <col min="11526" max="11526" width="13.125" style="178" customWidth="1"/>
    <col min="11527" max="11527" width="10.875" style="178" customWidth="1"/>
    <col min="11528" max="11528" width="9.25390625" style="178" bestFit="1" customWidth="1"/>
    <col min="11529" max="11529" width="12.125" style="178" customWidth="1"/>
    <col min="11530" max="11530" width="12.75390625" style="178" customWidth="1"/>
    <col min="11531" max="11531" width="9.25390625" style="178" customWidth="1"/>
    <col min="11532" max="11532" width="9.25390625" style="178" bestFit="1" customWidth="1"/>
    <col min="11533" max="11533" width="13.125" style="178" customWidth="1"/>
    <col min="11534" max="11534" width="13.625" style="178" customWidth="1"/>
    <col min="11535" max="11535" width="9.625" style="178" customWidth="1"/>
    <col min="11536" max="11536" width="14.875" style="178" customWidth="1"/>
    <col min="11537" max="11776" width="9.125" style="178" customWidth="1"/>
    <col min="11777" max="11777" width="5.625" style="178" customWidth="1"/>
    <col min="11778" max="11778" width="33.625" style="178" customWidth="1"/>
    <col min="11779" max="11779" width="15.625" style="178" customWidth="1"/>
    <col min="11780" max="11780" width="9.625" style="178" customWidth="1"/>
    <col min="11781" max="11781" width="11.75390625" style="178" customWidth="1"/>
    <col min="11782" max="11782" width="13.125" style="178" customWidth="1"/>
    <col min="11783" max="11783" width="10.875" style="178" customWidth="1"/>
    <col min="11784" max="11784" width="9.25390625" style="178" bestFit="1" customWidth="1"/>
    <col min="11785" max="11785" width="12.125" style="178" customWidth="1"/>
    <col min="11786" max="11786" width="12.75390625" style="178" customWidth="1"/>
    <col min="11787" max="11787" width="9.25390625" style="178" customWidth="1"/>
    <col min="11788" max="11788" width="9.25390625" style="178" bestFit="1" customWidth="1"/>
    <col min="11789" max="11789" width="13.125" style="178" customWidth="1"/>
    <col min="11790" max="11790" width="13.625" style="178" customWidth="1"/>
    <col min="11791" max="11791" width="9.625" style="178" customWidth="1"/>
    <col min="11792" max="11792" width="14.875" style="178" customWidth="1"/>
    <col min="11793" max="12032" width="9.125" style="178" customWidth="1"/>
    <col min="12033" max="12033" width="5.625" style="178" customWidth="1"/>
    <col min="12034" max="12034" width="33.625" style="178" customWidth="1"/>
    <col min="12035" max="12035" width="15.625" style="178" customWidth="1"/>
    <col min="12036" max="12036" width="9.625" style="178" customWidth="1"/>
    <col min="12037" max="12037" width="11.75390625" style="178" customWidth="1"/>
    <col min="12038" max="12038" width="13.125" style="178" customWidth="1"/>
    <col min="12039" max="12039" width="10.875" style="178" customWidth="1"/>
    <col min="12040" max="12040" width="9.25390625" style="178" bestFit="1" customWidth="1"/>
    <col min="12041" max="12041" width="12.125" style="178" customWidth="1"/>
    <col min="12042" max="12042" width="12.75390625" style="178" customWidth="1"/>
    <col min="12043" max="12043" width="9.25390625" style="178" customWidth="1"/>
    <col min="12044" max="12044" width="9.25390625" style="178" bestFit="1" customWidth="1"/>
    <col min="12045" max="12045" width="13.125" style="178" customWidth="1"/>
    <col min="12046" max="12046" width="13.625" style="178" customWidth="1"/>
    <col min="12047" max="12047" width="9.625" style="178" customWidth="1"/>
    <col min="12048" max="12048" width="14.875" style="178" customWidth="1"/>
    <col min="12049" max="12288" width="9.125" style="178" customWidth="1"/>
    <col min="12289" max="12289" width="5.625" style="178" customWidth="1"/>
    <col min="12290" max="12290" width="33.625" style="178" customWidth="1"/>
    <col min="12291" max="12291" width="15.625" style="178" customWidth="1"/>
    <col min="12292" max="12292" width="9.625" style="178" customWidth="1"/>
    <col min="12293" max="12293" width="11.75390625" style="178" customWidth="1"/>
    <col min="12294" max="12294" width="13.125" style="178" customWidth="1"/>
    <col min="12295" max="12295" width="10.875" style="178" customWidth="1"/>
    <col min="12296" max="12296" width="9.25390625" style="178" bestFit="1" customWidth="1"/>
    <col min="12297" max="12297" width="12.125" style="178" customWidth="1"/>
    <col min="12298" max="12298" width="12.75390625" style="178" customWidth="1"/>
    <col min="12299" max="12299" width="9.25390625" style="178" customWidth="1"/>
    <col min="12300" max="12300" width="9.25390625" style="178" bestFit="1" customWidth="1"/>
    <col min="12301" max="12301" width="13.125" style="178" customWidth="1"/>
    <col min="12302" max="12302" width="13.625" style="178" customWidth="1"/>
    <col min="12303" max="12303" width="9.625" style="178" customWidth="1"/>
    <col min="12304" max="12304" width="14.875" style="178" customWidth="1"/>
    <col min="12305" max="12544" width="9.125" style="178" customWidth="1"/>
    <col min="12545" max="12545" width="5.625" style="178" customWidth="1"/>
    <col min="12546" max="12546" width="33.625" style="178" customWidth="1"/>
    <col min="12547" max="12547" width="15.625" style="178" customWidth="1"/>
    <col min="12548" max="12548" width="9.625" style="178" customWidth="1"/>
    <col min="12549" max="12549" width="11.75390625" style="178" customWidth="1"/>
    <col min="12550" max="12550" width="13.125" style="178" customWidth="1"/>
    <col min="12551" max="12551" width="10.875" style="178" customWidth="1"/>
    <col min="12552" max="12552" width="9.25390625" style="178" bestFit="1" customWidth="1"/>
    <col min="12553" max="12553" width="12.125" style="178" customWidth="1"/>
    <col min="12554" max="12554" width="12.75390625" style="178" customWidth="1"/>
    <col min="12555" max="12555" width="9.25390625" style="178" customWidth="1"/>
    <col min="12556" max="12556" width="9.25390625" style="178" bestFit="1" customWidth="1"/>
    <col min="12557" max="12557" width="13.125" style="178" customWidth="1"/>
    <col min="12558" max="12558" width="13.625" style="178" customWidth="1"/>
    <col min="12559" max="12559" width="9.625" style="178" customWidth="1"/>
    <col min="12560" max="12560" width="14.875" style="178" customWidth="1"/>
    <col min="12561" max="12800" width="9.125" style="178" customWidth="1"/>
    <col min="12801" max="12801" width="5.625" style="178" customWidth="1"/>
    <col min="12802" max="12802" width="33.625" style="178" customWidth="1"/>
    <col min="12803" max="12803" width="15.625" style="178" customWidth="1"/>
    <col min="12804" max="12804" width="9.625" style="178" customWidth="1"/>
    <col min="12805" max="12805" width="11.75390625" style="178" customWidth="1"/>
    <col min="12806" max="12806" width="13.125" style="178" customWidth="1"/>
    <col min="12807" max="12807" width="10.875" style="178" customWidth="1"/>
    <col min="12808" max="12808" width="9.25390625" style="178" bestFit="1" customWidth="1"/>
    <col min="12809" max="12809" width="12.125" style="178" customWidth="1"/>
    <col min="12810" max="12810" width="12.75390625" style="178" customWidth="1"/>
    <col min="12811" max="12811" width="9.25390625" style="178" customWidth="1"/>
    <col min="12812" max="12812" width="9.25390625" style="178" bestFit="1" customWidth="1"/>
    <col min="12813" max="12813" width="13.125" style="178" customWidth="1"/>
    <col min="12814" max="12814" width="13.625" style="178" customWidth="1"/>
    <col min="12815" max="12815" width="9.625" style="178" customWidth="1"/>
    <col min="12816" max="12816" width="14.875" style="178" customWidth="1"/>
    <col min="12817" max="13056" width="9.125" style="178" customWidth="1"/>
    <col min="13057" max="13057" width="5.625" style="178" customWidth="1"/>
    <col min="13058" max="13058" width="33.625" style="178" customWidth="1"/>
    <col min="13059" max="13059" width="15.625" style="178" customWidth="1"/>
    <col min="13060" max="13060" width="9.625" style="178" customWidth="1"/>
    <col min="13061" max="13061" width="11.75390625" style="178" customWidth="1"/>
    <col min="13062" max="13062" width="13.125" style="178" customWidth="1"/>
    <col min="13063" max="13063" width="10.875" style="178" customWidth="1"/>
    <col min="13064" max="13064" width="9.25390625" style="178" bestFit="1" customWidth="1"/>
    <col min="13065" max="13065" width="12.125" style="178" customWidth="1"/>
    <col min="13066" max="13066" width="12.75390625" style="178" customWidth="1"/>
    <col min="13067" max="13067" width="9.25390625" style="178" customWidth="1"/>
    <col min="13068" max="13068" width="9.25390625" style="178" bestFit="1" customWidth="1"/>
    <col min="13069" max="13069" width="13.125" style="178" customWidth="1"/>
    <col min="13070" max="13070" width="13.625" style="178" customWidth="1"/>
    <col min="13071" max="13071" width="9.625" style="178" customWidth="1"/>
    <col min="13072" max="13072" width="14.875" style="178" customWidth="1"/>
    <col min="13073" max="13312" width="9.125" style="178" customWidth="1"/>
    <col min="13313" max="13313" width="5.625" style="178" customWidth="1"/>
    <col min="13314" max="13314" width="33.625" style="178" customWidth="1"/>
    <col min="13315" max="13315" width="15.625" style="178" customWidth="1"/>
    <col min="13316" max="13316" width="9.625" style="178" customWidth="1"/>
    <col min="13317" max="13317" width="11.75390625" style="178" customWidth="1"/>
    <col min="13318" max="13318" width="13.125" style="178" customWidth="1"/>
    <col min="13319" max="13319" width="10.875" style="178" customWidth="1"/>
    <col min="13320" max="13320" width="9.25390625" style="178" bestFit="1" customWidth="1"/>
    <col min="13321" max="13321" width="12.125" style="178" customWidth="1"/>
    <col min="13322" max="13322" width="12.75390625" style="178" customWidth="1"/>
    <col min="13323" max="13323" width="9.25390625" style="178" customWidth="1"/>
    <col min="13324" max="13324" width="9.25390625" style="178" bestFit="1" customWidth="1"/>
    <col min="13325" max="13325" width="13.125" style="178" customWidth="1"/>
    <col min="13326" max="13326" width="13.625" style="178" customWidth="1"/>
    <col min="13327" max="13327" width="9.625" style="178" customWidth="1"/>
    <col min="13328" max="13328" width="14.875" style="178" customWidth="1"/>
    <col min="13329" max="13568" width="9.125" style="178" customWidth="1"/>
    <col min="13569" max="13569" width="5.625" style="178" customWidth="1"/>
    <col min="13570" max="13570" width="33.625" style="178" customWidth="1"/>
    <col min="13571" max="13571" width="15.625" style="178" customWidth="1"/>
    <col min="13572" max="13572" width="9.625" style="178" customWidth="1"/>
    <col min="13573" max="13573" width="11.75390625" style="178" customWidth="1"/>
    <col min="13574" max="13574" width="13.125" style="178" customWidth="1"/>
    <col min="13575" max="13575" width="10.875" style="178" customWidth="1"/>
    <col min="13576" max="13576" width="9.25390625" style="178" bestFit="1" customWidth="1"/>
    <col min="13577" max="13577" width="12.125" style="178" customWidth="1"/>
    <col min="13578" max="13578" width="12.75390625" style="178" customWidth="1"/>
    <col min="13579" max="13579" width="9.25390625" style="178" customWidth="1"/>
    <col min="13580" max="13580" width="9.25390625" style="178" bestFit="1" customWidth="1"/>
    <col min="13581" max="13581" width="13.125" style="178" customWidth="1"/>
    <col min="13582" max="13582" width="13.625" style="178" customWidth="1"/>
    <col min="13583" max="13583" width="9.625" style="178" customWidth="1"/>
    <col min="13584" max="13584" width="14.875" style="178" customWidth="1"/>
    <col min="13585" max="13824" width="9.125" style="178" customWidth="1"/>
    <col min="13825" max="13825" width="5.625" style="178" customWidth="1"/>
    <col min="13826" max="13826" width="33.625" style="178" customWidth="1"/>
    <col min="13827" max="13827" width="15.625" style="178" customWidth="1"/>
    <col min="13828" max="13828" width="9.625" style="178" customWidth="1"/>
    <col min="13829" max="13829" width="11.75390625" style="178" customWidth="1"/>
    <col min="13830" max="13830" width="13.125" style="178" customWidth="1"/>
    <col min="13831" max="13831" width="10.875" style="178" customWidth="1"/>
    <col min="13832" max="13832" width="9.25390625" style="178" bestFit="1" customWidth="1"/>
    <col min="13833" max="13833" width="12.125" style="178" customWidth="1"/>
    <col min="13834" max="13834" width="12.75390625" style="178" customWidth="1"/>
    <col min="13835" max="13835" width="9.25390625" style="178" customWidth="1"/>
    <col min="13836" max="13836" width="9.25390625" style="178" bestFit="1" customWidth="1"/>
    <col min="13837" max="13837" width="13.125" style="178" customWidth="1"/>
    <col min="13838" max="13838" width="13.625" style="178" customWidth="1"/>
    <col min="13839" max="13839" width="9.625" style="178" customWidth="1"/>
    <col min="13840" max="13840" width="14.875" style="178" customWidth="1"/>
    <col min="13841" max="14080" width="9.125" style="178" customWidth="1"/>
    <col min="14081" max="14081" width="5.625" style="178" customWidth="1"/>
    <col min="14082" max="14082" width="33.625" style="178" customWidth="1"/>
    <col min="14083" max="14083" width="15.625" style="178" customWidth="1"/>
    <col min="14084" max="14084" width="9.625" style="178" customWidth="1"/>
    <col min="14085" max="14085" width="11.75390625" style="178" customWidth="1"/>
    <col min="14086" max="14086" width="13.125" style="178" customWidth="1"/>
    <col min="14087" max="14087" width="10.875" style="178" customWidth="1"/>
    <col min="14088" max="14088" width="9.25390625" style="178" bestFit="1" customWidth="1"/>
    <col min="14089" max="14089" width="12.125" style="178" customWidth="1"/>
    <col min="14090" max="14090" width="12.75390625" style="178" customWidth="1"/>
    <col min="14091" max="14091" width="9.25390625" style="178" customWidth="1"/>
    <col min="14092" max="14092" width="9.25390625" style="178" bestFit="1" customWidth="1"/>
    <col min="14093" max="14093" width="13.125" style="178" customWidth="1"/>
    <col min="14094" max="14094" width="13.625" style="178" customWidth="1"/>
    <col min="14095" max="14095" width="9.625" style="178" customWidth="1"/>
    <col min="14096" max="14096" width="14.875" style="178" customWidth="1"/>
    <col min="14097" max="14336" width="9.125" style="178" customWidth="1"/>
    <col min="14337" max="14337" width="5.625" style="178" customWidth="1"/>
    <col min="14338" max="14338" width="33.625" style="178" customWidth="1"/>
    <col min="14339" max="14339" width="15.625" style="178" customWidth="1"/>
    <col min="14340" max="14340" width="9.625" style="178" customWidth="1"/>
    <col min="14341" max="14341" width="11.75390625" style="178" customWidth="1"/>
    <col min="14342" max="14342" width="13.125" style="178" customWidth="1"/>
    <col min="14343" max="14343" width="10.875" style="178" customWidth="1"/>
    <col min="14344" max="14344" width="9.25390625" style="178" bestFit="1" customWidth="1"/>
    <col min="14345" max="14345" width="12.125" style="178" customWidth="1"/>
    <col min="14346" max="14346" width="12.75390625" style="178" customWidth="1"/>
    <col min="14347" max="14347" width="9.25390625" style="178" customWidth="1"/>
    <col min="14348" max="14348" width="9.25390625" style="178" bestFit="1" customWidth="1"/>
    <col min="14349" max="14349" width="13.125" style="178" customWidth="1"/>
    <col min="14350" max="14350" width="13.625" style="178" customWidth="1"/>
    <col min="14351" max="14351" width="9.625" style="178" customWidth="1"/>
    <col min="14352" max="14352" width="14.875" style="178" customWidth="1"/>
    <col min="14353" max="14592" width="9.125" style="178" customWidth="1"/>
    <col min="14593" max="14593" width="5.625" style="178" customWidth="1"/>
    <col min="14594" max="14594" width="33.625" style="178" customWidth="1"/>
    <col min="14595" max="14595" width="15.625" style="178" customWidth="1"/>
    <col min="14596" max="14596" width="9.625" style="178" customWidth="1"/>
    <col min="14597" max="14597" width="11.75390625" style="178" customWidth="1"/>
    <col min="14598" max="14598" width="13.125" style="178" customWidth="1"/>
    <col min="14599" max="14599" width="10.875" style="178" customWidth="1"/>
    <col min="14600" max="14600" width="9.25390625" style="178" bestFit="1" customWidth="1"/>
    <col min="14601" max="14601" width="12.125" style="178" customWidth="1"/>
    <col min="14602" max="14602" width="12.75390625" style="178" customWidth="1"/>
    <col min="14603" max="14603" width="9.25390625" style="178" customWidth="1"/>
    <col min="14604" max="14604" width="9.25390625" style="178" bestFit="1" customWidth="1"/>
    <col min="14605" max="14605" width="13.125" style="178" customWidth="1"/>
    <col min="14606" max="14606" width="13.625" style="178" customWidth="1"/>
    <col min="14607" max="14607" width="9.625" style="178" customWidth="1"/>
    <col min="14608" max="14608" width="14.875" style="178" customWidth="1"/>
    <col min="14609" max="14848" width="9.125" style="178" customWidth="1"/>
    <col min="14849" max="14849" width="5.625" style="178" customWidth="1"/>
    <col min="14850" max="14850" width="33.625" style="178" customWidth="1"/>
    <col min="14851" max="14851" width="15.625" style="178" customWidth="1"/>
    <col min="14852" max="14852" width="9.625" style="178" customWidth="1"/>
    <col min="14853" max="14853" width="11.75390625" style="178" customWidth="1"/>
    <col min="14854" max="14854" width="13.125" style="178" customWidth="1"/>
    <col min="14855" max="14855" width="10.875" style="178" customWidth="1"/>
    <col min="14856" max="14856" width="9.25390625" style="178" bestFit="1" customWidth="1"/>
    <col min="14857" max="14857" width="12.125" style="178" customWidth="1"/>
    <col min="14858" max="14858" width="12.75390625" style="178" customWidth="1"/>
    <col min="14859" max="14859" width="9.25390625" style="178" customWidth="1"/>
    <col min="14860" max="14860" width="9.25390625" style="178" bestFit="1" customWidth="1"/>
    <col min="14861" max="14861" width="13.125" style="178" customWidth="1"/>
    <col min="14862" max="14862" width="13.625" style="178" customWidth="1"/>
    <col min="14863" max="14863" width="9.625" style="178" customWidth="1"/>
    <col min="14864" max="14864" width="14.875" style="178" customWidth="1"/>
    <col min="14865" max="15104" width="9.125" style="178" customWidth="1"/>
    <col min="15105" max="15105" width="5.625" style="178" customWidth="1"/>
    <col min="15106" max="15106" width="33.625" style="178" customWidth="1"/>
    <col min="15107" max="15107" width="15.625" style="178" customWidth="1"/>
    <col min="15108" max="15108" width="9.625" style="178" customWidth="1"/>
    <col min="15109" max="15109" width="11.75390625" style="178" customWidth="1"/>
    <col min="15110" max="15110" width="13.125" style="178" customWidth="1"/>
    <col min="15111" max="15111" width="10.875" style="178" customWidth="1"/>
    <col min="15112" max="15112" width="9.25390625" style="178" bestFit="1" customWidth="1"/>
    <col min="15113" max="15113" width="12.125" style="178" customWidth="1"/>
    <col min="15114" max="15114" width="12.75390625" style="178" customWidth="1"/>
    <col min="15115" max="15115" width="9.25390625" style="178" customWidth="1"/>
    <col min="15116" max="15116" width="9.25390625" style="178" bestFit="1" customWidth="1"/>
    <col min="15117" max="15117" width="13.125" style="178" customWidth="1"/>
    <col min="15118" max="15118" width="13.625" style="178" customWidth="1"/>
    <col min="15119" max="15119" width="9.625" style="178" customWidth="1"/>
    <col min="15120" max="15120" width="14.875" style="178" customWidth="1"/>
    <col min="15121" max="15360" width="9.125" style="178" customWidth="1"/>
    <col min="15361" max="15361" width="5.625" style="178" customWidth="1"/>
    <col min="15362" max="15362" width="33.625" style="178" customWidth="1"/>
    <col min="15363" max="15363" width="15.625" style="178" customWidth="1"/>
    <col min="15364" max="15364" width="9.625" style="178" customWidth="1"/>
    <col min="15365" max="15365" width="11.75390625" style="178" customWidth="1"/>
    <col min="15366" max="15366" width="13.125" style="178" customWidth="1"/>
    <col min="15367" max="15367" width="10.875" style="178" customWidth="1"/>
    <col min="15368" max="15368" width="9.25390625" style="178" bestFit="1" customWidth="1"/>
    <col min="15369" max="15369" width="12.125" style="178" customWidth="1"/>
    <col min="15370" max="15370" width="12.75390625" style="178" customWidth="1"/>
    <col min="15371" max="15371" width="9.25390625" style="178" customWidth="1"/>
    <col min="15372" max="15372" width="9.25390625" style="178" bestFit="1" customWidth="1"/>
    <col min="15373" max="15373" width="13.125" style="178" customWidth="1"/>
    <col min="15374" max="15374" width="13.625" style="178" customWidth="1"/>
    <col min="15375" max="15375" width="9.625" style="178" customWidth="1"/>
    <col min="15376" max="15376" width="14.875" style="178" customWidth="1"/>
    <col min="15377" max="15616" width="9.125" style="178" customWidth="1"/>
    <col min="15617" max="15617" width="5.625" style="178" customWidth="1"/>
    <col min="15618" max="15618" width="33.625" style="178" customWidth="1"/>
    <col min="15619" max="15619" width="15.625" style="178" customWidth="1"/>
    <col min="15620" max="15620" width="9.625" style="178" customWidth="1"/>
    <col min="15621" max="15621" width="11.75390625" style="178" customWidth="1"/>
    <col min="15622" max="15622" width="13.125" style="178" customWidth="1"/>
    <col min="15623" max="15623" width="10.875" style="178" customWidth="1"/>
    <col min="15624" max="15624" width="9.25390625" style="178" bestFit="1" customWidth="1"/>
    <col min="15625" max="15625" width="12.125" style="178" customWidth="1"/>
    <col min="15626" max="15626" width="12.75390625" style="178" customWidth="1"/>
    <col min="15627" max="15627" width="9.25390625" style="178" customWidth="1"/>
    <col min="15628" max="15628" width="9.25390625" style="178" bestFit="1" customWidth="1"/>
    <col min="15629" max="15629" width="13.125" style="178" customWidth="1"/>
    <col min="15630" max="15630" width="13.625" style="178" customWidth="1"/>
    <col min="15631" max="15631" width="9.625" style="178" customWidth="1"/>
    <col min="15632" max="15632" width="14.875" style="178" customWidth="1"/>
    <col min="15633" max="15872" width="9.125" style="178" customWidth="1"/>
    <col min="15873" max="15873" width="5.625" style="178" customWidth="1"/>
    <col min="15874" max="15874" width="33.625" style="178" customWidth="1"/>
    <col min="15875" max="15875" width="15.625" style="178" customWidth="1"/>
    <col min="15876" max="15876" width="9.625" style="178" customWidth="1"/>
    <col min="15877" max="15877" width="11.75390625" style="178" customWidth="1"/>
    <col min="15878" max="15878" width="13.125" style="178" customWidth="1"/>
    <col min="15879" max="15879" width="10.875" style="178" customWidth="1"/>
    <col min="15880" max="15880" width="9.25390625" style="178" bestFit="1" customWidth="1"/>
    <col min="15881" max="15881" width="12.125" style="178" customWidth="1"/>
    <col min="15882" max="15882" width="12.75390625" style="178" customWidth="1"/>
    <col min="15883" max="15883" width="9.25390625" style="178" customWidth="1"/>
    <col min="15884" max="15884" width="9.25390625" style="178" bestFit="1" customWidth="1"/>
    <col min="15885" max="15885" width="13.125" style="178" customWidth="1"/>
    <col min="15886" max="15886" width="13.625" style="178" customWidth="1"/>
    <col min="15887" max="15887" width="9.625" style="178" customWidth="1"/>
    <col min="15888" max="15888" width="14.875" style="178" customWidth="1"/>
    <col min="15889" max="16128" width="9.125" style="178" customWidth="1"/>
    <col min="16129" max="16129" width="5.625" style="178" customWidth="1"/>
    <col min="16130" max="16130" width="33.625" style="178" customWidth="1"/>
    <col min="16131" max="16131" width="15.625" style="178" customWidth="1"/>
    <col min="16132" max="16132" width="9.625" style="178" customWidth="1"/>
    <col min="16133" max="16133" width="11.75390625" style="178" customWidth="1"/>
    <col min="16134" max="16134" width="13.125" style="178" customWidth="1"/>
    <col min="16135" max="16135" width="10.875" style="178" customWidth="1"/>
    <col min="16136" max="16136" width="9.25390625" style="178" bestFit="1" customWidth="1"/>
    <col min="16137" max="16137" width="12.125" style="178" customWidth="1"/>
    <col min="16138" max="16138" width="12.75390625" style="178" customWidth="1"/>
    <col min="16139" max="16139" width="9.25390625" style="178" customWidth="1"/>
    <col min="16140" max="16140" width="9.25390625" style="178" bestFit="1" customWidth="1"/>
    <col min="16141" max="16141" width="13.125" style="178" customWidth="1"/>
    <col min="16142" max="16142" width="13.625" style="178" customWidth="1"/>
    <col min="16143" max="16143" width="9.625" style="178" customWidth="1"/>
    <col min="16144" max="16144" width="14.875" style="178" customWidth="1"/>
    <col min="16145" max="16384" width="9.125" style="178" customWidth="1"/>
  </cols>
  <sheetData>
    <row r="1" spans="12:16" ht="48" customHeight="1">
      <c r="L1" s="238" t="s">
        <v>431</v>
      </c>
      <c r="M1" s="238"/>
      <c r="N1" s="238"/>
      <c r="O1" s="238"/>
      <c r="P1" s="238"/>
    </row>
    <row r="2" spans="1:16" ht="12.75">
      <c r="A2" s="251" t="s">
        <v>385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ht="12.75">
      <c r="A3" s="251" t="s">
        <v>310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ht="12.75">
      <c r="A4" s="252" t="s">
        <v>386</v>
      </c>
      <c r="B4" s="252" t="s">
        <v>387</v>
      </c>
      <c r="C4" s="253" t="s">
        <v>432</v>
      </c>
      <c r="D4" s="253" t="s">
        <v>388</v>
      </c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 t="s">
        <v>389</v>
      </c>
    </row>
    <row r="5" spans="1:16" ht="17.25" customHeight="1">
      <c r="A5" s="252"/>
      <c r="B5" s="252"/>
      <c r="C5" s="253"/>
      <c r="D5" s="249" t="s">
        <v>104</v>
      </c>
      <c r="E5" s="250"/>
      <c r="F5" s="250"/>
      <c r="G5" s="254"/>
      <c r="H5" s="249" t="s">
        <v>390</v>
      </c>
      <c r="I5" s="250"/>
      <c r="J5" s="250"/>
      <c r="K5" s="250"/>
      <c r="L5" s="249" t="s">
        <v>307</v>
      </c>
      <c r="M5" s="250"/>
      <c r="N5" s="250"/>
      <c r="O5" s="250"/>
      <c r="P5" s="253"/>
    </row>
    <row r="6" spans="1:16" ht="78.75">
      <c r="A6" s="252"/>
      <c r="B6" s="252"/>
      <c r="C6" s="253"/>
      <c r="D6" s="181" t="s">
        <v>391</v>
      </c>
      <c r="E6" s="181" t="s">
        <v>392</v>
      </c>
      <c r="F6" s="181" t="s">
        <v>393</v>
      </c>
      <c r="G6" s="182" t="s">
        <v>394</v>
      </c>
      <c r="H6" s="181" t="s">
        <v>391</v>
      </c>
      <c r="I6" s="181" t="s">
        <v>392</v>
      </c>
      <c r="J6" s="181" t="s">
        <v>393</v>
      </c>
      <c r="K6" s="182" t="s">
        <v>394</v>
      </c>
      <c r="L6" s="181" t="s">
        <v>391</v>
      </c>
      <c r="M6" s="181" t="s">
        <v>392</v>
      </c>
      <c r="N6" s="181" t="s">
        <v>393</v>
      </c>
      <c r="O6" s="182" t="s">
        <v>394</v>
      </c>
      <c r="P6" s="253"/>
    </row>
    <row r="7" spans="1:16" s="187" customFormat="1" ht="12.75">
      <c r="A7" s="183" t="s">
        <v>395</v>
      </c>
      <c r="B7" s="183" t="s">
        <v>27</v>
      </c>
      <c r="C7" s="184" t="s">
        <v>396</v>
      </c>
      <c r="D7" s="185">
        <f>D8</f>
        <v>2279.7</v>
      </c>
      <c r="E7" s="185">
        <f aca="true" t="shared" si="0" ref="E7:F8">E8</f>
        <v>0</v>
      </c>
      <c r="F7" s="185">
        <f t="shared" si="0"/>
        <v>0</v>
      </c>
      <c r="G7" s="185">
        <f aca="true" t="shared" si="1" ref="G7:G8">D7+E7+F7</f>
        <v>2279.7</v>
      </c>
      <c r="H7" s="185">
        <f>H8</f>
        <v>0</v>
      </c>
      <c r="I7" s="185">
        <f aca="true" t="shared" si="2" ref="I7:O8">I8</f>
        <v>0</v>
      </c>
      <c r="J7" s="185">
        <f t="shared" si="2"/>
        <v>0</v>
      </c>
      <c r="K7" s="185">
        <f t="shared" si="2"/>
        <v>0</v>
      </c>
      <c r="L7" s="185">
        <f t="shared" si="2"/>
        <v>0</v>
      </c>
      <c r="M7" s="185">
        <f t="shared" si="2"/>
        <v>0</v>
      </c>
      <c r="N7" s="185">
        <f t="shared" si="2"/>
        <v>0</v>
      </c>
      <c r="O7" s="185">
        <f t="shared" si="2"/>
        <v>0</v>
      </c>
      <c r="P7" s="186" t="s">
        <v>59</v>
      </c>
    </row>
    <row r="8" spans="1:16" ht="31.5">
      <c r="A8" s="188" t="s">
        <v>397</v>
      </c>
      <c r="B8" s="172" t="s">
        <v>93</v>
      </c>
      <c r="C8" s="189" t="s">
        <v>396</v>
      </c>
      <c r="D8" s="190">
        <f>D9</f>
        <v>2279.7</v>
      </c>
      <c r="E8" s="190">
        <f t="shared" si="0"/>
        <v>0</v>
      </c>
      <c r="F8" s="190">
        <f t="shared" si="0"/>
        <v>0</v>
      </c>
      <c r="G8" s="190">
        <f t="shared" si="1"/>
        <v>2279.7</v>
      </c>
      <c r="H8" s="190">
        <f>H9</f>
        <v>0</v>
      </c>
      <c r="I8" s="190">
        <f t="shared" si="2"/>
        <v>0</v>
      </c>
      <c r="J8" s="190">
        <f t="shared" si="2"/>
        <v>0</v>
      </c>
      <c r="K8" s="190">
        <f aca="true" t="shared" si="3" ref="K8:O8">H8+I8+J8</f>
        <v>0</v>
      </c>
      <c r="L8" s="190">
        <f t="shared" si="3"/>
        <v>0</v>
      </c>
      <c r="M8" s="190">
        <f t="shared" si="3"/>
        <v>0</v>
      </c>
      <c r="N8" s="190">
        <f t="shared" si="3"/>
        <v>0</v>
      </c>
      <c r="O8" s="190">
        <f t="shared" si="3"/>
        <v>0</v>
      </c>
      <c r="P8" s="191" t="s">
        <v>7</v>
      </c>
    </row>
    <row r="9" spans="1:16" ht="83.25" customHeight="1">
      <c r="A9" s="188" t="s">
        <v>398</v>
      </c>
      <c r="B9" s="192" t="s">
        <v>399</v>
      </c>
      <c r="C9" s="193" t="s">
        <v>400</v>
      </c>
      <c r="D9" s="181">
        <f>'№ 3'!E214</f>
        <v>2279.7</v>
      </c>
      <c r="E9" s="190">
        <v>0</v>
      </c>
      <c r="F9" s="190">
        <v>0</v>
      </c>
      <c r="G9" s="190">
        <f>D9+E9+F9</f>
        <v>2279.7</v>
      </c>
      <c r="H9" s="190">
        <v>0</v>
      </c>
      <c r="I9" s="190">
        <v>0</v>
      </c>
      <c r="J9" s="190">
        <v>0</v>
      </c>
      <c r="K9" s="190">
        <f>H9+I9+J9</f>
        <v>0</v>
      </c>
      <c r="L9" s="190">
        <v>0</v>
      </c>
      <c r="M9" s="190">
        <v>0</v>
      </c>
      <c r="N9" s="190">
        <v>0</v>
      </c>
      <c r="O9" s="190">
        <f>L9+M9+N9</f>
        <v>0</v>
      </c>
      <c r="P9" s="191" t="s">
        <v>7</v>
      </c>
    </row>
    <row r="10" spans="1:16" ht="31.5">
      <c r="A10" s="183" t="s">
        <v>401</v>
      </c>
      <c r="B10" s="183" t="s">
        <v>29</v>
      </c>
      <c r="C10" s="184" t="s">
        <v>396</v>
      </c>
      <c r="D10" s="185">
        <f>D11</f>
        <v>2589</v>
      </c>
      <c r="E10" s="185">
        <f aca="true" t="shared" si="4" ref="E10:O10">E11</f>
        <v>0</v>
      </c>
      <c r="F10" s="185">
        <f t="shared" si="4"/>
        <v>0</v>
      </c>
      <c r="G10" s="185">
        <f t="shared" si="4"/>
        <v>2589</v>
      </c>
      <c r="H10" s="185">
        <f t="shared" si="4"/>
        <v>0</v>
      </c>
      <c r="I10" s="185">
        <f t="shared" si="4"/>
        <v>0</v>
      </c>
      <c r="J10" s="185">
        <f t="shared" si="4"/>
        <v>0</v>
      </c>
      <c r="K10" s="185">
        <f t="shared" si="4"/>
        <v>0</v>
      </c>
      <c r="L10" s="185">
        <f t="shared" si="4"/>
        <v>0</v>
      </c>
      <c r="M10" s="185">
        <f t="shared" si="4"/>
        <v>0</v>
      </c>
      <c r="N10" s="185">
        <f t="shared" si="4"/>
        <v>0</v>
      </c>
      <c r="O10" s="185">
        <f t="shared" si="4"/>
        <v>0</v>
      </c>
      <c r="P10" s="186" t="s">
        <v>60</v>
      </c>
    </row>
    <row r="11" spans="1:16" ht="12.75">
      <c r="A11" s="188" t="s">
        <v>402</v>
      </c>
      <c r="B11" s="172" t="s">
        <v>314</v>
      </c>
      <c r="C11" s="189" t="s">
        <v>396</v>
      </c>
      <c r="D11" s="194">
        <f>D12+D13+D14</f>
        <v>2589</v>
      </c>
      <c r="E11" s="194">
        <f aca="true" t="shared" si="5" ref="E11:O11">E12+E13+E14</f>
        <v>0</v>
      </c>
      <c r="F11" s="194">
        <f t="shared" si="5"/>
        <v>0</v>
      </c>
      <c r="G11" s="194">
        <f t="shared" si="5"/>
        <v>2589</v>
      </c>
      <c r="H11" s="194">
        <f t="shared" si="5"/>
        <v>0</v>
      </c>
      <c r="I11" s="194">
        <f t="shared" si="5"/>
        <v>0</v>
      </c>
      <c r="J11" s="194">
        <f t="shared" si="5"/>
        <v>0</v>
      </c>
      <c r="K11" s="194">
        <f t="shared" si="5"/>
        <v>0</v>
      </c>
      <c r="L11" s="194">
        <f t="shared" si="5"/>
        <v>0</v>
      </c>
      <c r="M11" s="194">
        <f t="shared" si="5"/>
        <v>0</v>
      </c>
      <c r="N11" s="194">
        <f t="shared" si="5"/>
        <v>0</v>
      </c>
      <c r="O11" s="194">
        <f t="shared" si="5"/>
        <v>0</v>
      </c>
      <c r="P11" s="191" t="s">
        <v>313</v>
      </c>
    </row>
    <row r="12" spans="1:16" ht="112.5" customHeight="1">
      <c r="A12" s="188" t="s">
        <v>403</v>
      </c>
      <c r="B12" s="188" t="s">
        <v>404</v>
      </c>
      <c r="C12" s="193" t="s">
        <v>400</v>
      </c>
      <c r="D12" s="194">
        <v>323.6</v>
      </c>
      <c r="E12" s="190">
        <v>0</v>
      </c>
      <c r="F12" s="190">
        <v>0</v>
      </c>
      <c r="G12" s="195">
        <f aca="true" t="shared" si="6" ref="G12:G17">D12+E12+F12</f>
        <v>323.6</v>
      </c>
      <c r="H12" s="190">
        <v>0</v>
      </c>
      <c r="I12" s="190">
        <v>0</v>
      </c>
      <c r="J12" s="190">
        <v>0</v>
      </c>
      <c r="K12" s="195">
        <f aca="true" t="shared" si="7" ref="K12:K17">H12+I12+J12</f>
        <v>0</v>
      </c>
      <c r="L12" s="190">
        <v>0</v>
      </c>
      <c r="M12" s="190">
        <v>0</v>
      </c>
      <c r="N12" s="190">
        <v>0</v>
      </c>
      <c r="O12" s="195">
        <f aca="true" t="shared" si="8" ref="O12:O17">L12+M12+N12</f>
        <v>0</v>
      </c>
      <c r="P12" s="191" t="s">
        <v>313</v>
      </c>
    </row>
    <row r="13" spans="1:16" ht="94.5">
      <c r="A13" s="188" t="s">
        <v>405</v>
      </c>
      <c r="B13" s="188" t="s">
        <v>406</v>
      </c>
      <c r="C13" s="193" t="s">
        <v>400</v>
      </c>
      <c r="D13" s="194">
        <f>700-234.6</f>
        <v>465.4</v>
      </c>
      <c r="E13" s="190">
        <v>0</v>
      </c>
      <c r="F13" s="190">
        <v>0</v>
      </c>
      <c r="G13" s="195">
        <f t="shared" si="6"/>
        <v>465.4</v>
      </c>
      <c r="H13" s="190">
        <v>0</v>
      </c>
      <c r="I13" s="190">
        <v>0</v>
      </c>
      <c r="J13" s="190">
        <v>0</v>
      </c>
      <c r="K13" s="195">
        <f t="shared" si="7"/>
        <v>0</v>
      </c>
      <c r="L13" s="190">
        <v>0</v>
      </c>
      <c r="M13" s="190">
        <v>0</v>
      </c>
      <c r="N13" s="190">
        <v>0</v>
      </c>
      <c r="O13" s="195">
        <f t="shared" si="8"/>
        <v>0</v>
      </c>
      <c r="P13" s="191" t="s">
        <v>313</v>
      </c>
    </row>
    <row r="14" spans="1:16" ht="94.5">
      <c r="A14" s="188" t="s">
        <v>424</v>
      </c>
      <c r="B14" s="188" t="s">
        <v>425</v>
      </c>
      <c r="C14" s="193" t="s">
        <v>400</v>
      </c>
      <c r="D14" s="194">
        <v>1800</v>
      </c>
      <c r="E14" s="190">
        <v>0</v>
      </c>
      <c r="F14" s="190">
        <v>0</v>
      </c>
      <c r="G14" s="195">
        <f t="shared" si="6"/>
        <v>1800</v>
      </c>
      <c r="H14" s="190">
        <v>0</v>
      </c>
      <c r="I14" s="190">
        <v>0</v>
      </c>
      <c r="J14" s="190">
        <v>0</v>
      </c>
      <c r="K14" s="195">
        <f t="shared" si="7"/>
        <v>0</v>
      </c>
      <c r="L14" s="190">
        <v>0</v>
      </c>
      <c r="M14" s="190">
        <v>0</v>
      </c>
      <c r="N14" s="190">
        <v>0</v>
      </c>
      <c r="O14" s="195">
        <f t="shared" si="8"/>
        <v>0</v>
      </c>
      <c r="P14" s="191" t="s">
        <v>313</v>
      </c>
    </row>
    <row r="15" spans="1:16" s="187" customFormat="1" ht="12.75">
      <c r="A15" s="183" t="s">
        <v>407</v>
      </c>
      <c r="B15" s="183" t="s">
        <v>31</v>
      </c>
      <c r="C15" s="184" t="s">
        <v>396</v>
      </c>
      <c r="D15" s="185">
        <f aca="true" t="shared" si="9" ref="D15:F16">D16</f>
        <v>11087</v>
      </c>
      <c r="E15" s="185">
        <f t="shared" si="9"/>
        <v>29900.4</v>
      </c>
      <c r="F15" s="185">
        <f t="shared" si="9"/>
        <v>66076.8</v>
      </c>
      <c r="G15" s="185">
        <f t="shared" si="6"/>
        <v>107064.20000000001</v>
      </c>
      <c r="H15" s="185">
        <f aca="true" t="shared" si="10" ref="H15:J16">H16</f>
        <v>0</v>
      </c>
      <c r="I15" s="185">
        <f t="shared" si="10"/>
        <v>0</v>
      </c>
      <c r="J15" s="185">
        <f t="shared" si="10"/>
        <v>0</v>
      </c>
      <c r="K15" s="185">
        <f t="shared" si="7"/>
        <v>0</v>
      </c>
      <c r="L15" s="185">
        <f aca="true" t="shared" si="11" ref="L15:N16">L16</f>
        <v>0</v>
      </c>
      <c r="M15" s="185">
        <f t="shared" si="11"/>
        <v>0</v>
      </c>
      <c r="N15" s="185">
        <f t="shared" si="11"/>
        <v>0</v>
      </c>
      <c r="O15" s="185">
        <f t="shared" si="8"/>
        <v>0</v>
      </c>
      <c r="P15" s="186" t="s">
        <v>39</v>
      </c>
    </row>
    <row r="16" spans="1:16" ht="12.75">
      <c r="A16" s="188" t="s">
        <v>408</v>
      </c>
      <c r="B16" s="188" t="s">
        <v>11</v>
      </c>
      <c r="C16" s="189" t="s">
        <v>396</v>
      </c>
      <c r="D16" s="196">
        <f t="shared" si="9"/>
        <v>11087</v>
      </c>
      <c r="E16" s="196">
        <f t="shared" si="9"/>
        <v>29900.4</v>
      </c>
      <c r="F16" s="196">
        <f t="shared" si="9"/>
        <v>66076.8</v>
      </c>
      <c r="G16" s="195">
        <f t="shared" si="6"/>
        <v>107064.20000000001</v>
      </c>
      <c r="H16" s="196">
        <f t="shared" si="10"/>
        <v>0</v>
      </c>
      <c r="I16" s="196">
        <f t="shared" si="10"/>
        <v>0</v>
      </c>
      <c r="J16" s="196">
        <f t="shared" si="10"/>
        <v>0</v>
      </c>
      <c r="K16" s="195">
        <f t="shared" si="7"/>
        <v>0</v>
      </c>
      <c r="L16" s="196">
        <f t="shared" si="11"/>
        <v>0</v>
      </c>
      <c r="M16" s="196">
        <f t="shared" si="11"/>
        <v>0</v>
      </c>
      <c r="N16" s="196">
        <f t="shared" si="11"/>
        <v>0</v>
      </c>
      <c r="O16" s="195">
        <f t="shared" si="8"/>
        <v>0</v>
      </c>
      <c r="P16" s="191" t="s">
        <v>53</v>
      </c>
    </row>
    <row r="17" spans="1:16" ht="70.5" customHeight="1">
      <c r="A17" s="188" t="s">
        <v>409</v>
      </c>
      <c r="B17" s="188" t="s">
        <v>410</v>
      </c>
      <c r="C17" s="193" t="s">
        <v>400</v>
      </c>
      <c r="D17" s="190">
        <f>'№ 3'!E342+'№ 3'!E348+238.3+191.7</f>
        <v>11087</v>
      </c>
      <c r="E17" s="190">
        <f>'№ 3'!E341+953+766.9</f>
        <v>29900.4</v>
      </c>
      <c r="F17" s="190">
        <f>'№ 2'!F279-238.3-953-191.7-766.9</f>
        <v>66076.8</v>
      </c>
      <c r="G17" s="195">
        <f t="shared" si="6"/>
        <v>107064.20000000001</v>
      </c>
      <c r="H17" s="190">
        <v>0</v>
      </c>
      <c r="I17" s="190">
        <v>0</v>
      </c>
      <c r="J17" s="190">
        <v>0</v>
      </c>
      <c r="K17" s="195">
        <f t="shared" si="7"/>
        <v>0</v>
      </c>
      <c r="L17" s="190">
        <v>0</v>
      </c>
      <c r="M17" s="190">
        <v>0</v>
      </c>
      <c r="N17" s="190">
        <v>0</v>
      </c>
      <c r="O17" s="195">
        <f t="shared" si="8"/>
        <v>0</v>
      </c>
      <c r="P17" s="191" t="s">
        <v>53</v>
      </c>
    </row>
    <row r="18" spans="1:16" s="187" customFormat="1" ht="12.75">
      <c r="A18" s="183" t="s">
        <v>411</v>
      </c>
      <c r="B18" s="183" t="s">
        <v>33</v>
      </c>
      <c r="C18" s="184" t="s">
        <v>396</v>
      </c>
      <c r="D18" s="185">
        <f>D19</f>
        <v>0</v>
      </c>
      <c r="E18" s="185">
        <f aca="true" t="shared" si="12" ref="E18:N19">E19</f>
        <v>6851.4</v>
      </c>
      <c r="F18" s="185">
        <f t="shared" si="12"/>
        <v>1957.6</v>
      </c>
      <c r="G18" s="185">
        <f aca="true" t="shared" si="13" ref="G18:G20">D18+E18+F18</f>
        <v>8809</v>
      </c>
      <c r="H18" s="185">
        <f t="shared" si="12"/>
        <v>0</v>
      </c>
      <c r="I18" s="185">
        <f t="shared" si="12"/>
        <v>3915.1000000000004</v>
      </c>
      <c r="J18" s="185">
        <f t="shared" si="12"/>
        <v>2936.3</v>
      </c>
      <c r="K18" s="185">
        <f aca="true" t="shared" si="14" ref="K18:K20">H18+I18+J18</f>
        <v>6851.400000000001</v>
      </c>
      <c r="L18" s="185">
        <f t="shared" si="12"/>
        <v>0</v>
      </c>
      <c r="M18" s="185">
        <f t="shared" si="12"/>
        <v>0</v>
      </c>
      <c r="N18" s="185">
        <f t="shared" si="12"/>
        <v>2936.3</v>
      </c>
      <c r="O18" s="185">
        <f aca="true" t="shared" si="15" ref="O18:O20">L18+M18+N18</f>
        <v>2936.3</v>
      </c>
      <c r="P18" s="186" t="s">
        <v>41</v>
      </c>
    </row>
    <row r="19" spans="1:16" ht="12.75">
      <c r="A19" s="188" t="s">
        <v>412</v>
      </c>
      <c r="B19" s="188" t="s">
        <v>89</v>
      </c>
      <c r="C19" s="197" t="s">
        <v>396</v>
      </c>
      <c r="D19" s="196">
        <f>D20</f>
        <v>0</v>
      </c>
      <c r="E19" s="196">
        <f t="shared" si="12"/>
        <v>6851.4</v>
      </c>
      <c r="F19" s="196">
        <f t="shared" si="12"/>
        <v>1957.6</v>
      </c>
      <c r="G19" s="195">
        <f t="shared" si="13"/>
        <v>8809</v>
      </c>
      <c r="H19" s="196">
        <f>H20</f>
        <v>0</v>
      </c>
      <c r="I19" s="196">
        <f t="shared" si="12"/>
        <v>3915.1000000000004</v>
      </c>
      <c r="J19" s="196">
        <f t="shared" si="12"/>
        <v>2936.3</v>
      </c>
      <c r="K19" s="195">
        <f t="shared" si="14"/>
        <v>6851.400000000001</v>
      </c>
      <c r="L19" s="196">
        <f>L20</f>
        <v>0</v>
      </c>
      <c r="M19" s="196">
        <f t="shared" si="12"/>
        <v>0</v>
      </c>
      <c r="N19" s="196">
        <f t="shared" si="12"/>
        <v>2936.3</v>
      </c>
      <c r="O19" s="195">
        <f t="shared" si="15"/>
        <v>2936.3</v>
      </c>
      <c r="P19" s="191" t="s">
        <v>88</v>
      </c>
    </row>
    <row r="20" spans="1:16" ht="129" customHeight="1">
      <c r="A20" s="188" t="s">
        <v>413</v>
      </c>
      <c r="B20" s="188" t="s">
        <v>414</v>
      </c>
      <c r="C20" s="188" t="s">
        <v>3</v>
      </c>
      <c r="D20" s="190">
        <v>0</v>
      </c>
      <c r="E20" s="190">
        <f>'№ 3'!E576</f>
        <v>6851.4</v>
      </c>
      <c r="F20" s="190">
        <f>'№ 3'!E581</f>
        <v>1957.6</v>
      </c>
      <c r="G20" s="195">
        <f t="shared" si="13"/>
        <v>8809</v>
      </c>
      <c r="H20" s="190">
        <v>0</v>
      </c>
      <c r="I20" s="190">
        <f>'[1]РПЦВ'!F558</f>
        <v>3915.1000000000004</v>
      </c>
      <c r="J20" s="190">
        <f>'[1]РПЦВ'!F561</f>
        <v>2936.3</v>
      </c>
      <c r="K20" s="195">
        <f t="shared" si="14"/>
        <v>6851.400000000001</v>
      </c>
      <c r="L20" s="190">
        <v>0</v>
      </c>
      <c r="M20" s="190">
        <f>'[1]РПЦВ'!G558</f>
        <v>0</v>
      </c>
      <c r="N20" s="190">
        <f>'[1]РПЦВ'!G561</f>
        <v>2936.3</v>
      </c>
      <c r="O20" s="195">
        <f t="shared" si="15"/>
        <v>2936.3</v>
      </c>
      <c r="P20" s="191" t="s">
        <v>88</v>
      </c>
    </row>
    <row r="21" spans="1:16" s="187" customFormat="1" ht="15.75" customHeight="1">
      <c r="A21" s="198"/>
      <c r="B21" s="198" t="s">
        <v>0</v>
      </c>
      <c r="C21" s="199"/>
      <c r="D21" s="185">
        <f aca="true" t="shared" si="16" ref="D21:O21">D18+D15+D10+D7</f>
        <v>15955.7</v>
      </c>
      <c r="E21" s="185">
        <f t="shared" si="16"/>
        <v>36751.8</v>
      </c>
      <c r="F21" s="185">
        <f t="shared" si="16"/>
        <v>68034.40000000001</v>
      </c>
      <c r="G21" s="185">
        <f>G18+G15+G10+G7</f>
        <v>120741.90000000001</v>
      </c>
      <c r="H21" s="185">
        <f t="shared" si="16"/>
        <v>0</v>
      </c>
      <c r="I21" s="185">
        <f t="shared" si="16"/>
        <v>3915.1000000000004</v>
      </c>
      <c r="J21" s="185">
        <f t="shared" si="16"/>
        <v>2936.3</v>
      </c>
      <c r="K21" s="185">
        <f t="shared" si="16"/>
        <v>6851.400000000001</v>
      </c>
      <c r="L21" s="185">
        <f t="shared" si="16"/>
        <v>0</v>
      </c>
      <c r="M21" s="185">
        <f t="shared" si="16"/>
        <v>0</v>
      </c>
      <c r="N21" s="185">
        <f t="shared" si="16"/>
        <v>2936.3</v>
      </c>
      <c r="O21" s="185">
        <f t="shared" si="16"/>
        <v>2936.3</v>
      </c>
      <c r="P21" s="200" t="s">
        <v>396</v>
      </c>
    </row>
    <row r="22" spans="1:16" ht="14.25" customHeight="1">
      <c r="A22" s="201"/>
      <c r="B22" s="201"/>
      <c r="C22" s="202"/>
      <c r="D22" s="203"/>
      <c r="E22" s="203"/>
      <c r="F22" s="203"/>
      <c r="G22" s="204"/>
      <c r="H22" s="203"/>
      <c r="I22" s="203"/>
      <c r="J22" s="203"/>
      <c r="K22" s="204"/>
      <c r="L22" s="203"/>
      <c r="M22" s="203"/>
      <c r="N22" s="203"/>
      <c r="O22" s="204"/>
      <c r="P22" s="205"/>
    </row>
    <row r="23" spans="1:16" ht="2.25" customHeight="1" hidden="1">
      <c r="A23" s="201"/>
      <c r="B23" s="201"/>
      <c r="C23" s="202"/>
      <c r="D23" s="203"/>
      <c r="E23" s="203"/>
      <c r="F23" s="203"/>
      <c r="G23" s="204"/>
      <c r="H23" s="203"/>
      <c r="I23" s="203"/>
      <c r="J23" s="203"/>
      <c r="K23" s="204"/>
      <c r="L23" s="203"/>
      <c r="M23" s="203"/>
      <c r="N23" s="203"/>
      <c r="O23" s="204"/>
      <c r="P23" s="205"/>
    </row>
    <row r="24" spans="1:16" ht="12.75" hidden="1">
      <c r="A24" s="201"/>
      <c r="B24" s="201"/>
      <c r="C24" s="202"/>
      <c r="D24" s="203"/>
      <c r="E24" s="203"/>
      <c r="F24" s="203"/>
      <c r="G24" s="204"/>
      <c r="H24" s="203"/>
      <c r="I24" s="203"/>
      <c r="J24" s="203"/>
      <c r="K24" s="204"/>
      <c r="L24" s="203"/>
      <c r="M24" s="203"/>
      <c r="N24" s="203"/>
      <c r="O24" s="204"/>
      <c r="P24" s="205"/>
    </row>
    <row r="25" spans="1:16" ht="12.75" hidden="1">
      <c r="A25" s="201"/>
      <c r="B25" s="201"/>
      <c r="C25" s="202"/>
      <c r="D25" s="203" t="e">
        <f>#REF!+#REF!+#REF!</f>
        <v>#REF!</v>
      </c>
      <c r="E25" s="203" t="e">
        <f>#REF!+#REF!+#REF!</f>
        <v>#REF!</v>
      </c>
      <c r="F25" s="203" t="e">
        <f>#REF!+#REF!+#REF!</f>
        <v>#REF!</v>
      </c>
      <c r="G25" s="203" t="e">
        <f>#REF!+#REF!+#REF!</f>
        <v>#REF!</v>
      </c>
      <c r="H25" s="203" t="e">
        <f>#REF!+#REF!+#REF!</f>
        <v>#REF!</v>
      </c>
      <c r="I25" s="203" t="e">
        <f>#REF!+#REF!+#REF!</f>
        <v>#REF!</v>
      </c>
      <c r="J25" s="203" t="e">
        <f>#REF!+#REF!+#REF!</f>
        <v>#REF!</v>
      </c>
      <c r="K25" s="203" t="e">
        <f>#REF!+#REF!+#REF!</f>
        <v>#REF!</v>
      </c>
      <c r="L25" s="203" t="e">
        <f>#REF!+#REF!+#REF!</f>
        <v>#REF!</v>
      </c>
      <c r="M25" s="203" t="e">
        <f>#REF!+#REF!+#REF!</f>
        <v>#REF!</v>
      </c>
      <c r="N25" s="203" t="e">
        <f>#REF!+#REF!+#REF!</f>
        <v>#REF!</v>
      </c>
      <c r="O25" s="203" t="e">
        <f>#REF!+#REF!+#REF!</f>
        <v>#REF!</v>
      </c>
      <c r="P25" s="205"/>
    </row>
  </sheetData>
  <mergeCells count="11">
    <mergeCell ref="L5:O5"/>
    <mergeCell ref="L1:P1"/>
    <mergeCell ref="A2:P2"/>
    <mergeCell ref="A3:P3"/>
    <mergeCell ref="A4:A6"/>
    <mergeCell ref="B4:B6"/>
    <mergeCell ref="C4:C6"/>
    <mergeCell ref="D4:O4"/>
    <mergeCell ref="P4:P6"/>
    <mergeCell ref="D5:G5"/>
    <mergeCell ref="H5:K5"/>
  </mergeCells>
  <printOptions/>
  <pageMargins left="0.8661417322834646" right="0.15748031496062992" top="0.9055118110236221" bottom="0.35433070866141736" header="0.31496062992125984" footer="0.1968503937007874"/>
  <pageSetup fitToHeight="1" fitToWidth="1" horizontalDpi="600" verticalDpi="600" orientation="landscape" paperSize="9" scale="54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2020-06-30T09:00:08Z</cp:lastPrinted>
  <dcterms:created xsi:type="dcterms:W3CDTF">2007-11-30T05:39:28Z</dcterms:created>
  <dcterms:modified xsi:type="dcterms:W3CDTF">2020-06-30T09:00:47Z</dcterms:modified>
  <cp:category/>
  <cp:version/>
  <cp:contentType/>
  <cp:contentStatus/>
</cp:coreProperties>
</file>