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codeName="ЭтаКнига" defaultThemeVersion="124226"/>
  <bookViews>
    <workbookView xWindow="0" yWindow="0" windowWidth="24900" windowHeight="12300" firstSheet="5" activeTab="10"/>
  </bookViews>
  <sheets>
    <sheet name="№ 1 источ" sheetId="183" r:id="rId1"/>
    <sheet name="№2 источ" sheetId="187" r:id="rId2"/>
    <sheet name="№ 3 дох" sheetId="190" r:id="rId3"/>
    <sheet name="№4" sheetId="191" r:id="rId4"/>
    <sheet name="№ 5 р.п" sheetId="143" r:id="rId5"/>
    <sheet name="№ 6 ведом" sheetId="154" r:id="rId6"/>
    <sheet name=" № 7  рп, кцср, квр" sheetId="155" r:id="rId7"/>
    <sheet name="№ 8 МП" sheetId="147" r:id="rId8"/>
    <sheet name="№ 9 ПО " sheetId="188" r:id="rId9"/>
    <sheet name="№ 10 АИП" sheetId="189" r:id="rId10"/>
    <sheet name="Лист1" sheetId="192" r:id="rId11"/>
  </sheets>
  <externalReferences>
    <externalReference r:id="rId14"/>
  </externalReferences>
  <definedNames>
    <definedName name="_xlnm._FilterDatabase" localSheetId="6" hidden="1">' № 7  рп, кцср, квр'!$A$6:$G$754</definedName>
    <definedName name="_xlnm._FilterDatabase" localSheetId="5" hidden="1">'№ 6 ведом'!$A$7:$G$807</definedName>
    <definedName name="_xlnm._FilterDatabase" localSheetId="7" hidden="1">'№ 8 МП'!$A$1:$E$520</definedName>
    <definedName name="_xlnm.Print_Area" localSheetId="9">'№ 10 АИП'!$A$1:$L$15</definedName>
    <definedName name="_xlnm.Print_Area" localSheetId="4">'№ 5 р.п'!$A$1:$D$45</definedName>
    <definedName name="_xlnm.Print_Area" localSheetId="5">'№ 6 ведом'!$A$1:$G$807</definedName>
    <definedName name="_xlnm.Print_Area" localSheetId="7">'№ 8 МП'!$A$1:$E$520</definedName>
    <definedName name="_xlnm.Print_Area" localSheetId="2">'№ 3 дох'!$A$1:$D$195</definedName>
  </definedNames>
  <calcPr calcId="124519"/>
</workbook>
</file>

<file path=xl/sharedStrings.xml><?xml version="1.0" encoding="utf-8"?>
<sst xmlns="http://schemas.openxmlformats.org/spreadsheetml/2006/main" count="6392" uniqueCount="1081">
  <si>
    <t>Всего: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</si>
  <si>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</si>
  <si>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Торжокская городская Дума</t>
  </si>
  <si>
    <t>1</t>
  </si>
  <si>
    <t>0501</t>
  </si>
  <si>
    <t>Жилищное хозяйство</t>
  </si>
  <si>
    <t>0409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</si>
  <si>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</si>
  <si>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</si>
  <si>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</si>
  <si>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</si>
  <si>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</si>
  <si>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</si>
  <si>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</si>
  <si>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006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</si>
  <si>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</si>
  <si>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</si>
  <si>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</si>
  <si>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</si>
  <si>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</si>
  <si>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</si>
  <si>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</si>
  <si>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</si>
  <si>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</si>
  <si>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</si>
  <si>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</si>
  <si>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</si>
  <si>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</si>
  <si>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</si>
  <si>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</si>
  <si>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</si>
  <si>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</si>
  <si>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</si>
  <si>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</si>
  <si>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</si>
  <si>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</si>
  <si>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</si>
  <si>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</si>
  <si>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</si>
  <si>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</si>
  <si>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</si>
  <si>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</si>
  <si>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</si>
  <si>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</si>
  <si>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</si>
  <si>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</si>
  <si>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</si>
  <si>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</si>
  <si>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0412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</si>
  <si>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</si>
  <si>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</si>
  <si>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</si>
  <si>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</si>
  <si>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</si>
  <si>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</si>
  <si>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</si>
  <si>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</si>
  <si>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</si>
  <si>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</si>
  <si>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</si>
  <si>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</si>
  <si>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</si>
  <si>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</si>
  <si>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</si>
  <si>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1204</t>
  </si>
  <si>
    <t>Другие вопросы в области средств массовой информации</t>
  </si>
  <si>
    <t/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</si>
  <si>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</si>
  <si>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</si>
  <si>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</si>
  <si>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</si>
  <si>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</si>
  <si>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</si>
  <si>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</si>
  <si>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</si>
  <si>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0304</t>
  </si>
  <si>
    <t>Органы юстиции</t>
  </si>
  <si>
    <t>2</t>
  </si>
  <si>
    <t>3</t>
  </si>
  <si>
    <t>4</t>
  </si>
  <si>
    <t>5</t>
  </si>
  <si>
    <t>6</t>
  </si>
  <si>
    <t xml:space="preserve">Культура,  кинематография </t>
  </si>
  <si>
    <t>Предоставление субсидий бюджетным, автономным учреждениям и иным некоммерческим организациям</t>
  </si>
  <si>
    <t>1004</t>
  </si>
  <si>
    <t>Охрана семьи и детства</t>
  </si>
  <si>
    <t>1102</t>
  </si>
  <si>
    <t>Дорожное хозяйство (дорожные фонды)</t>
  </si>
  <si>
    <t>0703</t>
  </si>
  <si>
    <t>Дополнительное образование детей</t>
  </si>
  <si>
    <t>1200</t>
  </si>
  <si>
    <t>7</t>
  </si>
  <si>
    <t>Закупка товаров, работ и услуг для обеспечения  государственных (муниципальных ) нужд</t>
  </si>
  <si>
    <t>Капитальные  вложения в объекты недвижимого имущества государственной (муниципальной) собственности</t>
  </si>
  <si>
    <t>600</t>
  </si>
  <si>
    <t>Предоставление субсидий  бюджетным, автономным учреждениям и иным некоммерческим организациям</t>
  </si>
  <si>
    <t xml:space="preserve">Молодежная политика </t>
  </si>
  <si>
    <t xml:space="preserve">Уплата налогов, сборов и иных платежей </t>
  </si>
  <si>
    <t>320</t>
  </si>
  <si>
    <t>Социальные выплаты гражданам, кроме публичных нормативных социальных выплат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</si>
  <si>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</si>
  <si>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</si>
  <si>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Расходы, не включенные в муниципальные программы</t>
  </si>
  <si>
    <t>Оценка недвижимости, признание прав и регулирование отношений по муниципальной собственности</t>
  </si>
  <si>
    <t>Подпрограмма "Обеспечение эффективного управления имуществом города и вовлечение его в хозяйственный оборот"</t>
  </si>
  <si>
    <t>Мероприятие "Управление муниципальным имуществом"</t>
  </si>
  <si>
    <t xml:space="preserve">Содержание имущества казны муниципального образования </t>
  </si>
  <si>
    <t>9900000000</t>
  </si>
  <si>
    <t xml:space="preserve">Формирование земельных участков, находящихся в ведении муниципального образования </t>
  </si>
  <si>
    <t>Мероприятие "Формирование муниципального жилищного фонда"</t>
  </si>
  <si>
    <t>Взносы на капитальный ремонт общего домового имущества многоквартирных домов в части доли имущества, находящегося в муниципальной собственности</t>
  </si>
  <si>
    <t>Подпрограмма  "Создание условий для воспитания гармоничного развития личности"</t>
  </si>
  <si>
    <t>Мероприятие  "Поддержка деятельности городских трудовых объединений молодежи по организации временной занятости обучающихся в свободное от учебы время"</t>
  </si>
  <si>
    <t>Организация временной занятости несовершеннолетних в свободное от учебы время</t>
  </si>
  <si>
    <t>Обеспечение деятельности исполнительно-распорядительного органа местного самоуправления</t>
  </si>
  <si>
    <t>Обеспечение деятельности исполнительно-распорядительных органов местного самоуправления за исключением переданных государственных полномочий</t>
  </si>
  <si>
    <t>410</t>
  </si>
  <si>
    <t>Бюджетные инвестиции</t>
  </si>
  <si>
    <t>Подпрограмма "Дополнительное образование "</t>
  </si>
  <si>
    <t>Мероприятие "Оказание муниципальных услуг, выполнение работ муниципальными организациями, реализующими программы дополнительного образования"</t>
  </si>
  <si>
    <t>Оказание муниципальными учреждениями муниципальных услуг, выполнение работ</t>
  </si>
  <si>
    <t>Подпрограмма "Дорожное хозяйство "</t>
  </si>
  <si>
    <t>Содержание автомобильных дорог общего пользования местного значения и искусственных сооружений на них</t>
  </si>
  <si>
    <t>Подпрограмма "Обеспечение безопасности дорожного движения"</t>
  </si>
  <si>
    <t>Разметка объектов дорожного хозяйства</t>
  </si>
  <si>
    <t>Мероприятие  "Содержание объектов благоустройства"</t>
  </si>
  <si>
    <t>Уличное освещение в границах города</t>
  </si>
  <si>
    <t>Озеленение территорий</t>
  </si>
  <si>
    <t>Содержание мест захоронения</t>
  </si>
  <si>
    <t>Подпрограмма  "Формирование благоприятной социальной среды и развитие международных, межмуниципальных связей"</t>
  </si>
  <si>
    <t>Мероприятие  "Развитие международных и межмуниципальных связей"</t>
  </si>
  <si>
    <t>Мероприятия по вовлечению молодежи в добровольческую деятельность</t>
  </si>
  <si>
    <t>Проведение конкурсов, фестивалей, выставок для обучающейся молодежи</t>
  </si>
  <si>
    <t>Именные стипендии Главы города</t>
  </si>
  <si>
    <t>Мероприятие  "Проведение общегородских мероприятий в области молодежной политики"</t>
  </si>
  <si>
    <t>Проведение мероприятий по профилактике безнадзорности и правонарушений несовершеннолетних</t>
  </si>
  <si>
    <t xml:space="preserve">Подпрограмма "Создание условий для организации досуга и обеспечения жителей города услугами организаций культуры" </t>
  </si>
  <si>
    <t>Проведение общегородских мероприятий</t>
  </si>
  <si>
    <t>310</t>
  </si>
  <si>
    <t>Публичные нормативные социальные выплаты гражданам</t>
  </si>
  <si>
    <t>Субсидии социально ориентированным некоммерческим организациям в реализации ими целевых социальных проектов</t>
  </si>
  <si>
    <t>Субсидии некоммерческим организациям (за исключением государственных (муниципальных) учреждений)</t>
  </si>
  <si>
    <t>Мероприятие "Поощрение жителей города, добившихся значительных успехов в различных сферах деятельности"</t>
  </si>
  <si>
    <t>Поддержка средств массовой информации  города учредителем (соучредителем) которого является администрация города Торжка на условиях софинансирования</t>
  </si>
  <si>
    <t>Обеспечение деятельности органов местного самоуправления и учреждений, обеспечивающих их деятельность</t>
  </si>
  <si>
    <t>Глава муниципального образования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</si>
  <si>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</si>
  <si>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Проведение конкурсов "Лучший по профессии" и "Новотор года"</t>
  </si>
  <si>
    <t>Премии и гранты</t>
  </si>
  <si>
    <t>Организационное обеспечение проведения мероприятий с участием Главы города"</t>
  </si>
  <si>
    <t>Подпрограмма "Обеспечение безопасности территории города"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</si>
  <si>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</si>
  <si>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0105</t>
  </si>
  <si>
    <t>Судебная система</t>
  </si>
  <si>
    <t>Мероприятия, не включенные в муниципальные программы муниципального образования город Торжок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</si>
  <si>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</si>
  <si>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учреждений, обеспечивающих деятельность органов местного самоуправления</t>
  </si>
  <si>
    <t>Расходы на выплаты персоналу казенных учреждений</t>
  </si>
  <si>
    <t>Осуществление государственных полномочий на государственную регистрацию актов гражданского состояния</t>
  </si>
  <si>
    <t>870</t>
  </si>
  <si>
    <t>Резервные средства</t>
  </si>
  <si>
    <t>Обеспечение деятельности  представительного органа местного самоуправления</t>
  </si>
  <si>
    <t>Обеспечение деятельности центрального аппарата Торжокской городской Думы</t>
  </si>
  <si>
    <t>Подпрограмма "Общее образование "</t>
  </si>
  <si>
    <t>Мероприятие "Оказание муниципальных услуг, выполнение работ муниципальными образовательными организациями, реализующими основные общеобразовательные программы"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</si>
  <si>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</si>
  <si>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Мероприятие "Организация питания учащихся начальных классов общеобразовательных учреждений"</t>
  </si>
  <si>
    <t>Мероприятие  "Организация отдыха детей в каникулярное время "</t>
  </si>
  <si>
    <t xml:space="preserve">Софинансирование расходных обязательств по организации отдыха детей в каникулярное время </t>
  </si>
  <si>
    <t>Мероприятие  "Реализация механизмов развития  кадрового потенциала  образовательных организаций"</t>
  </si>
  <si>
    <t>Укрепление и развитие кадрового потенциала в системе образования, стимулирование высокого качества работы</t>
  </si>
  <si>
    <t>Мероприятие "Обеспечение мер социальной защиты в образовательных организациях, реализующих основные общеобразовательные программы"</t>
  </si>
  <si>
    <t>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дружин"</t>
  </si>
  <si>
    <t xml:space="preserve">Поощрение народных дружин, участвующих в охране общественного порядка </t>
  </si>
  <si>
    <t>Мероприятие "Оказание муниципальных услуг, выполнение работ муниципальными учреждениями в сфере предупреждения и ликвидации последствий чрезвычайных ситуаций"</t>
  </si>
  <si>
    <t>Мероприятие  "Содержание объектов дорожного хозяйства"</t>
  </si>
  <si>
    <t>Мероприятие  "Проектирование, капитальный ремонт и ремонт автомобильных дорог общего пользования местного значения и искусственных сооружений на них"</t>
  </si>
  <si>
    <t>Мероприятие "Содержание и ремонт технических средств организации дорожного движения"</t>
  </si>
  <si>
    <t>Подпрограмма "Организация благоустройства территории города"</t>
  </si>
  <si>
    <t>Подпрограмма "Организация библиотечного обслуживания населения"</t>
  </si>
  <si>
    <t xml:space="preserve">Мероприятие "Оказание муниципальных услуг, выполнение работ муниципальными библиотеками" </t>
  </si>
  <si>
    <t>Мероприятие  "Приобретение основных средств, не относящихся к объектам недвижимости, муниципальными библиотеками"</t>
  </si>
  <si>
    <t>Мероприятие  "Оказание муниципальных услуг, выполнение работ муниципальными учреждениями культурно-досугового типа"</t>
  </si>
  <si>
    <t>Мероприятие  "Проведение общегородских мероприятий в области культуры"</t>
  </si>
  <si>
    <t>Мероприятие "Поддержка отдельных категорий граждан"</t>
  </si>
  <si>
    <t>Мероприятие "Поддержка социально ориентированных некоммерческих организаций"</t>
  </si>
  <si>
    <t>Социальная поддержка лиц, удостоенных звания "Почетный гражданин города Торжка"</t>
  </si>
  <si>
    <t>Мероприятие "Поддержка средств массовой информации  города"</t>
  </si>
  <si>
    <t>Подпрограмма "Массовая физкультурно-спортивная работа"</t>
  </si>
  <si>
    <t>Мероприятие "Оказание муниципальных услуг, выполнение работ муниципальными учреждениями  спортивной направленности"</t>
  </si>
  <si>
    <t>Мероприятие "Возмещение недополученных доходов в связи с выполнением работ, оказанием услуг для льготной категории потребителей муниципальными учреждениями спортивной направленности"</t>
  </si>
  <si>
    <t xml:space="preserve">Возмещение недополученных доходов  </t>
  </si>
  <si>
    <t>Мероприятие "Организация и проведение спортивно-массовых мероприятий и соревнований"</t>
  </si>
  <si>
    <t>Участие спортсменов города в спортивно массовых мероприятиях всероссийского и регионального уровней</t>
  </si>
  <si>
    <t>0705</t>
  </si>
  <si>
    <t>Подпрограмма "Создание условий для эффективного функционирования исполнительных органов местного самоуправления"</t>
  </si>
  <si>
    <t xml:space="preserve">Информационно-справочное обеспечение  </t>
  </si>
  <si>
    <t>Мероприятие "Развитие кадрового потенциала исполнительных органов местного самоуправления"</t>
  </si>
  <si>
    <t>Мероприятие "Мониторинг социально-экономического развития муниципального образования"</t>
  </si>
  <si>
    <t>Повышение квалификации кадров</t>
  </si>
  <si>
    <t xml:space="preserve">Участие в работе общественных объединений и ассоциаций муниципальных образований </t>
  </si>
  <si>
    <t>Подпрограмма "Развитие информационно-коммуникационной инфраструктуры органов местного самоуправления и муниципальных учреждений"</t>
  </si>
  <si>
    <t>Мероприятие "Обеспечение централизованного размещения городских информационных систем и ресурсов на базе муниципального казенного учреждения"</t>
  </si>
  <si>
    <t xml:space="preserve">Обеспечение программное прикладное для решения конкретных отраслевых задач, управления процессами организациии и услуги по его сопровождению </t>
  </si>
  <si>
    <t>Мероприятие "Обеспечение информационной безопасности  деятельности  органов местного самоуправления и муниципальных учреждений"</t>
  </si>
  <si>
    <t>Программные средства обеспечения информационной безопасности</t>
  </si>
  <si>
    <t>Мероприятие  "Реализация механизмов развития  потенциала обучающихся"</t>
  </si>
  <si>
    <t>Проведение олимпиад, конкурсов, фестивалей, выставок для обучающихся муниципальных образовательных учреждений</t>
  </si>
  <si>
    <t>Информационное, компьютерное и телекоммуникационное оборудование, системное программное обеспечение и офисные приложения</t>
  </si>
  <si>
    <t>Подпрограмма "Благоустройство дворовых и общественных территорий в целях реализации приоритетного проекта "Формирование комфортной городской среды"</t>
  </si>
  <si>
    <t>Мероприятие  "Организация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</si>
  <si>
    <t>0108</t>
  </si>
  <si>
    <t xml:space="preserve"> Международные отношения и международное сотрудничество</t>
  </si>
  <si>
    <t>Международные отношения и международное сотрудничество</t>
  </si>
  <si>
    <t>Организационное обеспечение проведения мероприятий с участием Главы города</t>
  </si>
  <si>
    <t>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</si>
  <si>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Подпрограмма "Общее образование"</t>
  </si>
  <si>
    <r>
      <t xml:space="preserve">Реализация программы формирования современной городской среды </t>
    </r>
    <r>
      <rPr>
        <i/>
        <sz val="12"/>
        <rFont val="Times New Roman"/>
        <family val="1"/>
      </rPr>
      <t xml:space="preserve"> </t>
    </r>
  </si>
  <si>
    <t>Реализация мероприятий по обеспечению жильем молодых семей</t>
  </si>
  <si>
    <t>Иные закупки товаров, работ и услуг для обеспечения
государственных (муниципальных) нужд</t>
  </si>
  <si>
    <t xml:space="preserve"> Расходы на выплаты персоналу государственных
(муниципальных) органов</t>
  </si>
  <si>
    <t>Профессиональная подготовка, переподготовка и повышение квалификации</t>
  </si>
  <si>
    <t>Предоставление платежей, взносов, безвозмездных
перечислений субъектам международного права</t>
  </si>
  <si>
    <t>Поощрение лиц молодежного возраста, добившихся высоких результатов в учебе и общественной жизни</t>
  </si>
  <si>
    <t>Организация участия детей и подростков в социально значимых региональных проектах на условиях софинансирования</t>
  </si>
  <si>
    <t>Мероприятие "Реализация федерального проекта "Формирование комфортной городской среды" в рамках национального проекта "Жилье и городская среда"</t>
  </si>
  <si>
    <t xml:space="preserve"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</t>
  </si>
  <si>
    <t>Реализация проектов по благоустройству</t>
  </si>
  <si>
    <t>Проектирование, капитальный ремонт и ремонт объектов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</si>
  <si>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 на условиях софинансирования</t>
  </si>
  <si>
    <t>Мероприятие  "Проектирование, капитальный ремонт и ремонт дворовых территорий многоквартирных домов, проездов к дворовым территориям многоквартирных домов"</t>
  </si>
  <si>
    <t>Подпрограмма " Обеспечение безопасности муниципальных учреждений"</t>
  </si>
  <si>
    <t>0502</t>
  </si>
  <si>
    <t>Коммунальное хозяйство</t>
  </si>
  <si>
    <t>Расходы на повышение заработной платы педагогическим работникам муниципальных организаций дополнительного образования за счет субсидии из областного бюджета</t>
  </si>
  <si>
    <t>Расходы на повышение заработной платы работникам муниципальных учреждений культуры Тверской области за счет субсидии из областного бюджета</t>
  </si>
  <si>
    <t xml:space="preserve">Капитальный ремонт и ремонт улично-дорожной сети города Торжка за счет субсидии из областного бюджета </t>
  </si>
  <si>
    <t xml:space="preserve">Ремонт дворовых территорий многоквартирных домов, проездов к дворовым территориям многоквартирных домов за счет субсидии из областного бюджета </t>
  </si>
  <si>
    <t xml:space="preserve">Проведение мероприятий в целях обеспечения безопасности дорожного движения на автомобильных дорогах общего пользования местного значения за счет субсидии из областного бюджета </t>
  </si>
  <si>
    <t xml:space="preserve">Организация участия детей и подростков в социально значимых региональных проектах за счет субсидии из областного бюджета </t>
  </si>
  <si>
    <t>Организация отдыха детей в каникулярное время за счет субсидии из областного бюджета</t>
  </si>
  <si>
    <t>Поддержка средств массовой информации  города учредителем (соучредителем) которого является администрация города Торжка за счет субсидии из областного бюджета</t>
  </si>
  <si>
    <t>Информирование населения города Торжка о деятельности органов местного самоуправления через электронные и печатные средства массовой информации</t>
  </si>
  <si>
    <t>Расходы на повышение заработной платы педагогическим работникам муниципальных организаций дополнительного образования на условиях софинансирования</t>
  </si>
  <si>
    <t>Расходы на повышение заработной платы работникам муниципальных учреждений культуры  Тверской области на условиях софинансирования</t>
  </si>
  <si>
    <t>Подпрограмма "Обеспечение безопасности муниципальных учреждений"</t>
  </si>
  <si>
    <t>Мероприятие "Проведение капитального ремонта и ремонта объектов недвижимого имущества и (или) особо ценного движимого имущества муниципальными образовательными организациями, реализующими основные общеобразовательные программы"</t>
  </si>
  <si>
    <t xml:space="preserve">Капитальный ремонт и ремонт улично-дорожной сети города Торжка на условиях софинансирования </t>
  </si>
  <si>
    <t>Ремонт дворовых территорий многоквартирных домов, проездов к дворовым территориям многоквартирных домов на условиях софинансирования</t>
  </si>
  <si>
    <t>Спорт высших достижений</t>
  </si>
  <si>
    <t>Подпрограмма "Подготовка спортивного резерва, развитие спорта высших достижений"</t>
  </si>
  <si>
    <t>Мероприятие "Оказание муниципальных услуг, выполнение работ муниципальными учреждениями в сфере спорта высших достижений"</t>
  </si>
  <si>
    <t xml:space="preserve">Приложение 1  </t>
  </si>
  <si>
    <t>Источники  финансирования  дефицита  бюджета</t>
  </si>
  <si>
    <t>Код БК РФ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</si>
  <si>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</si>
  <si>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</si>
  <si>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</si>
  <si>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</si>
  <si>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</si>
  <si>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</si>
  <si>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</si>
  <si>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</si>
  <si>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</si>
  <si>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</si>
  <si>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</si>
  <si>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</si>
  <si>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</si>
  <si>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администрация муниципального образования городской округ город Торжок Тверской области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</si>
  <si>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</si>
  <si>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Мероприятие "Обеспечение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</si>
  <si>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</si>
  <si>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Управление финансов администрации города Торжка</t>
  </si>
  <si>
    <t xml:space="preserve">Управление образования администрации города Торжка 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</si>
  <si>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</si>
  <si>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</si>
  <si>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Комитет по управлению имуществом муниципального образования городской округ город Торжок Тверской области</t>
  </si>
  <si>
    <t>Мероприятие "Обеспечение охраны объектов (территорий) сотрудниками частных охранных организаций или подразделениями охраны»</t>
  </si>
  <si>
    <t>Обеспечение охраны объектов (территорий)</t>
  </si>
  <si>
    <t>Резервный фонд администрации города Торжка</t>
  </si>
  <si>
    <t>Мероприятие "Организация питания учащихся общеобразовательных учреждений с ограниченными возможностями здоровья"</t>
  </si>
  <si>
    <t>Изменение остатков средств на счетах  по учету средств бюджетов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</si>
  <si>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</si>
  <si>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</si>
  <si>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</si>
  <si>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</si>
  <si>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Итого источники внутреннего финансирования дефицита бюджета</t>
  </si>
  <si>
    <t>Организация обеспечения питанием учащихся муниципальных общеобразовательных учреждений с  ограниченными возможностями здоровья</t>
  </si>
  <si>
    <t xml:space="preserve">к решению Торжокской городской Думы </t>
  </si>
  <si>
    <t>Проведение капитального ремонта и ремонта муниципальными учреждениями</t>
  </si>
  <si>
    <t>Проектирование, строительство и реконструкция объектов</t>
  </si>
  <si>
    <t>Мероприятие "Установка (расширение) единых функциональных систем: охранной, пожарной сигнализации, системы видеонаблюдения, контроля доступа и иных аналогичных систем, включая работы по модернизации указанных систем"</t>
  </si>
  <si>
    <t>Установка (расширение) единых функциональных систем в муниципальных учреждениях</t>
  </si>
  <si>
    <t>Мероприятие "Благоустройство земельных участков с целью обеспечения безопасности зданий, сооружений, территорий муниципальных учреждений"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</si>
  <si>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на условиях софинансирования</t>
  </si>
  <si>
    <t>24102S1050</t>
  </si>
  <si>
    <t>24103S1020</t>
  </si>
  <si>
    <t>242R300000</t>
  </si>
  <si>
    <t>242R311090</t>
  </si>
  <si>
    <t>242R320110</t>
  </si>
  <si>
    <t>242R3S1090</t>
  </si>
  <si>
    <t>231F200000</t>
  </si>
  <si>
    <t>231F220100</t>
  </si>
  <si>
    <t>231F255550</t>
  </si>
  <si>
    <t>21201S0690</t>
  </si>
  <si>
    <t>2520120180</t>
  </si>
  <si>
    <t xml:space="preserve">2240600000  </t>
  </si>
  <si>
    <t xml:space="preserve">2240620320  </t>
  </si>
  <si>
    <t xml:space="preserve">2240620420  </t>
  </si>
  <si>
    <t xml:space="preserve">2240620430  </t>
  </si>
  <si>
    <t xml:space="preserve">2240620440  </t>
  </si>
  <si>
    <t>22101S0680</t>
  </si>
  <si>
    <t xml:space="preserve">22201S0680   </t>
  </si>
  <si>
    <t xml:space="preserve">22404L4970  </t>
  </si>
  <si>
    <t xml:space="preserve">22403S0320  </t>
  </si>
  <si>
    <t>2110110740</t>
  </si>
  <si>
    <t>2110120010</t>
  </si>
  <si>
    <t xml:space="preserve">21103L3040  </t>
  </si>
  <si>
    <t xml:space="preserve">21301S1080  </t>
  </si>
  <si>
    <t xml:space="preserve">21104S0240  </t>
  </si>
  <si>
    <t>Муниципальная программа муниципального образования город Торжок "Развитие социальной  инфраструктуры города Торжка" на 2022  - 2027 годы</t>
  </si>
  <si>
    <t>Муниципальная программа муниципального образования город Торжок "Безопасный город" на 2022  - 2027 годы</t>
  </si>
  <si>
    <t>Муниципальная программа муниципального образования город Торжок "Развитие образования  города Торжка" на 2022  - 2027 годы</t>
  </si>
  <si>
    <t>Муниципальная программа муниципального образования город Торжок "Развитие транспортной и коммунальной инфраструктуры" на 2022  - 2027 годы</t>
  </si>
  <si>
    <t>Муниципальная программа муниципального образования город Торжок "Формирование современной  городской среды" на 2022  - 2027 годы</t>
  </si>
  <si>
    <t>Муниципальная программа муниципального образования город Торжок "Содействие экономическому развитию города Торжка" на 2022  - 2027 годы</t>
  </si>
  <si>
    <t>Подпрограмма "Формирование благоприятных условий для развития города"</t>
  </si>
  <si>
    <t>Уборка территории города, ликвидация несанкционированных свалок</t>
  </si>
  <si>
    <t>Содержание мест (площадок) накопления ТКО</t>
  </si>
  <si>
    <t>Мероприятие "Развитие сетей уличного освещения"</t>
  </si>
  <si>
    <t>Проектирование, строительство и реконструкция  объектов</t>
  </si>
  <si>
    <t>212А155191</t>
  </si>
  <si>
    <t>212А100000</t>
  </si>
  <si>
    <t>Мероприятие "Реализация федерального проекта "Культурная среда" в рамках национального проекта "Культура"</t>
  </si>
  <si>
    <t>Государственная поддержка отрасли культуры (в части мероприятий по модернизации (капитальный ремонт, реконструкция)  муниципальных детских школ искусств по видам искусств)</t>
  </si>
  <si>
    <t>Мероприятие  "Приобретение основных средств, не относящихся к объектам недвижимости муниципальными учреждениями культурно-досугового типа"</t>
  </si>
  <si>
    <t>26102R0820</t>
  </si>
  <si>
    <t>Благоустройство земельных участков</t>
  </si>
  <si>
    <t>Укрепление материально-технической базы муниципальных общеобразовательных учреждений на условиях софинансирования</t>
  </si>
  <si>
    <t>Мероприятие  "Проведение капитального ремонта и ремонта объектов недвижимого имущества и (или) особо ценного движимого имущества муниципальными учреждениями культурно-досугового типа"</t>
  </si>
  <si>
    <t>Муниципальная программа муниципального образования город Торжок "Развитие социальной  инфраструктуры города Торжка" 
на 2022  - 2027 годы</t>
  </si>
  <si>
    <t>Муниципальная программа муниципального образования город Торжок "Формирование современной  городской среды" 
на 2022  - 2027 годы</t>
  </si>
  <si>
    <t>2110520020</t>
  </si>
  <si>
    <t>Подпрограмма "Санитарно-эпидемиологическое благополучие населения"</t>
  </si>
  <si>
    <t>Мероприятие "Обеспечение пожарной безопасности зданий, сооружений, территорий муниципальных учреждений"</t>
  </si>
  <si>
    <t xml:space="preserve">Обеспечение пожарной безопасности </t>
  </si>
  <si>
    <t>Подпрограмма "Развитие коммунально-инженерной инфраструктуры"</t>
  </si>
  <si>
    <t>Мероприятие  "Проектирование, строительство и реконструкция объектов теплоснабжения"</t>
  </si>
  <si>
    <t>Мероприятие "Реализация федерального проекта "Безопасность дорожного движения" в рамках национального проекта "Безопасные  качественные дороги"</t>
  </si>
  <si>
    <t>330</t>
  </si>
  <si>
    <t>Публичные нормативные выплаты гражданам несоциального характера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</si>
  <si>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за счет субсидии из областного бюджета</t>
  </si>
  <si>
    <t>Расходы на исполнение судебных актов по обращению взыскания на средства местного бюджета</t>
  </si>
  <si>
    <t>830</t>
  </si>
  <si>
    <t>Исполнение судебных актов</t>
  </si>
  <si>
    <t>Мероприятие  "Приобретение основных средств, не относящихся к объектам недвижимости муниципальными образовательными организациями, реализующими основные общеобразовательные программы"</t>
  </si>
  <si>
    <t>Приобретение муниципальными учреждениями оборудования и других основных средств</t>
  </si>
  <si>
    <t>Мероприятие  "Реализация проектов в рамках программы поддержки местных инициатив в Тверской области"</t>
  </si>
  <si>
    <t>0107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</si>
  <si>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</si>
  <si>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</si>
  <si>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Специальные расходы</t>
  </si>
  <si>
    <t>23201S9030</t>
  </si>
  <si>
    <t>Реализация проекта "Установка детской игровой площадки по ул. Гражданская в г. Торжке" в рамках программы поддержки местных инициатив в Тверской области на условиях софинансирования</t>
  </si>
  <si>
    <t>Содержание объектов и элементов благоустройства</t>
  </si>
  <si>
    <t>Мероприятие «Реализация образовательных проектов в рамках поддержки школьных инициатив Тверской области»</t>
  </si>
  <si>
    <t>Реализация образовательного проекта «Назад в будущее» МБОУ «СОШ № 8» города Торжка Тверской области</t>
  </si>
  <si>
    <t>Реализация мероприятий по обращениям, поступающим к депутатам Торжокской городской Думы и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</si>
  <si>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</si>
  <si>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 xml:space="preserve">22502S0480  </t>
  </si>
  <si>
    <t>Мероприятие "Оснащение муниципальных образовательных организаций, реализующих программы дошкольного образования, уличными игровыми комплексами"</t>
  </si>
  <si>
    <t>Оснащение муниципальных дошкольных образовательных организаций уличными игровыми комплексами за счет субсидии из областного бюджета</t>
  </si>
  <si>
    <t>Оснащение муниципальных дошкольных образовательных организаций уличными игровыми комплексами на условиях софинансирования</t>
  </si>
  <si>
    <t>21110S1350</t>
  </si>
  <si>
    <t>Участие в мероприятиях по развитию международных и межмуниципальных связей</t>
  </si>
  <si>
    <t>Реализация проекта "Установка детской игровой площадки по ул. Гражданская в г. Торжке" в рамках программы поддержки местных инициатив в Тверской области за счет субсидии из областного бюджета</t>
  </si>
  <si>
    <t>Искусственные дорожные неровности</t>
  </si>
  <si>
    <t>Участие физических и юридических лиц в благоустройстве территории города</t>
  </si>
  <si>
    <t>Обустройство новых мест захоронений</t>
  </si>
  <si>
    <t>Восстановление воинских захоронений</t>
  </si>
  <si>
    <t>Мероприятие "Формирование безбарьерной среды для лиц с ограниченными возможностями здоровья"</t>
  </si>
  <si>
    <t xml:space="preserve">Проведение капитального ремонта и ремонта муниципальными учреждениями      </t>
  </si>
  <si>
    <t>Мероприятие "Проведение капитального ремонта и ремонта объектов недвижимого имущества и (или) особо ценного движимого имущества муниципальными организациями, реализующими программы дополнительного образования"</t>
  </si>
  <si>
    <t>Комплектование книжных фондов муниципальных библиотек</t>
  </si>
  <si>
    <t>Приобретение оборудования и других основных средств</t>
  </si>
  <si>
    <t xml:space="preserve">Мероприятие  "Благоустройство территории, прилегающей к объектам туристического показа и туристической инфраструктуры" </t>
  </si>
  <si>
    <t>26402S0860</t>
  </si>
  <si>
    <t>Содействие развитию малого и среднего предпринимательства в сфере туризма на условиях софинансирования</t>
  </si>
  <si>
    <t>Единовременная выплата к началу учебного года работникам муниципальных образовательных организаций за счет субсидии из областного бюджета</t>
  </si>
  <si>
    <t>2110111390</t>
  </si>
  <si>
    <t>21101S1390</t>
  </si>
  <si>
    <t>Единовременная выплата к началу учебного года работникам муниципальных образовательных организаций на условиях софинансирования</t>
  </si>
  <si>
    <t>21201S1390</t>
  </si>
  <si>
    <t xml:space="preserve">Мероприятие  "Мероприятия по профилактике терроризма и экстремизма" </t>
  </si>
  <si>
    <t>Приобретение и обеспечение функционирования систем и средств безопасности</t>
  </si>
  <si>
    <t>Устройство детской игровой площадки</t>
  </si>
  <si>
    <t>Мероприятие  "Проведение капитального ремонта и ремонта объектов недвижимого имущества и (или) особо ценного движимого имущества муниципальными учреждениями в сфере спорта высших достижений"</t>
  </si>
  <si>
    <t>Мероприятие  "Приобретение основных средств, не относящихся к объектам недвижимости, муниципальными учреждениями  в сфере спорта высших достижений"</t>
  </si>
  <si>
    <t>Содействие развитию малого и среднего предпринимательства в сфере туризма за счет иных межбюджетных трансфертов из областного бюджета</t>
  </si>
  <si>
    <t xml:space="preserve">25201S0440 </t>
  </si>
  <si>
    <t xml:space="preserve">2520110440 </t>
  </si>
  <si>
    <t xml:space="preserve">Укрепление материально-технической базы муниципальных общеобразовательных учреждений  за счет субсидии из областного бюджета  </t>
  </si>
  <si>
    <t>Обеспечение функционирования модели персонифицированного финансирования дополнительного образования детей</t>
  </si>
  <si>
    <t xml:space="preserve">муниципального образования город Торжок за 2022 год </t>
  </si>
  <si>
    <t>Утверждено решением о бюджете</t>
  </si>
  <si>
    <t>Кассовое исполнение</t>
  </si>
  <si>
    <t>Приложение  2</t>
  </si>
  <si>
    <t>к решению Торжокской городской Думы</t>
  </si>
  <si>
    <t>Источники  финансирования  дефицита  бюджета муниципального образования город Торжок</t>
  </si>
  <si>
    <t xml:space="preserve">тыс. руб. </t>
  </si>
  <si>
    <t>Код бюджетной классификации</t>
  </si>
  <si>
    <t>администратора источника финансирования</t>
  </si>
  <si>
    <t>источника финансирования</t>
  </si>
  <si>
    <t>Итого источники финансирования дефицита бюджета</t>
  </si>
  <si>
    <t xml:space="preserve">по кодам классификации источников финансирования дефицитов бюджетов  за 2022 год </t>
  </si>
  <si>
    <t>Распределение бюджетных ассигнований  бюджета   
муниципального образования город Торжок  по разделам и подразделам классификации  
расходов бюджетов за 2022 год</t>
  </si>
  <si>
    <t xml:space="preserve">Ведомственная структура расходов бюджета муниципального образования  город Торжок  за 2022 год </t>
  </si>
  <si>
    <t>Наименование публичного нормативного обязательства</t>
  </si>
  <si>
    <t>Реквизиты нормативного правового акта</t>
  </si>
  <si>
    <t>Код расходов по БК</t>
  </si>
  <si>
    <t>вид</t>
  </si>
  <si>
    <t>дата</t>
  </si>
  <si>
    <t>номер</t>
  </si>
  <si>
    <t>наименование</t>
  </si>
  <si>
    <t>ЦСР</t>
  </si>
  <si>
    <t>Решение</t>
  </si>
  <si>
    <t>Об утверждении Положения об именных стипендиях Главы города Торжка</t>
  </si>
  <si>
    <t>О Положении о порядке назначения и выплаты пенсии за выслугу лет к страховой пенсии по старости (инвалидности) лицам, замещавшим должности муниципальной службы муниципального образования город Торжок</t>
  </si>
  <si>
    <t>Итого:</t>
  </si>
  <si>
    <t xml:space="preserve">Общий объем бюджетных ассигнований, направляемых  на исполнение публичных нормативных обязательств муниципального образования город Торжок за 2022 год </t>
  </si>
  <si>
    <t>Об утверждении Положения о звании "Почетный гражданин города Торжка"</t>
  </si>
  <si>
    <t xml:space="preserve">Адресная инвестиционная программа </t>
  </si>
  <si>
    <t>№ п/п</t>
  </si>
  <si>
    <t xml:space="preserve">Наименование </t>
  </si>
  <si>
    <t xml:space="preserve">Бюджетополучатель    </t>
  </si>
  <si>
    <t>Лимит местного бюджета (тыс. руб.)</t>
  </si>
  <si>
    <t xml:space="preserve">Раздел и подраздел бюджетной классификации расходов </t>
  </si>
  <si>
    <t xml:space="preserve">средства местного бюджета </t>
  </si>
  <si>
    <t xml:space="preserve">средства областного бюджета Тверской области </t>
  </si>
  <si>
    <t>средства федерального бюджета</t>
  </si>
  <si>
    <t>всего</t>
  </si>
  <si>
    <t>х</t>
  </si>
  <si>
    <t>1.1.</t>
  </si>
  <si>
    <t>1.1.1.</t>
  </si>
  <si>
    <t>Строительство блочно-модульной котельной  для микрорайона «Пожтехника» (разработка проектной документации и тех.присоединение )</t>
  </si>
  <si>
    <t>1.1.3.</t>
  </si>
  <si>
    <t>Строительство блочно-модульной котельной на ул. Энергетиков (тех.присоединение и СМР)</t>
  </si>
  <si>
    <t>1.1.6.</t>
  </si>
  <si>
    <t>Строительство линий наружного освещения 
по ул. Рябиновая, Лесная, Лесной проезд</t>
  </si>
  <si>
    <t xml:space="preserve">2. </t>
  </si>
  <si>
    <t>2.1.</t>
  </si>
  <si>
    <t>2.1.1.</t>
  </si>
  <si>
    <t>Приобретение в муниципальную собственность жилых помещений</t>
  </si>
  <si>
    <t>ИТОГО ДОХОДОВ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</si>
  <si>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</si>
  <si>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</si>
  <si>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>Возврат остатков субвенций на проведение Всероссийской переписи населения 2020 года из бюджетов городских округов</t>
  </si>
  <si>
    <t>000 2 19 35469 04 0000 150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</si>
  <si>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</si>
  <si>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000 2 19 35303 04 0000 150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</si>
  <si>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</si>
  <si>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000 2 19 35120 04 0000 150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</si>
  <si>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</si>
  <si>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000 2 19 25304 04 0000 150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</si>
  <si>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</si>
  <si>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000 2 19 00000 04 0000 150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</si>
  <si>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</si>
  <si>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</si>
  <si>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городских округов от возврата бюджетными учреждениями остатков субсидий прошлых лет</t>
  </si>
  <si>
    <t>000 2 18 04010 04 0000 150</t>
  </si>
  <si>
    <t>Доходы бюджетов городских округов от возврата организациями остатков субсидий прошлых лет</t>
  </si>
  <si>
    <t>000 2 18 04000 04 0000 150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</si>
  <si>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</si>
  <si>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000 2 18 00000 04 0000 150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</si>
  <si>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</si>
  <si>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</si>
  <si>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</si>
  <si>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</si>
  <si>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межбюджетные трансферты, передаваемые бюджетам городских округов (Прочие межбюджетные трансферты, передаваемые бюджетам на содействие развитию малого и среднего предпринимательства в сфере туризма)</t>
  </si>
  <si>
    <t>000 2 02 49999 04 0000 150</t>
  </si>
  <si>
    <t>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</si>
  <si>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>Прочие межбюджетные трансферты на реализацию образовательных проектов в рамках поддержки школьных инициатив Тверской области (Реализация проекта "Назад в будущее "МБОУ "СОШ № 8" города Торжка Тверской области")</t>
  </si>
  <si>
    <t>Прочие межбюджетные трансферты, передаваемые бюджетам</t>
  </si>
  <si>
    <t>000 2 02 49999 00 0000 150</t>
  </si>
  <si>
    <t>Иные межбюджетные трансферты</t>
  </si>
  <si>
    <t>000 2 02 40000 00 0000 150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</si>
  <si>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</si>
  <si>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000 2 02 39999 04 0000 150</t>
  </si>
  <si>
    <t>Субвенции на осуществление  государственных полномочий по созданию, исполнению полномочий и обеспечению деятельности комиссий по делам несовершеннолетних</t>
  </si>
  <si>
    <t>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</si>
  <si>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</si>
  <si>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Прочие субвенции</t>
  </si>
  <si>
    <t>000 2 02 39999 00 0000 150</t>
  </si>
  <si>
    <t>Субвенции бюджетам городских округов на государственную регистрацию актов гражданского состояния</t>
  </si>
  <si>
    <t>000 2 02 35930 04 0000 150</t>
  </si>
  <si>
    <t>Субвенции бюджетам на государственную регистрацию актов гражданского состояния</t>
  </si>
  <si>
    <t>000 2 02 35930 00 0000 150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</si>
  <si>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</si>
  <si>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</si>
  <si>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</si>
  <si>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</si>
  <si>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</si>
  <si>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</si>
  <si>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</si>
  <si>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</si>
  <si>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</si>
  <si>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</si>
  <si>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</si>
  <si>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</si>
  <si>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</si>
  <si>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</si>
  <si>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</si>
  <si>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</si>
  <si>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бюджетной системы Российской Федерации</t>
  </si>
  <si>
    <t>000 2 02 30000 00 0000 150</t>
  </si>
  <si>
    <t>Субсидии на осуществление единовременной выплаты к началу нового учебного года работникам основного списочного состава муниципальных образовательных организаций, расходы по оплате труда которых осуществляются за счет средств местных бюджетов Тверской области</t>
  </si>
  <si>
    <t xml:space="preserve">000 2 02 29999 04 0000 150
</t>
  </si>
  <si>
    <t>Субсидии на укрепление материально-технической базы муниципальных общеобразовательных организаций</t>
  </si>
  <si>
    <t>Прочие субсидии бюджетам городских округов (Субсидии на оснащение муниципальных образовательных организаций, реализующих программы дошкольного образования, уличными игровыми комплексами)</t>
  </si>
  <si>
    <t>Субсидии на реализацию программ по поддержке местных инициатив в Тверской области на территории городских округов Тверской области (Установка детской игровой площадки по ул. Гражданская в г. Торжке)</t>
  </si>
  <si>
    <t>Субсидии на укрепление материально-технической базы муниципальных спортивных школ</t>
  </si>
  <si>
    <t>Субсидии бюджетам на  повышение заработной платы педагогическим работникам муниципальных организаций дополнительного образования</t>
  </si>
  <si>
    <t>Субсидии на поддержку редакций районных и городских газет</t>
  </si>
  <si>
    <t>000 2 02 29999 04 0000 150</t>
  </si>
  <si>
    <t>Субсидии бюджетам на  повышение заработной платы работникам муниципальных учреждений культуры Тверской области</t>
  </si>
  <si>
    <t>Субсидии бюджетам на организацию отдыха детей в каникулярное время</t>
  </si>
  <si>
    <t>Субсидии бюджетам на организацию  участия детей и подростков в социально значимых региональных проектах</t>
  </si>
  <si>
    <t>Прочие субсидии</t>
  </si>
  <si>
    <t>000 2 02 29999 00 0000 150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</si>
  <si>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</si>
  <si>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</si>
  <si>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</si>
  <si>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</si>
  <si>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городских округов на поддержку отрасли культуры</t>
  </si>
  <si>
    <t>000 2 02 25519 04 0000 150</t>
  </si>
  <si>
    <t>Субсидии бюджетам на поддержку отрасли культуры</t>
  </si>
  <si>
    <t>000 2 02 25519 00 0000 150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</si>
  <si>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</si>
  <si>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</si>
  <si>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</si>
  <si>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</si>
  <si>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</si>
  <si>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</si>
  <si>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</si>
  <si>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</si>
  <si>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</si>
  <si>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000 2 02 20216 04 0000 150</t>
  </si>
  <si>
    <t>Субсидии на ремонт дворовых территорий многоквартирных домов, проездов к дворовым территориям многоквартирных домов населенных пунктов</t>
  </si>
  <si>
    <t>Субсидии на капитальный ремонт и ремонт улично-дорожной сети муниципальных образований Тверской области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</si>
  <si>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</si>
  <si>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</si>
  <si>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>Субсидии бюджетам бюджетной системы Российской Федерации (межбюджетные субсидии)</t>
  </si>
  <si>
    <t>000 2 02 20000 00 0000 150</t>
  </si>
  <si>
    <t>Дотации бюджетам городских округов на поддержку мер по обеспечению сбалансированности бюджетов</t>
  </si>
  <si>
    <t>000 2 02 15002 04 0000 150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</si>
  <si>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</si>
  <si>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</si>
  <si>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</si>
  <si>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</si>
  <si>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</si>
  <si>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</si>
  <si>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</si>
  <si>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</si>
  <si>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Инициативные платежи, зачисляемые в бюджеты городских округов</t>
  </si>
  <si>
    <t>000 1 17 15020 04 0000 150</t>
  </si>
  <si>
    <t>Инициативные платежи</t>
  </si>
  <si>
    <t>000 1 17 15000 00 0000 150</t>
  </si>
  <si>
    <t>Невыясненные поступления, зачисляемые в бюджеты городских округов</t>
  </si>
  <si>
    <t>000 1 17 01040 04 0000 180</t>
  </si>
  <si>
    <t>Невыясненные поступления</t>
  </si>
  <si>
    <t>000 1 17 01000 00 0000 180</t>
  </si>
  <si>
    <t>ПРОЧИЕ НЕНАЛОГОВЫЕ ДОХОДЫ</t>
  </si>
  <si>
    <t>000 1 17 00000 00 0000 000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</si>
  <si>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</si>
  <si>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000 1 16 11064 01 0000 140</t>
  </si>
  <si>
    <t>Платежи, уплачиваемые в целях возмещения вреда, причиняемого автомобильным дорогам</t>
  </si>
  <si>
    <t>000 1 16 11060 01 0000 140</t>
  </si>
  <si>
    <t>Платежи, уплачиваемые в целях возмещения вреда</t>
  </si>
  <si>
    <t>000 1 16 11000 01 0000 140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</si>
  <si>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</si>
  <si>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</si>
  <si>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</si>
  <si>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</si>
  <si>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</si>
  <si>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</si>
  <si>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Прочее возмещение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</si>
  <si>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000 1 16 10032 03 0000 140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</si>
  <si>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</si>
  <si>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000 1 16 10031 04 0000 140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</si>
  <si>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</si>
  <si>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000 1 16 10030 04 0000 140</t>
  </si>
  <si>
    <t>Платежи в целях возмещения причиненного ущерба (убытков)</t>
  </si>
  <si>
    <t>000 1 16 10000 00 0000 140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</si>
  <si>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</si>
  <si>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</si>
  <si>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</si>
  <si>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</si>
  <si>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</si>
  <si>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</si>
  <si>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</si>
  <si>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</si>
  <si>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</si>
  <si>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</si>
  <si>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</si>
  <si>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</si>
  <si>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</si>
  <si>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</si>
  <si>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</si>
  <si>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000 1 16 01204 01 0000 140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</si>
  <si>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</si>
  <si>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</si>
  <si>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</si>
  <si>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</si>
  <si>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</si>
  <si>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</si>
  <si>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</si>
  <si>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</si>
  <si>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</si>
  <si>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</si>
  <si>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</si>
  <si>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</si>
  <si>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</si>
  <si>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</si>
  <si>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</si>
  <si>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</si>
  <si>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</si>
  <si>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</si>
  <si>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</si>
  <si>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</si>
  <si>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</si>
  <si>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</si>
  <si>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</si>
  <si>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</si>
  <si>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</si>
  <si>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</si>
  <si>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</si>
  <si>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</si>
  <si>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</si>
  <si>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</si>
  <si>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</si>
  <si>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</si>
  <si>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</si>
  <si>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</si>
  <si>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</si>
  <si>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</si>
  <si>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</si>
  <si>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</si>
  <si>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</si>
  <si>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</si>
  <si>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</si>
  <si>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</si>
  <si>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</si>
  <si>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</si>
  <si>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</si>
  <si>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</si>
  <si>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</si>
  <si>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</si>
  <si>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</si>
  <si>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</si>
  <si>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</si>
  <si>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</si>
  <si>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ШТРАФЫ, САНКЦИИ, ВОЗМЕЩЕНИЕ УЩЕРБА</t>
  </si>
  <si>
    <t>000 1 16 00000 00 0000 000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</si>
  <si>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</si>
  <si>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000 1 14 13040 04 0000 410</t>
  </si>
  <si>
    <t>Доходы от приватизации имущества, находящегося в государственной и муниципальной собственности</t>
  </si>
  <si>
    <t>000 1 14 13000 00 0000 000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</si>
  <si>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</si>
  <si>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</si>
  <si>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</si>
  <si>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000 1 14  06012 04 0000 430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</si>
  <si>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</si>
  <si>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</si>
  <si>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</si>
  <si>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000 1 14 06000 00 0000 430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</si>
  <si>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</si>
  <si>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</si>
  <si>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</si>
  <si>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</si>
  <si>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продажи квартир, находящихся в собственности городских округов</t>
  </si>
  <si>
    <t>000 1 14 01040 04 0000 410</t>
  </si>
  <si>
    <t>Доходы от продажи квартир</t>
  </si>
  <si>
    <t>000 1 14 01000 00 0000 410</t>
  </si>
  <si>
    <t>ДОХОДЫ ОТ ПРОДАЖИ МАТЕРИАЛЬНЫХ И НЕМАТЕРИАЛЬНЫХ АКТИВОВ</t>
  </si>
  <si>
    <t>000 1 14 00000 00 0000 000</t>
  </si>
  <si>
    <t>Прочие доходы от компенсации затрат бюджетов городских округов</t>
  </si>
  <si>
    <t>000 1 13 02994 04 0000 130</t>
  </si>
  <si>
    <t>Прочие доходы от компенсации затрат государства</t>
  </si>
  <si>
    <t>000 1 13 02990 00 0000 130</t>
  </si>
  <si>
    <t>Доходы от компенсации затрат государства</t>
  </si>
  <si>
    <t>000 1 13 02000 00 0000 130</t>
  </si>
  <si>
    <t>ДОХОДЫ ОТ ОКАЗАНИЯ ПЛАТНЫХ УСЛУГ И КОМПЕНСАЦИИ ЗАТРАТ ГОСУДАРСТВА</t>
  </si>
  <si>
    <t>000 1 13 00000 00 0000 000</t>
  </si>
  <si>
    <t>Плата за размещение твердых коммунальных отходов</t>
  </si>
  <si>
    <t>000 1 12 01042 01 0000 120</t>
  </si>
  <si>
    <t>Плата за размещение отходов производства</t>
  </si>
  <si>
    <t>000 1 12 01041 01 0000 120</t>
  </si>
  <si>
    <t>Плата за размещение отходов производства и потребления</t>
  </si>
  <si>
    <t>000 1 12 01040 01 0000 120</t>
  </si>
  <si>
    <t>Плата за сбросы загрязняющих веществ в водные объекты</t>
  </si>
  <si>
    <t>000 1 12 01030 01 0000 120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</si>
  <si>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</si>
  <si>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</si>
  <si>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</si>
  <si>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</si>
  <si>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</si>
  <si>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</si>
  <si>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</si>
  <si>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</si>
  <si>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</si>
  <si>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</si>
  <si>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</si>
  <si>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</si>
  <si>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</si>
  <si>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</si>
  <si>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</si>
  <si>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</si>
  <si>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Платежи от государственных и муниципальных унитарных предприятий</t>
  </si>
  <si>
    <t>000 1 11 07000 00 0000 120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</si>
  <si>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</si>
  <si>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</si>
  <si>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</si>
  <si>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</si>
  <si>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</si>
  <si>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</si>
  <si>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</si>
  <si>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</si>
  <si>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</si>
  <si>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</si>
  <si>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</si>
  <si>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</si>
  <si>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</si>
  <si>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</si>
  <si>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</si>
  <si>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</si>
  <si>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</si>
  <si>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</si>
  <si>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</si>
  <si>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</si>
  <si>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</si>
  <si>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</si>
  <si>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</si>
  <si>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</si>
  <si>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Земельный налог с физических лиц</t>
  </si>
  <si>
    <t>000 1 06 06040 00 0000 110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</si>
  <si>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</si>
  <si>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</si>
  <si>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организаций</t>
  </si>
  <si>
    <t>000 1 06 06030 00 0000 110</t>
  </si>
  <si>
    <t>Земельный налог</t>
  </si>
  <si>
    <t>000 1 06 06000 00 0000 110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</si>
  <si>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</si>
  <si>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</si>
  <si>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</si>
  <si>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</si>
  <si>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</si>
  <si>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</si>
  <si>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</si>
  <si>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</si>
  <si>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</t>
  </si>
  <si>
    <t>000 1 05 04000 02 0000 110</t>
  </si>
  <si>
    <t>Единый налог на вмененный доход для отдельных видов деятельности</t>
  </si>
  <si>
    <t>000 1 05 02010 02 0000 110</t>
  </si>
  <si>
    <t>000 1 05 02000 02 0000 110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</si>
  <si>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</si>
  <si>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</si>
  <si>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</si>
  <si>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</si>
  <si>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</si>
  <si>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</si>
  <si>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000 1 05 01010 01 0000 110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</si>
  <si>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</si>
  <si>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</si>
  <si>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</si>
  <si>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</si>
  <si>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</si>
  <si>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</si>
  <si>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</si>
  <si>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</si>
  <si>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</si>
  <si>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</si>
  <si>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</si>
  <si>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</si>
  <si>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</si>
  <si>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</si>
  <si>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</si>
  <si>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</si>
  <si>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</si>
  <si>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</si>
  <si>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</si>
  <si>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</si>
  <si>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</si>
  <si>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</si>
  <si>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</si>
  <si>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</si>
  <si>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</si>
  <si>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</si>
  <si>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</si>
  <si>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</si>
  <si>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</si>
  <si>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</si>
  <si>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</si>
  <si>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</si>
  <si>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</si>
  <si>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</si>
  <si>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</si>
  <si>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</si>
  <si>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</si>
  <si>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</si>
  <si>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>Наименование дохода</t>
  </si>
  <si>
    <t>Код классификации Российской Федерации</t>
  </si>
  <si>
    <t xml:space="preserve">Поступление доходов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за 2022 год </t>
  </si>
  <si>
    <t>к   решению Торжокской городской Думы</t>
  </si>
  <si>
    <t>Приложение 3</t>
  </si>
  <si>
    <t>335 1 16 01203 01 9000 140</t>
  </si>
  <si>
    <r>
      <rPr>
        <sz val="12"/>
        <rFont val="Times New Roman"/>
        <family val="1"/>
      </rPr>
  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  </r>
    <r>
      <rPr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>(иные штрафы)</t>
    </r>
  </si>
  <si>
    <t>335 1 16 01203 01 0021 140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</si>
  <si>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</si>
  <si>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335 1 16 01203 01 0013 140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</si>
  <si>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</si>
  <si>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335 1 16 01203 01 0008 140</t>
  </si>
  <si>
    <r>
      <rPr>
        <sz val="12"/>
        <rFont val="Times New Roman"/>
        <family val="1"/>
      </rPr>
  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  </r>
    <r>
      <rPr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>(штрафы за нарушение правил производства, приобретения, продажи, передачи, хранения,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  </r>
  </si>
  <si>
    <t>335 1 16 01193 01 9000 140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</si>
  <si>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</si>
  <si>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335 1 16 01193 01 0401 140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</si>
  <si>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</si>
  <si>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335 1 16 01193 01 0029 140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</si>
  <si>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</si>
  <si>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335 1 16 01193 01 0013 140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</si>
  <si>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</si>
  <si>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335 1 16 01193 01 0005 140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</si>
  <si>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</si>
  <si>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335 1 16 01173 01 9000 140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</si>
  <si>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</si>
  <si>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335 1 16 01173 01 0008 140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</si>
  <si>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</si>
  <si>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335 1 16 01173 01 0007 140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</si>
  <si>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</si>
  <si>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335 1 16 01153 01 9000 140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</si>
  <si>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</si>
  <si>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335 1 16 01153 01 0006 140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</si>
  <si>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</si>
  <si>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335 1 16 01153 01 0005 140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</si>
  <si>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</si>
  <si>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335 1 16 01143 01 9000 140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</si>
  <si>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</si>
  <si>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335 1 16 01143 01 0102 140</t>
  </si>
  <si>
    <r>
      <rPr>
        <sz val="12"/>
        <rFont val="Times New Roman"/>
        <family val="1"/>
      </rPr>
  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  </r>
    <r>
      <rPr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>(штрафы за осуществление предпринимательской деятельности в области транспорта без лицензии)</t>
    </r>
  </si>
  <si>
    <t>335 1 16 01103 01 9000 140</t>
  </si>
  <si>
    <r>
      <rPr>
        <sz val="12"/>
        <rFont val="Times New Roman"/>
        <family val="1"/>
      </rPr>
  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  </r>
    <r>
      <rPr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>(иные штрафы)</t>
    </r>
  </si>
  <si>
    <t>335 1 16 01093 01 0022 140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</si>
  <si>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порядка полного и (или) частичного ограничения режима потребления электрической энергии, порядка ограничения и прекращения подачи тепловой энергии, правил ограничения подачи (поставки) и отбора газа либо порядка временного прекращения или ограничения водоснабжения, водоотведения, транспортировки воды и (или) сточных вод)</t>
  </si>
  <si>
    <t>335 1 16 01083 01 0281 140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</si>
  <si>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</si>
  <si>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335 1 16 01083 01 0028 140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</si>
  <si>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</si>
  <si>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335 1 16 01073 01 0027 140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</si>
  <si>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</si>
  <si>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335 1 16 01073 01 0019 140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</si>
  <si>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</si>
  <si>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335 1 16 01073 01 0017 140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</si>
  <si>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</si>
  <si>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335 1 16 01063 01 9000 140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</si>
  <si>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</si>
  <si>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335 1 16 01063 01 0009 140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</si>
  <si>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</si>
  <si>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335 1 16 01063 01 0008 140</t>
  </si>
  <si>
    <r>
      <rPr>
        <sz val="12"/>
        <rFont val="Times New Roman"/>
        <family val="1"/>
      </rPr>
  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  </r>
    <r>
      <rPr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>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  </r>
  </si>
  <si>
    <t>335 1 16 01053 01 9000 140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</si>
  <si>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</si>
  <si>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335 1 16 01053 01 0027 140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</si>
  <si>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</si>
  <si>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Главное управление региональной безопасности Тверской области</t>
  </si>
  <si>
    <t>3 3 5</t>
  </si>
  <si>
    <t>188 1 16 10123 01 0041 140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</si>
  <si>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</si>
  <si>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Министерство внутренних дел Российской Федерации</t>
  </si>
  <si>
    <t xml:space="preserve">1 8 8 </t>
  </si>
  <si>
    <t>182 1 16 10129 01 0000 140</t>
  </si>
  <si>
    <t>182 1 08 03010 01 4000 110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</si>
  <si>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</si>
  <si>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182 1 08 03010 01 1060 110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</si>
  <si>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</si>
  <si>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182 1 08 03010 01 1050 110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</si>
  <si>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</si>
  <si>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182 1 06 06042 04 2100 110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</si>
  <si>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</si>
  <si>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182 1 06 06042 04 1000 110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</si>
  <si>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</si>
  <si>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182 106 06032 04 4000 110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</si>
  <si>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</si>
  <si>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182 1 06 06032 04 2100 110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</si>
  <si>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</si>
  <si>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182 1 06 06032 04 1000 110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</si>
  <si>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</si>
  <si>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182 1 06 01020 04 2100 110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</si>
  <si>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</si>
  <si>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182 1 06 01020 04 1000 110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</si>
  <si>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</si>
  <si>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182 1 05 04010 02 2100 110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</si>
  <si>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</si>
  <si>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182 1 05 04010 02 1000 110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</si>
  <si>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</si>
  <si>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182 1 05 02010 02 3000 110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</si>
  <si>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</si>
  <si>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182 1 05 02010 02 2100 110</t>
  </si>
  <si>
    <t>Единый налог на вмененный доход для отдельных видов деятельности (пени по соответствующему платежу)</t>
  </si>
  <si>
    <t>182 1 05 02010 02 1000 110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</si>
  <si>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</si>
  <si>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182 1 05 01021 01 3000 110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</si>
  <si>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</si>
  <si>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182 1 05 01021 01 2100 110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</si>
  <si>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</si>
  <si>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</si>
  <si>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</si>
  <si>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182 1 05 01011 01 4000 110</t>
  </si>
  <si>
    <t>Налог, взимаемый с налогоплательщиков, выбравших в качестве объекта налогообложения доходы (прочие поступления)</t>
  </si>
  <si>
    <t>182 1 05 01011 01 3000 110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</si>
  <si>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</si>
  <si>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182 1 05 01011 01 2100 110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</si>
  <si>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</si>
  <si>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182 1 05 01011 01 1000 110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</si>
  <si>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</si>
  <si>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182 1 01 02080 01 2100 110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</si>
  <si>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</si>
  <si>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</si>
  <si>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</si>
  <si>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</si>
  <si>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</si>
  <si>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</si>
  <si>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</si>
  <si>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</si>
  <si>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</si>
  <si>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</si>
  <si>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</si>
  <si>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</si>
  <si>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</si>
  <si>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</si>
  <si>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</si>
  <si>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</si>
  <si>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</si>
  <si>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</si>
  <si>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</si>
  <si>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</si>
  <si>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</si>
  <si>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</si>
  <si>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</si>
  <si>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Федеральная налоговая служба</t>
  </si>
  <si>
    <t>1 8 2</t>
  </si>
  <si>
    <t>100 1 03 02261 01 0000 110</t>
  </si>
  <si>
    <t>100 1 03 02251 01 0000 110</t>
  </si>
  <si>
    <t>100 1 03 02241 01 0000 110</t>
  </si>
  <si>
    <t>100 1 03 02231 01 0000 110</t>
  </si>
  <si>
    <t>Федеральное казначейство</t>
  </si>
  <si>
    <t>1 0 0</t>
  </si>
  <si>
    <t>075 1 16 01203 01 9000 140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</si>
  <si>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</si>
  <si>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075 1 16 01203 01 0021 140</t>
  </si>
  <si>
    <t>075 1 16 01073 01 0027 140</t>
  </si>
  <si>
    <t>075 1 16 01063 01 9000 140</t>
  </si>
  <si>
    <t>075 1 16 01063 01 0008 140</t>
  </si>
  <si>
    <t>075 1 16 01053 01 0035 140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</si>
  <si>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</si>
  <si>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Министерство образования Тверской области</t>
  </si>
  <si>
    <t>0 7 5</t>
  </si>
  <si>
    <t>048 1 12 01042 01 6000 120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</si>
  <si>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</si>
  <si>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</si>
  <si>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</si>
  <si>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048 1 12 01030 01 6000 120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</si>
  <si>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</si>
  <si>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</si>
  <si>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</si>
  <si>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Федеральная служба по надзору в сфере природопользования</t>
  </si>
  <si>
    <t xml:space="preserve">0 4 8 </t>
  </si>
  <si>
    <t>005 1 17 01040 04 0000 180</t>
  </si>
  <si>
    <t>005 1 16 10123 01 0001 140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</si>
  <si>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фонда))</t>
  </si>
  <si>
    <t>005 1 16 10031 04 0001 140</t>
  </si>
  <si>
    <t>005 1 16 07090 04 0000 140</t>
  </si>
  <si>
    <t>005 1 14 13040 04 0030 410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</si>
  <si>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 (Доходы от продажи земельных участков)</t>
  </si>
  <si>
    <t>005 1 14 13040 04 0020 410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</si>
  <si>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 (Доходы от продажи имущества, за исключением приватизации имущества на условиях преимущественного права выкупа арендуемого имущества субъектами малого и среднего предпринимательства)</t>
  </si>
  <si>
    <t>005 1 14 13040 04 0010 410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</si>
  <si>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 (Доходы от продажи имущества на условиях преимущественного права выкупа арендуемого имущества субъектами малого и среднего предпринимательства)</t>
  </si>
  <si>
    <t>005 1 14 06024 04 0000 430</t>
  </si>
  <si>
    <t>005 1 14 06012 04 0000 430</t>
  </si>
  <si>
    <t>005 1 14 02042 04 0000 440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</si>
  <si>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</si>
  <si>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005 1 14 01040 04 0000 410</t>
  </si>
  <si>
    <t>005 1 11 09044 04 0000 120</t>
  </si>
  <si>
    <t>005 1 11 07014 04 0000 120</t>
  </si>
  <si>
    <t>005 1 11 05074 04 0000 120</t>
  </si>
  <si>
    <t>005 1 11 05024 04 0000 120</t>
  </si>
  <si>
    <t>005 1 11 05012 04 0000 120</t>
  </si>
  <si>
    <t>0 0 5</t>
  </si>
  <si>
    <t>002 2 19 60010 04 0000 150</t>
  </si>
  <si>
    <t>002 2 19 35469 04 0000 150</t>
  </si>
  <si>
    <t>002 2 19 35303 04 0000 150</t>
  </si>
  <si>
    <t>002 2 19 35120 04 0000 150</t>
  </si>
  <si>
    <t>002 2 19 25304 04 0000 150</t>
  </si>
  <si>
    <t>002 2 02 49999 04 8010 150</t>
  </si>
  <si>
    <t>Прочие межбюджетные трансферты, передаваемые бюджетам городских округов (Прочие межбюджетные трансферты на реализацию образовательных проектов в рамках поддержки школьных инициатив Тверской области (Реализация проекта "Назад в будущее "МБОУ "СОШ № 8" города Торжка Тверской области"))</t>
  </si>
  <si>
    <t>002 2 02 49999 04 2218 150</t>
  </si>
  <si>
    <t>002 2 02 49999 04 2164 150</t>
  </si>
  <si>
    <t>Прочие межбюджетные трансферты, передаваемые бюджетам городских округов (Прочие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области)</t>
  </si>
  <si>
    <t>002 2 02 39999 04 2153 150</t>
  </si>
  <si>
    <t>Прочие субвенции бюджетам городских округов (Субвенции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</si>
  <si>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002 2 02 39999 04 2114 150</t>
  </si>
  <si>
    <t>Прочие субвенции бюджетам городских округов (Субвенции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правонарушениях)</t>
  </si>
  <si>
    <t>002 2 02 39999 04 2016 150</t>
  </si>
  <si>
    <t>Прочие субвенции бюджетам городских округов (Субвенции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</si>
  <si>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002 2 02 39999 04 2015 150</t>
  </si>
  <si>
    <t>Прочие субвенции бюджетам городских округов (Субвенции на 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несовершеннолетних)</t>
  </si>
  <si>
    <t>002 2 02 35930 04 0000 150</t>
  </si>
  <si>
    <t>002 2 02 35303 04 0000 150</t>
  </si>
  <si>
    <t>002 2 02 35120 04 0000 150</t>
  </si>
  <si>
    <t>002 2 02 35082 04 0000 150</t>
  </si>
  <si>
    <t>002 2 02 30029 04 0000 150</t>
  </si>
  <si>
    <t>002 2 02 29999 04 9030 150</t>
  </si>
  <si>
    <t>Прочие субсидии бюджетам городских округов (Субсидии на реализацию программ по поддержке местных инициатив в Тверской области на территории городских округов Тверской области (Установка детской игровой площадки по ул. Гражданская в г. Торжке))</t>
  </si>
  <si>
    <t>002 2 02 29999 04 2244 150</t>
  </si>
  <si>
    <t>Прочие субсидии бюджетам городских округов (Субсидии на осуществление единовременной выплаты к началу нового учебного года работникам основного списочного состава муниципальных образовательных организаций, расходы по оплате труда которых осуществляются за счет средств местных бюджетов Тверской области)</t>
  </si>
  <si>
    <t>002 2 02 29999 04 2243 150</t>
  </si>
  <si>
    <t>002 2 02 29999 04 2208 150</t>
  </si>
  <si>
    <t>Прочие субсидии бюджетам городских округов (Субсидии на повышение заработной платы работникам муниципальных учреждений культуры Тверской области)</t>
  </si>
  <si>
    <t>002 2 02 29999 04 2207 150</t>
  </si>
  <si>
    <t>Прочие субсидии бюджетам городских округов (Субсидии на повышение заработной платы педагогическим работникам муниципальных организаций дополнительного образования)</t>
  </si>
  <si>
    <t>002 2 02 29999 04 2203 150</t>
  </si>
  <si>
    <t>Прочие субсидии бюджетам городских округов (Субсидии бюджетам на организацию участия детей и подростков в социально значимых региональных проектах)</t>
  </si>
  <si>
    <t>002 2 02 29999 04 2190 150</t>
  </si>
  <si>
    <t>Прочие субсидии бюджетам городских округов (Субсидии на укрепление материально-технической базы муниципальных общеобразовательных организаций)</t>
  </si>
  <si>
    <t>002 2 02 29999 04 2189 150</t>
  </si>
  <si>
    <t>Прочие субсидии бюджетам городских округов (Субсидии на укрепление материально-технической базы муниципальных спортивных школ)</t>
  </si>
  <si>
    <t>002 2 02 29999 04 2071 150</t>
  </si>
  <si>
    <t>Прочие субсидии бюджетам городских округов (Субсидии на организацию отдыха детей в каникулярное время)</t>
  </si>
  <si>
    <t>002 2 02 29999 04 2049 150</t>
  </si>
  <si>
    <t>Прочие субсидии бюджетам городских округов (Субсидии на поддержку редакций районных и городских газет)</t>
  </si>
  <si>
    <t>002 2 02 25555 04 0000 150</t>
  </si>
  <si>
    <t>002 2 02 25519 04 0000 150</t>
  </si>
  <si>
    <t>002 2 02 25497 04 0000 150</t>
  </si>
  <si>
    <t>002 2 02 25304 04 0000 150</t>
  </si>
  <si>
    <t>002 2 02 20216 04 2227 150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</si>
  <si>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значения)</t>
  </si>
  <si>
    <t>002 2 02 20216 04 2224 150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</si>
  <si>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(Субсидии на капитальный ремонт и ремонт улично-дорожной сети муниципальных образований Тверской области)</t>
  </si>
  <si>
    <t>002 2 02 20216 04 2125 150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</si>
  <si>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(Субсидии бюджетам на ремонт дворовых территорий многоквартирных домов, проездов к дворовым территориям многоквартирных домов населенных пунктов)</t>
  </si>
  <si>
    <t>002 2 02 15002 04 0000 150</t>
  </si>
  <si>
    <t>002 1 17 01040 04 0000 180</t>
  </si>
  <si>
    <t>0 0 2</t>
  </si>
  <si>
    <t>001 1 17 15020 04 9030 150</t>
  </si>
  <si>
    <t>Инициативные платежи, зачисляемые в бюджеты городских округов (Инициативные платежи на реализацию программ по поддержке местных инициатив в Тверской области на территории городских округов Тверской области (Установка детской игровой площадки по ул. Гражданская в г. Торжке))</t>
  </si>
  <si>
    <t>001 1 16 10123 01 0001 140</t>
  </si>
  <si>
    <t>001 1 16 10032 04 0000 140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</si>
  <si>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</si>
  <si>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001 1 16 07010 04 0000 140</t>
  </si>
  <si>
    <t>001 1 16 02020 02 0000 140</t>
  </si>
  <si>
    <t>001 1 16 01204 01 0000 140</t>
  </si>
  <si>
    <t>001 1 16 01074 01 0000 140</t>
  </si>
  <si>
    <t>001 1 13 02994 04 0000 130</t>
  </si>
  <si>
    <t xml:space="preserve"> </t>
  </si>
  <si>
    <t>0 0 1</t>
  </si>
  <si>
    <t>Исполнено,  тыс.руб.</t>
  </si>
  <si>
    <t>Код классификации доходов</t>
  </si>
  <si>
    <t>Наименование кода классификации доходов</t>
  </si>
  <si>
    <t>Код администратора доходов</t>
  </si>
  <si>
    <t>Доходы бюджета муниципального образования город Торжок за 2022 год по кодам классификации доходов бюджетов</t>
  </si>
  <si>
    <t xml:space="preserve">Приложение 4 </t>
  </si>
  <si>
    <t xml:space="preserve">Распределение бюджетных ассигнований бюджета муниципального образования город Торжок 
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за 2022 год </t>
  </si>
  <si>
    <r>
      <t xml:space="preserve">Распределение бюджетных ассигнований 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 xml:space="preserve">по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 за 2022 год </t>
    </r>
  </si>
  <si>
    <t>001 2 18 04010 04 0000 150</t>
  </si>
  <si>
    <t xml:space="preserve">  от 07.06.2023 № 200</t>
  </si>
  <si>
    <t>от 07.06.2023 № 200</t>
  </si>
  <si>
    <t>Приложение 5
к решению Торжокской городской Думы
от 07.06.2023  № 200</t>
  </si>
  <si>
    <t xml:space="preserve">Приложение 6 
к решению Торжокской городской Думы
от 07.06.2022 № 200 </t>
  </si>
  <si>
    <t xml:space="preserve">Приложение 7
к решению Торжокской городской Думы
от 07.06.2023 № 200   </t>
  </si>
  <si>
    <t>Приложение 8
к решению Торжокской городской Думы
от 07.06.2023 № 200</t>
  </si>
  <si>
    <t xml:space="preserve">Приложение 9                                                         к решению Торжокской городской
Думы  от 07.06.2023 № 200  </t>
  </si>
  <si>
    <t xml:space="preserve">Приложение 10
к решению Торжокской городской
Думы  от 07.06.2023 № 200  </t>
  </si>
</sst>
</file>

<file path=xl/styles.xml><?xml version="1.0" encoding="utf-8"?>
<styleSheet xmlns="http://schemas.openxmlformats.org/spreadsheetml/2006/main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"/>
    <numFmt numFmtId="168" formatCode="#,##0&quot;р.&quot;;\-#,##0&quot;р.&quot;"/>
  </numFmts>
  <fonts count="20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theme="3" tint="0.39998000860214233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/>
      <top/>
      <bottom style="thin">
        <color rgb="FF000000"/>
      </bottom>
    </border>
  </borders>
  <cellStyleXfs count="213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4" fontId="4" fillId="0" borderId="0">
      <alignment vertical="top" wrapText="1"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374">
    <xf numFmtId="0" fontId="0" fillId="0" borderId="0" xfId="0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5" fillId="0" borderId="0" xfId="31" applyNumberFormat="1" applyFont="1" applyFill="1" applyAlignment="1">
      <alignment vertical="top" wrapText="1"/>
      <protection/>
    </xf>
    <xf numFmtId="0" fontId="8" fillId="0" borderId="2" xfId="31" applyNumberFormat="1" applyFont="1" applyFill="1" applyBorder="1" applyAlignment="1">
      <alignment horizontal="center" vertical="center" wrapText="1"/>
      <protection/>
    </xf>
    <xf numFmtId="0" fontId="8" fillId="0" borderId="2" xfId="31" applyNumberFormat="1" applyFont="1" applyFill="1" applyBorder="1" applyAlignment="1">
      <alignment horizontal="left" vertical="center" wrapText="1"/>
      <protection/>
    </xf>
    <xf numFmtId="167" fontId="8" fillId="0" borderId="2" xfId="31" applyNumberFormat="1" applyFont="1" applyFill="1" applyBorder="1" applyAlignment="1">
      <alignment horizontal="center" vertical="center" wrapText="1"/>
      <protection/>
    </xf>
    <xf numFmtId="167" fontId="5" fillId="0" borderId="2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5" fillId="0" borderId="0" xfId="31" applyNumberFormat="1" applyFont="1" applyFill="1" applyAlignment="1">
      <alignment vertical="center" wrapText="1"/>
      <protection/>
    </xf>
    <xf numFmtId="49" fontId="5" fillId="0" borderId="2" xfId="31" applyNumberFormat="1" applyFont="1" applyFill="1" applyBorder="1" applyAlignment="1">
      <alignment horizontal="center" vertical="center" wrapText="1"/>
      <protection/>
    </xf>
    <xf numFmtId="0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1" xfId="31" applyNumberFormat="1" applyFont="1" applyFill="1" applyBorder="1" applyAlignment="1">
      <alignment horizontal="center" vertical="center" wrapText="1"/>
      <protection/>
    </xf>
    <xf numFmtId="0" fontId="9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center" vertical="center" wrapText="1"/>
      <protection/>
    </xf>
    <xf numFmtId="167" fontId="3" fillId="0" borderId="1" xfId="31" applyNumberFormat="1" applyFont="1" applyFill="1" applyBorder="1" applyAlignment="1">
      <alignment horizontal="center" vertical="center" wrapText="1"/>
      <protection/>
    </xf>
    <xf numFmtId="49" fontId="5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/>
    </xf>
    <xf numFmtId="0" fontId="5" fillId="0" borderId="1" xfId="31" applyNumberFormat="1" applyFont="1" applyFill="1" applyBorder="1" applyAlignment="1">
      <alignment vertical="center" wrapText="1"/>
      <protection/>
    </xf>
    <xf numFmtId="167" fontId="7" fillId="0" borderId="1" xfId="31" applyNumberFormat="1" applyFont="1" applyFill="1" applyBorder="1" applyAlignment="1">
      <alignment horizontal="center" vertical="center" wrapText="1"/>
      <protection/>
    </xf>
    <xf numFmtId="164" fontId="3" fillId="0" borderId="0" xfId="31" applyNumberFormat="1" applyFont="1" applyFill="1" applyAlignment="1">
      <alignment vertical="top" wrapText="1"/>
      <protection/>
    </xf>
    <xf numFmtId="0" fontId="7" fillId="0" borderId="1" xfId="31" applyNumberFormat="1" applyFont="1" applyFill="1" applyBorder="1" applyAlignment="1">
      <alignment horizontal="center" vertical="center" wrapText="1"/>
      <protection/>
    </xf>
    <xf numFmtId="164" fontId="5" fillId="0" borderId="0" xfId="32" applyNumberFormat="1" applyFont="1" applyFill="1" applyAlignment="1">
      <alignment vertical="center" wrapText="1"/>
      <protection/>
    </xf>
    <xf numFmtId="0" fontId="8" fillId="0" borderId="3" xfId="32" applyNumberFormat="1" applyFont="1" applyFill="1" applyBorder="1" applyAlignment="1">
      <alignment horizontal="center" vertical="center" wrapText="1"/>
      <protection/>
    </xf>
    <xf numFmtId="0" fontId="8" fillId="0" borderId="3" xfId="32" applyNumberFormat="1" applyFont="1" applyFill="1" applyBorder="1" applyAlignment="1">
      <alignment horizontal="left" vertical="center" wrapText="1"/>
      <protection/>
    </xf>
    <xf numFmtId="0" fontId="7" fillId="0" borderId="1" xfId="32" applyNumberFormat="1" applyFont="1" applyFill="1" applyBorder="1" applyAlignment="1">
      <alignment horizontal="center" vertical="center" wrapText="1"/>
      <protection/>
    </xf>
    <xf numFmtId="164" fontId="8" fillId="0" borderId="0" xfId="32" applyNumberFormat="1" applyFont="1" applyFill="1" applyAlignment="1">
      <alignment vertical="center" wrapText="1"/>
      <protection/>
    </xf>
    <xf numFmtId="166" fontId="8" fillId="0" borderId="3" xfId="32" applyNumberFormat="1" applyFont="1" applyFill="1" applyBorder="1" applyAlignment="1">
      <alignment horizontal="center" vertical="center" wrapText="1"/>
      <protection/>
    </xf>
    <xf numFmtId="166" fontId="5" fillId="0" borderId="1" xfId="32" applyNumberFormat="1" applyFont="1" applyFill="1" applyBorder="1" applyAlignment="1">
      <alignment horizontal="center" vertical="center" wrapText="1"/>
      <protection/>
    </xf>
    <xf numFmtId="166" fontId="5" fillId="0" borderId="0" xfId="32" applyNumberFormat="1" applyFont="1" applyFill="1" applyAlignment="1">
      <alignment vertical="center" wrapText="1"/>
      <protection/>
    </xf>
    <xf numFmtId="166" fontId="3" fillId="0" borderId="1" xfId="32" applyNumberFormat="1" applyFont="1" applyFill="1" applyBorder="1" applyAlignment="1">
      <alignment horizontal="center" vertical="center" wrapText="1"/>
      <protection/>
    </xf>
    <xf numFmtId="0" fontId="7" fillId="0" borderId="2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>
      <alignment horizontal="left" vertical="center" wrapText="1"/>
    </xf>
    <xf numFmtId="167" fontId="8" fillId="0" borderId="4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7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31" applyNumberFormat="1" applyFont="1" applyFill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left" vertical="center" wrapText="1"/>
      <protection/>
    </xf>
    <xf numFmtId="0" fontId="5" fillId="0" borderId="2" xfId="32" applyNumberFormat="1" applyFont="1" applyFill="1" applyBorder="1" applyAlignment="1">
      <alignment horizontal="left" vertical="center" wrapText="1"/>
      <protection/>
    </xf>
    <xf numFmtId="0" fontId="8" fillId="0" borderId="1" xfId="31" applyNumberFormat="1" applyFont="1" applyFill="1" applyBorder="1" applyAlignment="1">
      <alignment horizontal="left" vertical="center" wrapText="1"/>
      <protection/>
    </xf>
    <xf numFmtId="164" fontId="5" fillId="0" borderId="0" xfId="32" applyNumberFormat="1" applyFont="1" applyFill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vertical="center" wrapText="1"/>
      <protection/>
    </xf>
    <xf numFmtId="0" fontId="5" fillId="0" borderId="3" xfId="31" applyNumberFormat="1" applyFont="1" applyFill="1" applyBorder="1" applyAlignment="1">
      <alignment horizontal="left" vertical="center" wrapText="1"/>
      <protection/>
    </xf>
    <xf numFmtId="167" fontId="5" fillId="0" borderId="3" xfId="31" applyNumberFormat="1" applyFont="1" applyFill="1" applyBorder="1" applyAlignment="1">
      <alignment horizontal="center" vertical="center" wrapText="1"/>
      <protection/>
    </xf>
    <xf numFmtId="167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4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5" fillId="0" borderId="5" xfId="31" applyNumberFormat="1" applyFont="1" applyFill="1" applyBorder="1" applyAlignment="1">
      <alignment horizontal="center" vertical="center" wrapText="1"/>
      <protection/>
    </xf>
    <xf numFmtId="49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left" vertical="center" wrapText="1"/>
      <protection/>
    </xf>
    <xf numFmtId="167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7" xfId="31" applyNumberFormat="1" applyFont="1" applyFill="1" applyBorder="1" applyAlignment="1">
      <alignment horizontal="center" vertical="center" wrapText="1"/>
      <protection/>
    </xf>
    <xf numFmtId="164" fontId="5" fillId="0" borderId="1" xfId="31" applyNumberFormat="1" applyFont="1" applyFill="1" applyBorder="1" applyAlignment="1">
      <alignment vertical="top" wrapText="1"/>
      <protection/>
    </xf>
    <xf numFmtId="0" fontId="5" fillId="0" borderId="6" xfId="31" applyNumberFormat="1" applyFont="1" applyFill="1" applyBorder="1" applyAlignment="1">
      <alignment horizontal="left" vertical="center" wrapText="1"/>
      <protection/>
    </xf>
    <xf numFmtId="0" fontId="5" fillId="0" borderId="8" xfId="31" applyNumberFormat="1" applyFont="1" applyFill="1" applyBorder="1" applyAlignment="1">
      <alignment horizontal="center" vertical="center" wrapText="1"/>
      <protection/>
    </xf>
    <xf numFmtId="0" fontId="8" fillId="0" borderId="9" xfId="31" applyNumberFormat="1" applyFont="1" applyFill="1" applyBorder="1" applyAlignment="1">
      <alignment horizontal="center" vertical="center" wrapText="1"/>
      <protection/>
    </xf>
    <xf numFmtId="164" fontId="5" fillId="0" borderId="0" xfId="32" applyNumberFormat="1" applyFont="1" applyFill="1" applyBorder="1" applyAlignment="1">
      <alignment vertical="center" wrapText="1"/>
      <protection/>
    </xf>
    <xf numFmtId="164" fontId="5" fillId="0" borderId="0" xfId="32" applyNumberFormat="1" applyFont="1" applyFill="1" applyBorder="1" applyAlignment="1">
      <alignment horizontal="left" vertical="center" wrapText="1"/>
      <protection/>
    </xf>
    <xf numFmtId="166" fontId="5" fillId="0" borderId="0" xfId="32" applyNumberFormat="1" applyFont="1" applyFill="1" applyBorder="1" applyAlignment="1">
      <alignment vertical="center" wrapText="1"/>
      <protection/>
    </xf>
    <xf numFmtId="164" fontId="8" fillId="0" borderId="0" xfId="32" applyNumberFormat="1" applyFont="1" applyFill="1" applyBorder="1" applyAlignment="1">
      <alignment vertical="center" wrapText="1"/>
      <protection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49" fontId="3" fillId="0" borderId="7" xfId="0" applyNumberFormat="1" applyFont="1" applyFill="1" applyBorder="1" applyAlignment="1">
      <alignment horizontal="center" vertical="center" wrapText="1"/>
    </xf>
    <xf numFmtId="167" fontId="5" fillId="0" borderId="7" xfId="0" applyNumberFormat="1" applyFont="1" applyFill="1" applyBorder="1" applyAlignment="1">
      <alignment horizontal="center" vertical="center" wrapText="1"/>
    </xf>
    <xf numFmtId="167" fontId="3" fillId="0" borderId="7" xfId="0" applyNumberFormat="1" applyFont="1" applyFill="1" applyBorder="1" applyAlignment="1">
      <alignment horizontal="center" vertical="center" wrapText="1"/>
    </xf>
    <xf numFmtId="0" fontId="3" fillId="0" borderId="8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wrapText="1"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8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167" fontId="3" fillId="0" borderId="7" xfId="31" applyNumberFormat="1" applyFont="1" applyFill="1" applyBorder="1" applyAlignment="1">
      <alignment horizontal="center" vertical="center" wrapText="1"/>
      <protection/>
    </xf>
    <xf numFmtId="0" fontId="3" fillId="0" borderId="8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>
      <alignment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2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9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49" fontId="7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6" fontId="3" fillId="0" borderId="0" xfId="0" applyNumberFormat="1" applyFont="1" applyAlignment="1">
      <alignment wrapText="1"/>
    </xf>
    <xf numFmtId="0" fontId="5" fillId="0" borderId="4" xfId="31" applyNumberFormat="1" applyFont="1" applyFill="1" applyBorder="1" applyAlignment="1">
      <alignment vertical="center" wrapText="1"/>
      <protection/>
    </xf>
    <xf numFmtId="0" fontId="5" fillId="0" borderId="2" xfId="31" applyNumberFormat="1" applyFont="1" applyFill="1" applyBorder="1" applyAlignment="1">
      <alignment vertical="center" wrapText="1"/>
      <protection/>
    </xf>
    <xf numFmtId="14" fontId="5" fillId="0" borderId="2" xfId="31" applyNumberFormat="1" applyFont="1" applyFill="1" applyBorder="1" applyAlignment="1">
      <alignment horizontal="center" vertical="center" wrapText="1"/>
      <protection/>
    </xf>
    <xf numFmtId="0" fontId="12" fillId="0" borderId="0" xfId="200" applyFont="1" applyAlignment="1">
      <alignment horizontal="left"/>
      <protection/>
    </xf>
    <xf numFmtId="0" fontId="12" fillId="0" borderId="0" xfId="200" applyFont="1">
      <alignment/>
      <protection/>
    </xf>
    <xf numFmtId="0" fontId="12" fillId="0" borderId="0" xfId="200" applyFont="1" applyAlignment="1">
      <alignment horizontal="center"/>
      <protection/>
    </xf>
    <xf numFmtId="0" fontId="13" fillId="0" borderId="0" xfId="200" applyFont="1" applyAlignment="1">
      <alignment horizontal="center"/>
      <protection/>
    </xf>
    <xf numFmtId="0" fontId="3" fillId="0" borderId="5" xfId="200" applyFont="1" applyBorder="1" applyAlignment="1">
      <alignment horizontal="center" vertical="center" wrapText="1"/>
      <protection/>
    </xf>
    <xf numFmtId="0" fontId="7" fillId="0" borderId="5" xfId="200" applyFont="1" applyBorder="1" applyAlignment="1">
      <alignment horizontal="center" vertical="center" wrapText="1"/>
      <protection/>
    </xf>
    <xf numFmtId="0" fontId="7" fillId="0" borderId="1" xfId="201" applyFont="1" applyBorder="1" applyAlignment="1">
      <alignment horizontal="left" vertical="center" wrapText="1"/>
      <protection/>
    </xf>
    <xf numFmtId="0" fontId="7" fillId="0" borderId="6" xfId="200" applyFont="1" applyFill="1" applyBorder="1" applyAlignment="1">
      <alignment horizontal="center" vertical="center" wrapText="1"/>
      <protection/>
    </xf>
    <xf numFmtId="166" fontId="7" fillId="0" borderId="1" xfId="200" applyNumberFormat="1" applyFont="1" applyBorder="1" applyAlignment="1">
      <alignment horizontal="center" vertical="center" wrapText="1"/>
      <protection/>
    </xf>
    <xf numFmtId="49" fontId="7" fillId="0" borderId="1" xfId="200" applyNumberFormat="1" applyFont="1" applyFill="1" applyBorder="1" applyAlignment="1">
      <alignment horizontal="center" vertical="center" wrapText="1"/>
      <protection/>
    </xf>
    <xf numFmtId="0" fontId="13" fillId="0" borderId="0" xfId="200" applyFont="1">
      <alignment/>
      <protection/>
    </xf>
    <xf numFmtId="0" fontId="14" fillId="0" borderId="1" xfId="202" applyFont="1" applyBorder="1" applyAlignment="1">
      <alignment horizontal="left" vertical="center" wrapText="1"/>
      <protection/>
    </xf>
    <xf numFmtId="0" fontId="14" fillId="0" borderId="1" xfId="202" applyFont="1" applyBorder="1" applyAlignment="1">
      <alignment horizontal="center" vertical="center" wrapText="1"/>
      <protection/>
    </xf>
    <xf numFmtId="166" fontId="3" fillId="0" borderId="5" xfId="200" applyNumberFormat="1" applyFont="1" applyBorder="1" applyAlignment="1">
      <alignment horizontal="center" vertical="center" wrapText="1"/>
      <protection/>
    </xf>
    <xf numFmtId="49" fontId="3" fillId="0" borderId="1" xfId="200" applyNumberFormat="1" applyFont="1" applyBorder="1" applyAlignment="1">
      <alignment horizontal="center" vertical="center" wrapText="1"/>
      <protection/>
    </xf>
    <xf numFmtId="0" fontId="14" fillId="0" borderId="1" xfId="202" applyFont="1" applyFill="1" applyBorder="1" applyAlignment="1">
      <alignment horizontal="left" vertical="center" wrapText="1"/>
      <protection/>
    </xf>
    <xf numFmtId="0" fontId="15" fillId="0" borderId="1" xfId="0" applyFont="1" applyFill="1" applyBorder="1" applyAlignment="1">
      <alignment horizontal="left" vertical="center" wrapText="1"/>
    </xf>
    <xf numFmtId="0" fontId="14" fillId="0" borderId="6" xfId="202" applyFont="1" applyFill="1" applyBorder="1" applyAlignment="1">
      <alignment vertical="center" wrapText="1"/>
      <protection/>
    </xf>
    <xf numFmtId="0" fontId="14" fillId="0" borderId="1" xfId="0" applyFont="1" applyFill="1" applyBorder="1" applyAlignment="1">
      <alignment horizontal="left" vertical="center" wrapText="1"/>
    </xf>
    <xf numFmtId="0" fontId="3" fillId="0" borderId="1" xfId="201" applyFont="1" applyBorder="1" applyAlignment="1">
      <alignment horizontal="left" vertical="center" wrapText="1"/>
      <protection/>
    </xf>
    <xf numFmtId="0" fontId="3" fillId="0" borderId="6" xfId="201" applyFont="1" applyBorder="1" applyAlignment="1">
      <alignment horizontal="center" vertical="center" wrapText="1"/>
      <protection/>
    </xf>
    <xf numFmtId="166" fontId="3" fillId="0" borderId="6" xfId="200" applyNumberFormat="1" applyFont="1" applyBorder="1" applyAlignment="1">
      <alignment horizontal="center" vertical="center" wrapText="1"/>
      <protection/>
    </xf>
    <xf numFmtId="166" fontId="3" fillId="0" borderId="1" xfId="200" applyNumberFormat="1" applyFont="1" applyBorder="1" applyAlignment="1">
      <alignment horizontal="center" vertical="center" wrapText="1"/>
      <protection/>
    </xf>
    <xf numFmtId="166" fontId="3" fillId="0" borderId="1" xfId="200" applyNumberFormat="1" applyFont="1" applyFill="1" applyBorder="1" applyAlignment="1">
      <alignment horizontal="center" vertical="center" wrapText="1"/>
      <protection/>
    </xf>
    <xf numFmtId="0" fontId="7" fillId="0" borderId="1" xfId="200" applyFont="1" applyBorder="1" applyAlignment="1">
      <alignment horizontal="left" vertical="center" wrapText="1"/>
      <protection/>
    </xf>
    <xf numFmtId="0" fontId="7" fillId="0" borderId="1" xfId="200" applyFont="1" applyBorder="1" applyAlignment="1">
      <alignment horizontal="center" vertical="center" wrapText="1"/>
      <protection/>
    </xf>
    <xf numFmtId="49" fontId="7" fillId="0" borderId="1" xfId="200" applyNumberFormat="1" applyFont="1" applyBorder="1" applyAlignment="1">
      <alignment horizontal="center" vertical="center" wrapText="1"/>
      <protection/>
    </xf>
    <xf numFmtId="0" fontId="3" fillId="0" borderId="0" xfId="200" applyFont="1" applyBorder="1" applyAlignment="1">
      <alignment horizontal="left" vertical="center" wrapText="1"/>
      <protection/>
    </xf>
    <xf numFmtId="0" fontId="3" fillId="0" borderId="0" xfId="200" applyFont="1" applyBorder="1" applyAlignment="1">
      <alignment horizontal="center" vertical="center" wrapText="1"/>
      <protection/>
    </xf>
    <xf numFmtId="166" fontId="3" fillId="0" borderId="0" xfId="200" applyNumberFormat="1" applyFont="1" applyFill="1" applyBorder="1" applyAlignment="1">
      <alignment horizontal="center" vertical="center" wrapText="1"/>
      <protection/>
    </xf>
    <xf numFmtId="166" fontId="7" fillId="0" borderId="0" xfId="200" applyNumberFormat="1" applyFont="1" applyBorder="1" applyAlignment="1">
      <alignment horizontal="center" vertical="center" wrapText="1"/>
      <protection/>
    </xf>
    <xf numFmtId="49" fontId="3" fillId="0" borderId="0" xfId="200" applyNumberFormat="1" applyFont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9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31" applyNumberFormat="1" applyFont="1" applyFill="1" applyAlignment="1">
      <alignment horizontal="right" vertical="top" wrapText="1"/>
      <protection/>
    </xf>
    <xf numFmtId="166" fontId="3" fillId="0" borderId="2" xfId="32" applyNumberFormat="1" applyFont="1" applyFill="1" applyBorder="1" applyAlignment="1">
      <alignment horizontal="center" vertical="center" wrapText="1"/>
      <protection/>
    </xf>
    <xf numFmtId="166" fontId="7" fillId="0" borderId="3" xfId="32" applyNumberFormat="1" applyFont="1" applyFill="1" applyBorder="1" applyAlignment="1">
      <alignment horizontal="center" vertical="center" wrapText="1"/>
      <protection/>
    </xf>
    <xf numFmtId="166" fontId="7" fillId="0" borderId="1" xfId="32" applyNumberFormat="1" applyFont="1" applyFill="1" applyBorder="1" applyAlignment="1">
      <alignment horizontal="center" vertical="center" wrapText="1"/>
      <protection/>
    </xf>
    <xf numFmtId="166" fontId="3" fillId="0" borderId="1" xfId="0" applyNumberFormat="1" applyFont="1" applyFill="1" applyBorder="1" applyAlignment="1">
      <alignment horizontal="center" vertical="center" wrapText="1"/>
    </xf>
    <xf numFmtId="166" fontId="3" fillId="0" borderId="7" xfId="0" applyNumberFormat="1" applyFont="1" applyFill="1" applyBorder="1" applyAlignment="1">
      <alignment horizontal="center" vertical="center" wrapText="1"/>
    </xf>
    <xf numFmtId="166" fontId="3" fillId="0" borderId="0" xfId="32" applyNumberFormat="1" applyFont="1" applyFill="1" applyBorder="1" applyAlignment="1">
      <alignment vertical="center" wrapText="1"/>
      <protection/>
    </xf>
    <xf numFmtId="166" fontId="3" fillId="0" borderId="0" xfId="32" applyNumberFormat="1" applyFont="1" applyFill="1" applyAlignment="1">
      <alignment vertical="center" wrapText="1"/>
      <protection/>
    </xf>
    <xf numFmtId="167" fontId="5" fillId="0" borderId="10" xfId="31" applyNumberFormat="1" applyFont="1" applyFill="1" applyBorder="1" applyAlignment="1">
      <alignment horizontal="center" vertical="center" wrapText="1"/>
      <protection/>
    </xf>
    <xf numFmtId="167" fontId="5" fillId="0" borderId="11" xfId="31" applyNumberFormat="1" applyFont="1" applyFill="1" applyBorder="1" applyAlignment="1">
      <alignment horizontal="center" vertical="center" wrapText="1"/>
      <protection/>
    </xf>
    <xf numFmtId="0" fontId="16" fillId="0" borderId="0" xfId="204" applyFont="1">
      <alignment/>
      <protection/>
    </xf>
    <xf numFmtId="0" fontId="3" fillId="0" borderId="0" xfId="204" applyFont="1">
      <alignment/>
      <protection/>
    </xf>
    <xf numFmtId="0" fontId="3" fillId="0" borderId="0" xfId="204" applyFont="1" applyAlignment="1">
      <alignment vertical="center"/>
      <protection/>
    </xf>
    <xf numFmtId="0" fontId="3" fillId="0" borderId="0" xfId="204" applyFont="1" applyAlignment="1">
      <alignment horizontal="center"/>
      <protection/>
    </xf>
    <xf numFmtId="0" fontId="17" fillId="0" borderId="0" xfId="204" applyFont="1">
      <alignment/>
      <protection/>
    </xf>
    <xf numFmtId="167" fontId="7" fillId="0" borderId="1" xfId="205" applyNumberFormat="1" applyFont="1" applyBorder="1" applyAlignment="1">
      <alignment horizontal="center" vertical="center"/>
      <protection/>
    </xf>
    <xf numFmtId="167" fontId="7" fillId="0" borderId="1" xfId="204" applyNumberFormat="1" applyFont="1" applyBorder="1" applyAlignment="1">
      <alignment horizontal="center" vertical="center"/>
      <protection/>
    </xf>
    <xf numFmtId="0" fontId="7" fillId="0" borderId="1" xfId="206" applyFont="1" applyBorder="1" applyAlignment="1">
      <alignment vertical="center" wrapText="1"/>
      <protection/>
    </xf>
    <xf numFmtId="0" fontId="7" fillId="0" borderId="1" xfId="206" applyFont="1" applyBorder="1" applyAlignment="1">
      <alignment horizontal="center"/>
      <protection/>
    </xf>
    <xf numFmtId="0" fontId="16" fillId="0" borderId="0" xfId="204" applyFont="1" applyAlignment="1">
      <alignment wrapText="1"/>
      <protection/>
    </xf>
    <xf numFmtId="167" fontId="3" fillId="0" borderId="5" xfId="0" applyNumberFormat="1" applyFont="1" applyFill="1" applyBorder="1" applyAlignment="1">
      <alignment horizontal="center" vertical="center"/>
    </xf>
    <xf numFmtId="167" fontId="3" fillId="0" borderId="1" xfId="204" applyNumberFormat="1" applyFont="1" applyBorder="1" applyAlignment="1">
      <alignment horizontal="center" vertical="center"/>
      <protection/>
    </xf>
    <xf numFmtId="0" fontId="3" fillId="0" borderId="1" xfId="206" applyFont="1" applyBorder="1" applyAlignment="1">
      <alignment vertical="center" wrapText="1"/>
      <protection/>
    </xf>
    <xf numFmtId="0" fontId="3" fillId="0" borderId="1" xfId="206" applyFont="1" applyBorder="1" applyAlignment="1">
      <alignment horizontal="center"/>
      <protection/>
    </xf>
    <xf numFmtId="0" fontId="17" fillId="0" borderId="0" xfId="204" applyFont="1" applyAlignment="1">
      <alignment wrapText="1"/>
      <protection/>
    </xf>
    <xf numFmtId="167" fontId="7" fillId="0" borderId="5" xfId="0" applyNumberFormat="1" applyFont="1" applyFill="1" applyBorder="1" applyAlignment="1">
      <alignment horizontal="center" vertical="center"/>
    </xf>
    <xf numFmtId="0" fontId="7" fillId="0" borderId="1" xfId="204" applyFont="1" applyBorder="1" applyAlignment="1">
      <alignment horizontal="left" vertical="center" wrapText="1"/>
      <protection/>
    </xf>
    <xf numFmtId="49" fontId="7" fillId="0" borderId="1" xfId="204" applyNumberFormat="1" applyFont="1" applyBorder="1" applyAlignment="1">
      <alignment horizontal="center" vertical="center"/>
      <protection/>
    </xf>
    <xf numFmtId="0" fontId="3" fillId="0" borderId="1" xfId="207" applyFont="1" applyBorder="1" applyAlignment="1">
      <alignment horizontal="justify" vertical="center" wrapText="1"/>
      <protection/>
    </xf>
    <xf numFmtId="49" fontId="3" fillId="0" borderId="1" xfId="207" applyNumberFormat="1" applyFont="1" applyBorder="1" applyAlignment="1">
      <alignment horizontal="center" vertical="center"/>
      <protection/>
    </xf>
    <xf numFmtId="0" fontId="3" fillId="0" borderId="1" xfId="204" applyFont="1" applyBorder="1" applyAlignment="1">
      <alignment horizontal="justify" vertical="center" wrapText="1"/>
      <protection/>
    </xf>
    <xf numFmtId="49" fontId="3" fillId="0" borderId="1" xfId="204" applyNumberFormat="1" applyFont="1" applyBorder="1" applyAlignment="1">
      <alignment horizontal="center" vertical="center"/>
      <protection/>
    </xf>
    <xf numFmtId="0" fontId="7" fillId="0" borderId="1" xfId="204" applyFont="1" applyBorder="1" applyAlignment="1">
      <alignment horizontal="justify" vertical="center" wrapText="1"/>
      <protection/>
    </xf>
    <xf numFmtId="0" fontId="3" fillId="0" borderId="1" xfId="204" applyFont="1" applyBorder="1" applyAlignment="1">
      <alignment horizontal="justify" vertical="top" wrapText="1"/>
      <protection/>
    </xf>
    <xf numFmtId="0" fontId="3" fillId="0" borderId="1" xfId="204" applyFont="1" applyBorder="1" applyAlignment="1">
      <alignment horizontal="center" vertical="center"/>
      <protection/>
    </xf>
    <xf numFmtId="49" fontId="7" fillId="0" borderId="1" xfId="206" applyNumberFormat="1" applyFont="1" applyBorder="1" applyAlignment="1">
      <alignment horizontal="center" vertical="center" wrapText="1"/>
      <protection/>
    </xf>
    <xf numFmtId="49" fontId="3" fillId="0" borderId="1" xfId="206" applyNumberFormat="1" applyFont="1" applyBorder="1" applyAlignment="1">
      <alignment horizontal="center" vertical="center" wrapText="1"/>
      <protection/>
    </xf>
    <xf numFmtId="0" fontId="3" fillId="0" borderId="1" xfId="204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justify" vertical="center" wrapText="1"/>
    </xf>
    <xf numFmtId="0" fontId="3" fillId="0" borderId="1" xfId="208" applyFont="1" applyBorder="1" applyAlignment="1">
      <alignment horizontal="justify" vertical="center" wrapText="1"/>
      <protection/>
    </xf>
    <xf numFmtId="49" fontId="3" fillId="0" borderId="1" xfId="208" applyNumberFormat="1" applyFont="1" applyBorder="1" applyAlignment="1">
      <alignment horizontal="center" vertical="center" wrapText="1"/>
      <protection/>
    </xf>
    <xf numFmtId="0" fontId="3" fillId="0" borderId="1" xfId="209" applyFont="1" applyBorder="1" applyAlignment="1">
      <alignment horizontal="justify" vertical="center" wrapText="1"/>
      <protection/>
    </xf>
    <xf numFmtId="49" fontId="3" fillId="0" borderId="1" xfId="209" applyNumberFormat="1" applyFont="1" applyBorder="1" applyAlignment="1">
      <alignment horizontal="center" vertical="center"/>
      <protection/>
    </xf>
    <xf numFmtId="0" fontId="3" fillId="0" borderId="1" xfId="209" applyFont="1" applyBorder="1" applyAlignment="1">
      <alignment horizontal="left" vertical="top" wrapText="1"/>
      <protection/>
    </xf>
    <xf numFmtId="0" fontId="7" fillId="0" borderId="1" xfId="209" applyFont="1" applyBorder="1" applyAlignment="1">
      <alignment horizontal="justify" vertical="center" wrapText="1"/>
      <protection/>
    </xf>
    <xf numFmtId="0" fontId="7" fillId="0" borderId="1" xfId="209" applyFont="1" applyBorder="1" applyAlignment="1">
      <alignment horizontal="center" vertical="center"/>
      <protection/>
    </xf>
    <xf numFmtId="0" fontId="7" fillId="0" borderId="1" xfId="204" applyFont="1" applyBorder="1" applyAlignment="1">
      <alignment horizontal="center" vertical="center"/>
      <protection/>
    </xf>
    <xf numFmtId="0" fontId="7" fillId="0" borderId="1" xfId="204" applyFont="1" applyBorder="1" applyAlignment="1">
      <alignment horizontal="justify" vertical="top" wrapText="1"/>
      <protection/>
    </xf>
    <xf numFmtId="167" fontId="3" fillId="0" borderId="1" xfId="204" applyNumberFormat="1" applyFont="1" applyFill="1" applyBorder="1" applyAlignment="1">
      <alignment horizontal="center" vertical="center"/>
      <protection/>
    </xf>
    <xf numFmtId="0" fontId="3" fillId="0" borderId="1" xfId="204" applyFont="1" applyFill="1" applyBorder="1" applyAlignment="1">
      <alignment horizontal="justify" vertical="top" wrapText="1"/>
      <protection/>
    </xf>
    <xf numFmtId="49" fontId="3" fillId="0" borderId="1" xfId="204" applyNumberFormat="1" applyFont="1" applyFill="1" applyBorder="1" applyAlignment="1">
      <alignment horizontal="center" vertical="center"/>
      <protection/>
    </xf>
    <xf numFmtId="49" fontId="3" fillId="0" borderId="1" xfId="204" applyNumberFormat="1" applyFont="1" applyBorder="1" applyAlignment="1">
      <alignment horizontal="center" vertical="center" wrapText="1"/>
      <protection/>
    </xf>
    <xf numFmtId="167" fontId="7" fillId="0" borderId="1" xfId="0" applyNumberFormat="1" applyFont="1" applyFill="1" applyBorder="1" applyAlignment="1">
      <alignment horizontal="center" vertical="center"/>
    </xf>
    <xf numFmtId="49" fontId="7" fillId="0" borderId="1" xfId="204" applyNumberFormat="1" applyFont="1" applyBorder="1" applyAlignment="1">
      <alignment horizontal="center" vertical="center" wrapText="1"/>
      <protection/>
    </xf>
    <xf numFmtId="0" fontId="3" fillId="0" borderId="1" xfId="204" applyFont="1" applyBorder="1" applyAlignment="1">
      <alignment horizontal="left" wrapText="1"/>
      <protection/>
    </xf>
    <xf numFmtId="0" fontId="7" fillId="0" borderId="1" xfId="204" applyFont="1" applyBorder="1" applyAlignment="1">
      <alignment horizontal="left" wrapText="1"/>
      <protection/>
    </xf>
    <xf numFmtId="0" fontId="3" fillId="0" borderId="1" xfId="204" applyFont="1" applyBorder="1" applyAlignment="1">
      <alignment horizontal="left" vertical="center" wrapText="1"/>
      <protection/>
    </xf>
    <xf numFmtId="167" fontId="3" fillId="0" borderId="1" xfId="204" applyNumberFormat="1" applyFont="1" applyBorder="1" applyAlignment="1">
      <alignment horizontal="center" vertical="center" wrapText="1"/>
      <protection/>
    </xf>
    <xf numFmtId="167" fontId="7" fillId="0" borderId="1" xfId="204" applyNumberFormat="1" applyFont="1" applyBorder="1" applyAlignment="1">
      <alignment horizontal="center" vertical="center" wrapText="1"/>
      <protection/>
    </xf>
    <xf numFmtId="167" fontId="7" fillId="0" borderId="12" xfId="70" applyNumberFormat="1" applyFont="1" applyBorder="1" applyAlignment="1">
      <alignment horizontal="center" vertical="center" wrapText="1"/>
      <protection/>
    </xf>
    <xf numFmtId="167" fontId="3" fillId="0" borderId="1" xfId="70" applyNumberFormat="1" applyFont="1" applyBorder="1" applyAlignment="1">
      <alignment horizontal="center" vertical="center"/>
      <protection/>
    </xf>
    <xf numFmtId="167" fontId="7" fillId="0" borderId="1" xfId="70" applyNumberFormat="1" applyFont="1" applyBorder="1" applyAlignment="1">
      <alignment horizontal="center" vertical="center"/>
      <protection/>
    </xf>
    <xf numFmtId="0" fontId="3" fillId="0" borderId="1" xfId="204" applyFont="1" applyBorder="1" applyAlignment="1">
      <alignment horizontal="left" vertical="top" wrapText="1"/>
      <protection/>
    </xf>
    <xf numFmtId="167" fontId="7" fillId="0" borderId="1" xfId="204" applyNumberFormat="1" applyFont="1" applyFill="1" applyBorder="1" applyAlignment="1">
      <alignment horizontal="center" vertical="center"/>
      <protection/>
    </xf>
    <xf numFmtId="0" fontId="7" fillId="0" borderId="1" xfId="0" applyFont="1" applyBorder="1" applyAlignment="1">
      <alignment horizontal="center" vertical="center" wrapText="1"/>
    </xf>
    <xf numFmtId="0" fontId="7" fillId="0" borderId="1" xfId="207" applyFont="1" applyBorder="1" applyAlignment="1">
      <alignment horizontal="center" vertical="center" wrapText="1"/>
      <protection/>
    </xf>
    <xf numFmtId="49" fontId="7" fillId="0" borderId="1" xfId="207" applyNumberFormat="1" applyFont="1" applyBorder="1" applyAlignment="1">
      <alignment horizontal="center" vertical="center" wrapText="1"/>
      <protection/>
    </xf>
    <xf numFmtId="0" fontId="7" fillId="0" borderId="0" xfId="204" applyFont="1" applyAlignment="1">
      <alignment horizontal="center" vertical="center" wrapText="1"/>
      <protection/>
    </xf>
    <xf numFmtId="0" fontId="3" fillId="0" borderId="0" xfId="204" applyFont="1" applyAlignment="1">
      <alignment horizontal="left" vertical="center" wrapText="1"/>
      <protection/>
    </xf>
    <xf numFmtId="49" fontId="3" fillId="0" borderId="0" xfId="204" applyNumberFormat="1" applyFont="1" applyAlignment="1">
      <alignment horizontal="center" vertical="center"/>
      <protection/>
    </xf>
    <xf numFmtId="0" fontId="3" fillId="0" borderId="0" xfId="204" applyFont="1" applyAlignment="1">
      <alignment horizontal="right" vertical="center"/>
      <protection/>
    </xf>
    <xf numFmtId="0" fontId="3" fillId="0" borderId="0" xfId="210" applyFont="1" applyFill="1" applyAlignment="1">
      <alignment/>
      <protection/>
    </xf>
    <xf numFmtId="167" fontId="18" fillId="0" borderId="0" xfId="210" applyNumberFormat="1" applyFont="1" applyFill="1" applyAlignment="1">
      <alignment/>
      <protection/>
    </xf>
    <xf numFmtId="0" fontId="18" fillId="0" borderId="0" xfId="210" applyFont="1" applyFill="1" applyAlignment="1">
      <alignment/>
      <protection/>
    </xf>
    <xf numFmtId="0" fontId="3" fillId="0" borderId="0" xfId="210" applyFont="1" applyFill="1" applyAlignment="1">
      <alignment horizontal="center" vertical="center"/>
      <protection/>
    </xf>
    <xf numFmtId="167" fontId="3" fillId="0" borderId="1" xfId="210" applyNumberFormat="1" applyFont="1" applyFill="1" applyBorder="1" applyAlignment="1">
      <alignment horizontal="center" vertical="center" shrinkToFit="1"/>
      <protection/>
    </xf>
    <xf numFmtId="2" fontId="3" fillId="0" borderId="1" xfId="210" applyNumberFormat="1" applyFont="1" applyFill="1" applyBorder="1" applyAlignment="1">
      <alignment horizontal="center" vertical="center" shrinkToFit="1"/>
      <protection/>
    </xf>
    <xf numFmtId="0" fontId="18" fillId="0" borderId="1" xfId="210" applyFont="1" applyFill="1" applyBorder="1" applyAlignment="1">
      <alignment horizontal="justify" vertical="center" wrapText="1"/>
      <protection/>
    </xf>
    <xf numFmtId="49" fontId="18" fillId="0" borderId="1" xfId="210" applyNumberFormat="1" applyFont="1" applyFill="1" applyBorder="1" applyAlignment="1">
      <alignment horizontal="center" vertical="center" shrinkToFit="1"/>
      <protection/>
    </xf>
    <xf numFmtId="0" fontId="3" fillId="0" borderId="1" xfId="210" applyFont="1" applyFill="1" applyBorder="1" applyAlignment="1">
      <alignment horizontal="justify" vertical="center" wrapText="1"/>
      <protection/>
    </xf>
    <xf numFmtId="167" fontId="3" fillId="0" borderId="0" xfId="210" applyNumberFormat="1" applyFont="1" applyFill="1" applyAlignment="1">
      <alignment/>
      <protection/>
    </xf>
    <xf numFmtId="49" fontId="7" fillId="0" borderId="1" xfId="210" applyNumberFormat="1" applyFont="1" applyFill="1" applyBorder="1" applyAlignment="1">
      <alignment horizontal="center" vertical="center" shrinkToFit="1"/>
      <protection/>
    </xf>
    <xf numFmtId="0" fontId="7" fillId="0" borderId="0" xfId="210" applyFont="1" applyFill="1" applyAlignment="1">
      <alignment/>
      <protection/>
    </xf>
    <xf numFmtId="167" fontId="3" fillId="0" borderId="1" xfId="207" applyNumberFormat="1" applyFont="1" applyFill="1" applyBorder="1" applyAlignment="1">
      <alignment horizontal="center" vertical="center"/>
      <protection/>
    </xf>
    <xf numFmtId="0" fontId="7" fillId="0" borderId="1" xfId="210" applyFont="1" applyFill="1" applyBorder="1" applyAlignment="1">
      <alignment horizontal="center" vertical="center" wrapText="1"/>
      <protection/>
    </xf>
    <xf numFmtId="49" fontId="10" fillId="0" borderId="1" xfId="210" applyNumberFormat="1" applyFont="1" applyFill="1" applyBorder="1" applyAlignment="1">
      <alignment horizontal="center" vertical="center" shrinkToFit="1"/>
      <protection/>
    </xf>
    <xf numFmtId="4" fontId="3" fillId="0" borderId="0" xfId="210" applyNumberFormat="1" applyFont="1" applyFill="1" applyAlignment="1">
      <alignment/>
      <protection/>
    </xf>
    <xf numFmtId="0" fontId="10" fillId="0" borderId="1" xfId="210" applyFont="1" applyFill="1" applyBorder="1" applyAlignment="1">
      <alignment horizontal="center" vertical="center" wrapText="1"/>
      <protection/>
    </xf>
    <xf numFmtId="4" fontId="7" fillId="0" borderId="0" xfId="210" applyNumberFormat="1" applyFont="1" applyFill="1" applyAlignment="1">
      <alignment/>
      <protection/>
    </xf>
    <xf numFmtId="49" fontId="3" fillId="0" borderId="1" xfId="210" applyNumberFormat="1" applyFont="1" applyFill="1" applyBorder="1" applyAlignment="1">
      <alignment horizontal="center" vertical="center" shrinkToFit="1"/>
      <protection/>
    </xf>
    <xf numFmtId="49" fontId="3" fillId="0" borderId="1" xfId="210" applyNumberFormat="1" applyFont="1" applyFill="1" applyBorder="1" applyAlignment="1">
      <alignment horizontal="justify" vertical="center" wrapText="1"/>
      <protection/>
    </xf>
    <xf numFmtId="0" fontId="3" fillId="0" borderId="1" xfId="210" applyNumberFormat="1" applyFont="1" applyFill="1" applyBorder="1" applyAlignment="1" applyProtection="1">
      <alignment horizontal="justify" vertical="center" wrapText="1"/>
      <protection/>
    </xf>
    <xf numFmtId="0" fontId="18" fillId="0" borderId="1" xfId="210" applyFont="1" applyFill="1" applyBorder="1" applyAlignment="1">
      <alignment horizontal="center" vertical="center" wrapText="1"/>
      <protection/>
    </xf>
    <xf numFmtId="49" fontId="3" fillId="0" borderId="1" xfId="207" applyNumberFormat="1" applyFont="1" applyFill="1" applyBorder="1" applyAlignment="1">
      <alignment horizontal="center" vertical="center"/>
      <protection/>
    </xf>
    <xf numFmtId="0" fontId="3" fillId="0" borderId="1" xfId="207" applyNumberFormat="1" applyFont="1" applyFill="1" applyBorder="1" applyAlignment="1" applyProtection="1">
      <alignment horizontal="justify" vertical="center" wrapText="1"/>
      <protection/>
    </xf>
    <xf numFmtId="0" fontId="3" fillId="0" borderId="1" xfId="211" applyNumberFormat="1" applyFont="1" applyFill="1" applyBorder="1" applyAlignment="1" applyProtection="1">
      <alignment horizontal="justify" vertical="center" wrapText="1"/>
      <protection/>
    </xf>
    <xf numFmtId="49" fontId="3" fillId="0" borderId="1" xfId="211" applyNumberFormat="1" applyFont="1" applyFill="1" applyBorder="1" applyAlignment="1">
      <alignment horizontal="center" vertical="center" wrapText="1"/>
      <protection/>
    </xf>
    <xf numFmtId="167" fontId="3" fillId="0" borderId="1" xfId="210" applyNumberFormat="1" applyFont="1" applyFill="1" applyBorder="1" applyAlignment="1">
      <alignment horizontal="center" vertical="center" wrapText="1"/>
      <protection/>
    </xf>
    <xf numFmtId="0" fontId="3" fillId="0" borderId="1" xfId="207" applyNumberFormat="1" applyFont="1" applyFill="1" applyBorder="1" applyAlignment="1" applyProtection="1">
      <alignment horizontal="center" vertical="center"/>
      <protection/>
    </xf>
    <xf numFmtId="0" fontId="19" fillId="0" borderId="0" xfId="212" applyFont="1" applyFill="1">
      <alignment/>
      <protection/>
    </xf>
    <xf numFmtId="0" fontId="3" fillId="0" borderId="0" xfId="210" applyFont="1" applyFill="1" applyAlignment="1">
      <alignment horizontal="center" vertical="center" wrapText="1"/>
      <protection/>
    </xf>
    <xf numFmtId="49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/>
    </xf>
    <xf numFmtId="49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204" applyFont="1" applyAlignment="1">
      <alignment horizontal="right" vertical="center" wrapText="1"/>
      <protection/>
    </xf>
    <xf numFmtId="0" fontId="3" fillId="0" borderId="0" xfId="204" applyFont="1" applyAlignment="1">
      <alignment horizontal="right" vertical="center"/>
      <protection/>
    </xf>
    <xf numFmtId="0" fontId="7" fillId="0" borderId="0" xfId="204" applyFont="1" applyAlignment="1">
      <alignment horizontal="center" vertical="center" wrapText="1"/>
      <protection/>
    </xf>
    <xf numFmtId="0" fontId="7" fillId="0" borderId="1" xfId="210" applyFont="1" applyFill="1" applyBorder="1" applyAlignment="1">
      <alignment horizontal="center" vertical="top" wrapText="1"/>
      <protection/>
    </xf>
    <xf numFmtId="0" fontId="7" fillId="0" borderId="1" xfId="210" applyFont="1" applyFill="1" applyBorder="1" applyAlignment="1">
      <alignment horizontal="center" vertical="center" wrapText="1"/>
      <protection/>
    </xf>
    <xf numFmtId="0" fontId="3" fillId="0" borderId="0" xfId="210" applyFont="1" applyFill="1" applyAlignment="1">
      <alignment horizontal="right"/>
      <protection/>
    </xf>
    <xf numFmtId="0" fontId="7" fillId="0" borderId="0" xfId="210" applyFont="1" applyFill="1" applyAlignment="1">
      <alignment horizontal="center" wrapText="1"/>
      <protection/>
    </xf>
    <xf numFmtId="0" fontId="3" fillId="0" borderId="1" xfId="210" applyFont="1" applyFill="1" applyBorder="1" applyAlignment="1">
      <alignment horizontal="center" vertical="center" wrapText="1"/>
      <protection/>
    </xf>
    <xf numFmtId="167" fontId="3" fillId="0" borderId="1" xfId="210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8" fillId="0" borderId="15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center" vertical="center" wrapText="1"/>
      <protection/>
    </xf>
    <xf numFmtId="0" fontId="5" fillId="0" borderId="16" xfId="31" applyNumberFormat="1" applyFont="1" applyFill="1" applyBorder="1" applyAlignment="1">
      <alignment horizontal="center" vertical="center" wrapText="1"/>
      <protection/>
    </xf>
    <xf numFmtId="0" fontId="5" fillId="0" borderId="17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8" fillId="0" borderId="0" xfId="31" applyNumberFormat="1" applyFont="1" applyFill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8" fillId="0" borderId="0" xfId="32" applyNumberFormat="1" applyFont="1" applyFill="1" applyAlignment="1">
      <alignment horizontal="center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0" fontId="5" fillId="0" borderId="9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200" applyFont="1" applyBorder="1" applyAlignment="1">
      <alignment horizontal="center" vertical="center" wrapText="1"/>
      <protection/>
    </xf>
    <xf numFmtId="0" fontId="3" fillId="0" borderId="14" xfId="200" applyFont="1" applyBorder="1" applyAlignment="1">
      <alignment horizontal="center" vertical="center" wrapText="1"/>
      <protection/>
    </xf>
    <xf numFmtId="0" fontId="3" fillId="0" borderId="7" xfId="200" applyFont="1" applyBorder="1" applyAlignment="1">
      <alignment horizontal="center" vertical="center" wrapText="1"/>
      <protection/>
    </xf>
    <xf numFmtId="0" fontId="3" fillId="0" borderId="8" xfId="203" applyFont="1" applyBorder="1" applyAlignment="1">
      <alignment horizontal="center" vertical="center" wrapText="1"/>
      <protection/>
    </xf>
    <xf numFmtId="0" fontId="3" fillId="0" borderId="14" xfId="203" applyFont="1" applyBorder="1" applyAlignment="1">
      <alignment horizontal="center" vertical="center" wrapText="1"/>
      <protection/>
    </xf>
    <xf numFmtId="0" fontId="3" fillId="0" borderId="7" xfId="203" applyFont="1" applyBorder="1" applyAlignment="1">
      <alignment horizontal="center" vertical="center" wrapText="1"/>
      <protection/>
    </xf>
    <xf numFmtId="0" fontId="7" fillId="0" borderId="0" xfId="200" applyFont="1" applyAlignment="1">
      <alignment horizontal="center"/>
      <protection/>
    </xf>
    <xf numFmtId="0" fontId="3" fillId="0" borderId="1" xfId="200" applyFont="1" applyBorder="1" applyAlignment="1">
      <alignment horizontal="left" vertical="center" wrapText="1"/>
      <protection/>
    </xf>
    <xf numFmtId="0" fontId="3" fillId="0" borderId="1" xfId="200" applyFont="1" applyBorder="1" applyAlignment="1">
      <alignment horizontal="center" vertical="center" wrapText="1"/>
      <protection/>
    </xf>
  </cellXfs>
  <cellStyles count="19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Финансовый 2" xfId="23"/>
    <cellStyle name="Обычный 5" xfId="24"/>
    <cellStyle name="Обычный 6" xfId="25"/>
    <cellStyle name="Обычный 7" xfId="26"/>
    <cellStyle name="Обычный 8" xfId="27"/>
    <cellStyle name="Обычный 4 2" xfId="28"/>
    <cellStyle name="Обычный 9" xfId="29"/>
    <cellStyle name="Обычный 2 2" xfId="30"/>
    <cellStyle name="Обычный 10" xfId="31"/>
    <cellStyle name="Обычный 11" xfId="32"/>
    <cellStyle name="Обычный 2 3" xfId="33"/>
    <cellStyle name="Обычный 2 4" xfId="34"/>
    <cellStyle name="Обычный 2 5" xfId="35"/>
    <cellStyle name="Обычный 2 6" xfId="36"/>
    <cellStyle name="Обычный 2 7" xfId="37"/>
    <cellStyle name="Обычный 4 2 2" xfId="38"/>
    <cellStyle name="Обычный 4 2 2 2" xfId="39"/>
    <cellStyle name="Обычный 2 8" xfId="40"/>
    <cellStyle name="Обычный 13 2" xfId="41"/>
    <cellStyle name="Обычный 4 2 3 2" xfId="42"/>
    <cellStyle name="Обычный 12" xfId="43"/>
    <cellStyle name="Обычный 13" xfId="44"/>
    <cellStyle name="Обычный 2 8 2" xfId="45"/>
    <cellStyle name="Обычный 2 8 3" xfId="46"/>
    <cellStyle name="Обычный 2 8 4" xfId="47"/>
    <cellStyle name="Обычный 2 8 5" xfId="48"/>
    <cellStyle name="Обычный 4 2 3" xfId="49"/>
    <cellStyle name="Обычный 2 8 7" xfId="50"/>
    <cellStyle name="Обычный 2 8 2 2" xfId="51"/>
    <cellStyle name="Обычный 2 8 7 2" xfId="52"/>
    <cellStyle name="Обычный 15" xfId="53"/>
    <cellStyle name="Обычный 11 2" xfId="54"/>
    <cellStyle name="Обычный 13 2 2" xfId="55"/>
    <cellStyle name="Обычный 13 2 3" xfId="56"/>
    <cellStyle name="Обычный 13 3" xfId="57"/>
    <cellStyle name="Обычный 14" xfId="58"/>
    <cellStyle name="Обычный 2 2 2" xfId="59"/>
    <cellStyle name="Обычный 2 3 2" xfId="60"/>
    <cellStyle name="Обычный 2 4 2" xfId="61"/>
    <cellStyle name="Обычный 2 5 2" xfId="62"/>
    <cellStyle name="Обычный 2 6 2" xfId="63"/>
    <cellStyle name="Обычный 2 7 2" xfId="64"/>
    <cellStyle name="Обычный 2 8 3 2" xfId="65"/>
    <cellStyle name="Обычный 2 8 4 2" xfId="66"/>
    <cellStyle name="Обычный 2 8 5 2" xfId="67"/>
    <cellStyle name="Обычный 2 8 6" xfId="68"/>
    <cellStyle name="Обычный 2 8 8" xfId="69"/>
    <cellStyle name="Обычный 2 9" xfId="70"/>
    <cellStyle name="Обычный 3 2" xfId="71"/>
    <cellStyle name="Обычный 4 2 2 2 2" xfId="72"/>
    <cellStyle name="Обычный 4 2 2 3" xfId="73"/>
    <cellStyle name="Обычный 4 2 3 2 2" xfId="74"/>
    <cellStyle name="Обычный 4 2 3 2 3" xfId="75"/>
    <cellStyle name="Обычный 4 2 3 3" xfId="76"/>
    <cellStyle name="Обычный 4 2 4" xfId="77"/>
    <cellStyle name="Обычный 4 3" xfId="78"/>
    <cellStyle name="Финансовый 2 2" xfId="79"/>
    <cellStyle name="Обычный 2 8 2 3" xfId="80"/>
    <cellStyle name="Обычный 2 8 7 3" xfId="81"/>
    <cellStyle name="Обычный 13 2 2 2" xfId="82"/>
    <cellStyle name="Обычный 13 2 4" xfId="83"/>
    <cellStyle name="Обычный 13 4" xfId="84"/>
    <cellStyle name="Обычный 2 2 3" xfId="85"/>
    <cellStyle name="Обычный 2 3 3" xfId="86"/>
    <cellStyle name="Обычный 2 4 3" xfId="87"/>
    <cellStyle name="Обычный 2 5 3" xfId="88"/>
    <cellStyle name="Обычный 2 6 3" xfId="89"/>
    <cellStyle name="Обычный 2 7 3" xfId="90"/>
    <cellStyle name="Обычный 2 8 3 3" xfId="91"/>
    <cellStyle name="Обычный 2 8 4 3" xfId="92"/>
    <cellStyle name="Обычный 2 8 5 3" xfId="93"/>
    <cellStyle name="Обычный 2 8 6 2" xfId="94"/>
    <cellStyle name="Обычный 2 8 9" xfId="95"/>
    <cellStyle name="Обычный 4 2 2 2 3" xfId="96"/>
    <cellStyle name="Обычный 4 2 2 4" xfId="97"/>
    <cellStyle name="Обычный 4 2 3 2 2 2" xfId="98"/>
    <cellStyle name="Обычный 4 2 3 2 4" xfId="99"/>
    <cellStyle name="Обычный 4 2 3 4" xfId="100"/>
    <cellStyle name="Обычный 4 2 5" xfId="101"/>
    <cellStyle name="Обычный 4 4" xfId="102"/>
    <cellStyle name="Обычный 13 2 5" xfId="103"/>
    <cellStyle name="Обычный 4 2 3 2 5" xfId="104"/>
    <cellStyle name="Обычный 2 8 2 3 2" xfId="105"/>
    <cellStyle name="Обычный 2 8 7 3 2" xfId="106"/>
    <cellStyle name="Обычный 2 8 2 3 3" xfId="107"/>
    <cellStyle name="Обычный 2 8 7 3 3" xfId="108"/>
    <cellStyle name="Финансовый [0] 2" xfId="109"/>
    <cellStyle name="Обычный 2 8 2 3 3 2" xfId="110"/>
    <cellStyle name="Обычный 2 8 7 3 3 2" xfId="111"/>
    <cellStyle name="Обычный 4 2 6" xfId="112"/>
    <cellStyle name="Обычный 10 2" xfId="113"/>
    <cellStyle name="Обычный 2 8 2 3 3 3" xfId="114"/>
    <cellStyle name="Обычный 2 8 2 3 3 3 2" xfId="115"/>
    <cellStyle name="Обычный 2 8 7 4" xfId="116"/>
    <cellStyle name="Обычный 2 8 2 3 3 3 2 2" xfId="117"/>
    <cellStyle name="Обычный 2 8 7 4 2" xfId="118"/>
    <cellStyle name="Обычный 2 8 2 3 3 3 2 2 2" xfId="119"/>
    <cellStyle name="Обычный 2 8 7 4 2 2" xfId="120"/>
    <cellStyle name="Обычный 2 8 7 3 3 3 2 2" xfId="121"/>
    <cellStyle name="Обычный 2 8 2 3 3 3 2 2 2 2" xfId="122"/>
    <cellStyle name="Обычный 2 8 7 4 2 2 2" xfId="123"/>
    <cellStyle name="Обычный 2 8 7 3 3 3 2 2 2" xfId="124"/>
    <cellStyle name="Обычный 2 8 2 3 3 3 2 2 2 3" xfId="125"/>
    <cellStyle name="Обычный 2 8 7 4 2 2 3" xfId="126"/>
    <cellStyle name="Обычный 2 8 7 3 3 3 2 2 3" xfId="127"/>
    <cellStyle name="Обычный 2 8 2 3 3 2 2" xfId="128"/>
    <cellStyle name="Обычный 4 2 6 2" xfId="129"/>
    <cellStyle name="Обычный 2 8 2 3 3 3 2 2 2 3 2" xfId="130"/>
    <cellStyle name="Обычный 2 8 7 4 2 2 3 2" xfId="131"/>
    <cellStyle name="Обычный 2 8 2 3 3 3 2 2 2 3 2 2" xfId="132"/>
    <cellStyle name="Обычный 2 8 7 4 2 2 3 2 2" xfId="133"/>
    <cellStyle name="Обычный 2 8 2 3 3 3 2 2 3" xfId="134"/>
    <cellStyle name="Обычный 2 8 2 3 3 2 2 2" xfId="135"/>
    <cellStyle name="Обычный 4 2 6 2 2" xfId="136"/>
    <cellStyle name="Обычный 2 8 2 3 3 3 2 2 2 3 2 2 2" xfId="137"/>
    <cellStyle name="Обычный 2 8 7 4 2 2 3 2 2 2" xfId="138"/>
    <cellStyle name="Обычный 2 8 2 3 3 3 2 2 3 2" xfId="139"/>
    <cellStyle name="Обычный 2 8 2 3 3 3 2 2 2 3 2 2 2 2" xfId="140"/>
    <cellStyle name="Обычный 2 8 7 4 2 2 3 2 2 2 2" xfId="141"/>
    <cellStyle name="Обычный 2 8 2 3 3 3 2 2 3 2 2" xfId="142"/>
    <cellStyle name="Обычный 2 8 2 3 3 3 2 2 2 3 2 2 2 2 2" xfId="143"/>
    <cellStyle name="Обычный 2 8 7 4 2 2 3 2 2 2 2 2" xfId="144"/>
    <cellStyle name="Обычный 2 8 2 3 3 3 2 2 3 2 2 2" xfId="145"/>
    <cellStyle name="Обычный 16" xfId="146"/>
    <cellStyle name="Обычный 2 8 2 3 3 3 2 2 2 3 2 2 2 2 3" xfId="147"/>
    <cellStyle name="Обычный 2 8 7 4 2 2 3 2 2 2 2 3" xfId="148"/>
    <cellStyle name="Обычный 2 8 2 3 3 3 2 2 3 2 2 3" xfId="149"/>
    <cellStyle name="Обычный 2 8 2 3 3 3 2 2 2 3 2 2 2 2 4" xfId="150"/>
    <cellStyle name="Обычный 2 8 7 4 2 2 3 2 2 2 2 4" xfId="151"/>
    <cellStyle name="Обычный 2 8 2 3 3 3 2 2 3 2 2 4" xfId="152"/>
    <cellStyle name="Обычный 2 8 2 3 3 3 2 2 2 3 2 2 2 2 2 3" xfId="153"/>
    <cellStyle name="Обычный 2 8 2 3 3 3 2 2 3 2 2 2 3" xfId="154"/>
    <cellStyle name="Обычный 2 8 2 3 3 2 2 2 2" xfId="155"/>
    <cellStyle name="Обычный 4 2 6 2 2 2" xfId="156"/>
    <cellStyle name="Обычный 16 2" xfId="157"/>
    <cellStyle name="Обычный 2 8 2 3 3 2 2 2 2 2" xfId="158"/>
    <cellStyle name="Обычный 4 2 6 2 2 2 2" xfId="159"/>
    <cellStyle name="Обычный 16 2 2" xfId="160"/>
    <cellStyle name="Обычный 2 8 2 3 3 3 2 2 2 3 2 2 2 2 4 2" xfId="161"/>
    <cellStyle name="Обычный 2 8 7 4 2 2 3 2 2 2 2 4 2" xfId="162"/>
    <cellStyle name="Обычный 2 8 2 3 3 3 2 2 3 2 2 4 2" xfId="163"/>
    <cellStyle name="Обычный 2 8 2 3 3 3 2 2 2 3 2 2 2 2 4 3" xfId="164"/>
    <cellStyle name="Обычный 2 8 7 4 2 2 3 2 2 2 2 4 3" xfId="165"/>
    <cellStyle name="Обычный 2 8 2 3 3 3 2 2 3 2 2 4 3" xfId="166"/>
    <cellStyle name="Обычный 2 8 2 3 3 3 2 2 3 2 2 2 3 4 3" xfId="167"/>
    <cellStyle name="Обычный 2 8 2 3 3 3 2 2 2 3 2 2 2 2 2 3 4 3" xfId="168"/>
    <cellStyle name="Обычный 2 8 2 3 3 3 2 2 2 3 2 2 2 2 4 5 3" xfId="169"/>
    <cellStyle name="Обычный 2 8 2 3 3 3 2 2 2 3 2 2 2 2 4 3 2" xfId="170"/>
    <cellStyle name="Обычный 2 8 7 4 2 2 3 2 2 2 2 4 3 2" xfId="171"/>
    <cellStyle name="Обычный 2 8 2 3 3 3 2 2 3 2 2 4 3 2" xfId="172"/>
    <cellStyle name="Обычный 2 8 2 3 3 3 2 2 3 2 2 2 3 4 3 2" xfId="173"/>
    <cellStyle name="Обычный 2 8 2 3 3 3 2 2 2 3 2 2 2 2 2 3 4 3 2" xfId="174"/>
    <cellStyle name="Обычный 2 8 2 3 3 3 2 2 2 3 2 2 2 2 4 5 3 2" xfId="175"/>
    <cellStyle name="Обычный 2 8 2 3 3 2 2 2 2 2 2" xfId="176"/>
    <cellStyle name="Обычный 4 2 6 2 2 2 2 2" xfId="177"/>
    <cellStyle name="Обычный 16 2 2 2" xfId="178"/>
    <cellStyle name="Обычный 2 8 2 3 3 3 2 2 2 3 2 2 2 2 4 3 2 2" xfId="179"/>
    <cellStyle name="Обычный 2 8 7 4 2 2 3 2 2 2 2 4 3 2 2" xfId="180"/>
    <cellStyle name="Обычный 2 8 2 3 3 3 2 2 3 2 2 4 3 2 2" xfId="181"/>
    <cellStyle name="Обычный 2 8 2 3 3 3 2 2 3 2 2 2 3 4 3 2 2" xfId="182"/>
    <cellStyle name="Обычный 2 8 2 3 3 3 2 2 2 3 2 2 2 2 2 3 4 3 2 2" xfId="183"/>
    <cellStyle name="Обычный 2 8 2 3 3 3 2 2 2 3 2 2 2 2 4 5 3 2 2" xfId="184"/>
    <cellStyle name="Обычный 2 8 2 3 3 3 2 2 2 3 2 2 2 2 4 3 2 3" xfId="185"/>
    <cellStyle name="Обычный 2 8 7 4 2 2 3 2 2 2 2 4 3 2 3" xfId="186"/>
    <cellStyle name="Обычный 2 8 2 3 3 3 2 2 3 2 2 4 3 2 3" xfId="187"/>
    <cellStyle name="Обычный 2 8 2 3 3 3 2 2 3 2 2 2 3 4 3 2 3" xfId="188"/>
    <cellStyle name="Обычный 2 8 2 3 3 3 2 2 2 3 2 2 2 2 2 3 4 3 2 3" xfId="189"/>
    <cellStyle name="Обычный 2 8 2 3 3 3 2 2 2 3 2 2 2 2 4 5 3 2 3" xfId="190"/>
    <cellStyle name="Обычный 2 8 2 3 3 2 2 2 2 2 2 2" xfId="191"/>
    <cellStyle name="Обычный 4 2 6 2 2 2 2 2 2" xfId="192"/>
    <cellStyle name="Обычный 16 2 2 2 2" xfId="193"/>
    <cellStyle name="Обычный 2 8 2 3 3 3 2 2 2 3 2 2 2 2 4 3 2 4" xfId="194"/>
    <cellStyle name="Обычный 2 8 7 4 2 2 3 2 2 2 2 4 3 2 4" xfId="195"/>
    <cellStyle name="Обычный 2 8 2 3 3 3 2 2 3 2 2 4 3 2 4" xfId="196"/>
    <cellStyle name="Обычный 2 8 2 3 3 3 2 2 3 2 2 2 3 4 3 2 4" xfId="197"/>
    <cellStyle name="Обычный 2 8 2 3 3 3 2 2 2 3 2 2 2 2 2 3 4 3 2 4" xfId="198"/>
    <cellStyle name="Обычный 2 8 2 3 3 3 2 2 2 3 2 2 2 2 4 5 3 2 4" xfId="199"/>
    <cellStyle name="Обычный 2 8 2 3 3 2 2 2 2 2 2 3" xfId="200"/>
    <cellStyle name="Обычный 4 2 6 2 2 2 2 2 3" xfId="201"/>
    <cellStyle name="Обычный 16 2 2 2 3" xfId="202"/>
    <cellStyle name="Обычный 2 8 2 3 3 2 2 2 3" xfId="203"/>
    <cellStyle name="Обычный 2 8 2 3 3 3 2 2 2 3 2 2 2 2 4 5 3 3" xfId="204"/>
    <cellStyle name="Обычный 2 8 2 3 3 3 2 2 2 3 2 2 2 2 4 3 2 5" xfId="205"/>
    <cellStyle name="Обычный 2 8 2 3 3 3 2 2 3 2 2 2 3 4 3 3" xfId="206"/>
    <cellStyle name="Обычный 2 8 2 3 3 3 2 2 2 3 2 2 2 2 2 3 4 3 3" xfId="207"/>
    <cellStyle name="Обычный 2 8 2 3 3 3 2 2 3 2 2 4 5 3" xfId="208"/>
    <cellStyle name="Обычный 2 8 7 4 2 2 3 2 2 2 2 4 5 3" xfId="209"/>
    <cellStyle name="Обычный 10 2 2" xfId="210"/>
    <cellStyle name="Обычный 2 8 7 3 3 3 2 2 4" xfId="211"/>
    <cellStyle name="Обычный 11 2 2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22%20&#1075;&#1086;&#1076;%20-%20&#1059;&#1058;&#1054;&#1063;&#1053;&#1045;&#1053;&#1048;&#1045;%20&#1073;&#1102;&#1076;&#1078;&#1077;&#1090;&#1072;\4%20&#1059;&#1090;&#1086;&#1095;&#1085;&#1077;&#1085;&#1080;&#1077;\&#1056;&#1077;&#1096;&#1077;&#1085;&#1080;&#1077;%20&#1086;&#1090;%2025.08.2022%20&#8470;%20123\&#1087;&#1088;&#1080;&#1083;&#1086;&#1078;&#1077;&#1085;&#1080;&#1103;%20%20&#1082;%20&#1088;&#1077;&#1096;&#1077;&#1085;&#1080;&#1102;%20&#8470;%201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1 источ"/>
      <sheetName val="№ 2 дох."/>
      <sheetName val="№ 3 р.п"/>
      <sheetName val="№ 4 ведом"/>
      <sheetName val=" № 5  рп, кцср, квр"/>
      <sheetName val="№ 6 МП"/>
      <sheetName val="№ 8 АИП"/>
    </sheetNames>
    <sheetDataSet>
      <sheetData sheetId="0"/>
      <sheetData sheetId="1"/>
      <sheetData sheetId="2"/>
      <sheetData sheetId="3"/>
      <sheetData sheetId="4">
        <row r="304">
          <cell r="E304">
            <v>495.2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3" sqref="A3:D3"/>
    </sheetView>
  </sheetViews>
  <sheetFormatPr defaultColWidth="9.125" defaultRowHeight="12.75"/>
  <cols>
    <col min="1" max="1" width="30.625" style="72" customWidth="1"/>
    <col min="2" max="2" width="51.625" style="72" customWidth="1"/>
    <col min="3" max="3" width="14.00390625" style="81" customWidth="1"/>
    <col min="4" max="4" width="13.875" style="72" customWidth="1"/>
    <col min="5" max="16384" width="9.125" style="72" customWidth="1"/>
  </cols>
  <sheetData>
    <row r="1" spans="1:4" ht="12.75">
      <c r="A1" s="324" t="s">
        <v>252</v>
      </c>
      <c r="B1" s="324"/>
      <c r="C1" s="324"/>
      <c r="D1" s="324"/>
    </row>
    <row r="2" spans="1:4" ht="12.75">
      <c r="A2" s="324" t="s">
        <v>288</v>
      </c>
      <c r="B2" s="324"/>
      <c r="C2" s="324"/>
      <c r="D2" s="324"/>
    </row>
    <row r="3" spans="1:4" ht="12.75">
      <c r="A3" s="324" t="s">
        <v>1073</v>
      </c>
      <c r="B3" s="324"/>
      <c r="C3" s="324"/>
      <c r="D3" s="324"/>
    </row>
    <row r="4" spans="1:4" ht="12.75">
      <c r="A4" s="115"/>
      <c r="B4" s="115"/>
      <c r="C4" s="115"/>
      <c r="D4" s="115"/>
    </row>
    <row r="5" spans="1:4" ht="12.75">
      <c r="A5" s="326" t="s">
        <v>253</v>
      </c>
      <c r="B5" s="326"/>
      <c r="C5" s="326"/>
      <c r="D5" s="326"/>
    </row>
    <row r="6" spans="1:4" ht="12.75">
      <c r="A6" s="326" t="s">
        <v>403</v>
      </c>
      <c r="B6" s="326"/>
      <c r="C6" s="326"/>
      <c r="D6" s="326"/>
    </row>
    <row r="8" spans="1:4" ht="36" customHeight="1">
      <c r="A8" s="332" t="s">
        <v>254</v>
      </c>
      <c r="B8" s="327" t="s">
        <v>18</v>
      </c>
      <c r="C8" s="327" t="s">
        <v>404</v>
      </c>
      <c r="D8" s="329" t="s">
        <v>405</v>
      </c>
    </row>
    <row r="9" spans="1:4" ht="36" customHeight="1">
      <c r="A9" s="333"/>
      <c r="B9" s="331"/>
      <c r="C9" s="328"/>
      <c r="D9" s="330"/>
    </row>
    <row r="10" spans="1:4" ht="12.75">
      <c r="A10" s="83" t="s">
        <v>3</v>
      </c>
      <c r="B10" s="84">
        <v>2</v>
      </c>
      <c r="C10" s="84">
        <v>3</v>
      </c>
      <c r="D10" s="73">
        <v>4</v>
      </c>
    </row>
    <row r="11" spans="1:4" ht="31.5">
      <c r="A11" s="74" t="s">
        <v>255</v>
      </c>
      <c r="B11" s="75" t="s">
        <v>281</v>
      </c>
      <c r="C11" s="76">
        <f>C12+C16</f>
        <v>48683.49999999988</v>
      </c>
      <c r="D11" s="76">
        <f>D12+D16</f>
        <v>-39985.90000000014</v>
      </c>
    </row>
    <row r="12" spans="1:4" ht="12.75">
      <c r="A12" s="71" t="s">
        <v>256</v>
      </c>
      <c r="B12" s="39" t="s">
        <v>257</v>
      </c>
      <c r="C12" s="77">
        <f aca="true" t="shared" si="0" ref="C12:D14">C13</f>
        <v>-1005625.6</v>
      </c>
      <c r="D12" s="77">
        <f t="shared" si="0"/>
        <v>-1110840.1</v>
      </c>
    </row>
    <row r="13" spans="1:4" ht="12.75">
      <c r="A13" s="71" t="s">
        <v>258</v>
      </c>
      <c r="B13" s="39" t="s">
        <v>259</v>
      </c>
      <c r="C13" s="77">
        <f>C14</f>
        <v>-1005625.6</v>
      </c>
      <c r="D13" s="77">
        <f t="shared" si="0"/>
        <v>-1110840.1</v>
      </c>
    </row>
    <row r="14" spans="1:4" ht="31.5">
      <c r="A14" s="71" t="s">
        <v>282</v>
      </c>
      <c r="B14" s="39" t="s">
        <v>283</v>
      </c>
      <c r="C14" s="77">
        <f>C15</f>
        <v>-1005625.6</v>
      </c>
      <c r="D14" s="77">
        <f t="shared" si="0"/>
        <v>-1110840.1</v>
      </c>
    </row>
    <row r="15" spans="1:4" ht="31.5">
      <c r="A15" s="71" t="s">
        <v>260</v>
      </c>
      <c r="B15" s="39" t="s">
        <v>261</v>
      </c>
      <c r="C15" s="77">
        <f>-993129.4-116.2-12380</f>
        <v>-1005625.6</v>
      </c>
      <c r="D15" s="85">
        <v>-1110840.1</v>
      </c>
    </row>
    <row r="16" spans="1:4" ht="12.75">
      <c r="A16" s="71" t="s">
        <v>262</v>
      </c>
      <c r="B16" s="39" t="s">
        <v>263</v>
      </c>
      <c r="C16" s="77">
        <f aca="true" t="shared" si="1" ref="C16:D18">C17</f>
        <v>1054309.0999999999</v>
      </c>
      <c r="D16" s="77">
        <f t="shared" si="1"/>
        <v>1070854.2</v>
      </c>
    </row>
    <row r="17" spans="1:4" ht="12.75">
      <c r="A17" s="71" t="s">
        <v>264</v>
      </c>
      <c r="B17" s="39" t="s">
        <v>265</v>
      </c>
      <c r="C17" s="77">
        <f>C18</f>
        <v>1054309.0999999999</v>
      </c>
      <c r="D17" s="77">
        <f t="shared" si="1"/>
        <v>1070854.2</v>
      </c>
    </row>
    <row r="18" spans="1:4" ht="31.5">
      <c r="A18" s="71" t="s">
        <v>284</v>
      </c>
      <c r="B18" s="39" t="s">
        <v>285</v>
      </c>
      <c r="C18" s="77">
        <f>C19</f>
        <v>1054309.0999999999</v>
      </c>
      <c r="D18" s="77">
        <f t="shared" si="1"/>
        <v>1070854.2</v>
      </c>
    </row>
    <row r="19" spans="1:4" ht="31.5">
      <c r="A19" s="71" t="s">
        <v>266</v>
      </c>
      <c r="B19" s="39" t="s">
        <v>267</v>
      </c>
      <c r="C19" s="77">
        <f>1053313.9+116.2+879</f>
        <v>1054309.0999999999</v>
      </c>
      <c r="D19" s="78">
        <v>1070854.2</v>
      </c>
    </row>
    <row r="20" spans="1:4" ht="12.75">
      <c r="A20" s="325" t="s">
        <v>286</v>
      </c>
      <c r="B20" s="325"/>
      <c r="C20" s="76">
        <f>C11</f>
        <v>48683.49999999988</v>
      </c>
      <c r="D20" s="76">
        <f>D11</f>
        <v>-39985.90000000014</v>
      </c>
    </row>
    <row r="22" spans="1:2" ht="12.75">
      <c r="A22" s="79"/>
      <c r="B22" s="80"/>
    </row>
    <row r="23" ht="12.75">
      <c r="B23" s="82"/>
    </row>
  </sheetData>
  <mergeCells count="10">
    <mergeCell ref="A1:D1"/>
    <mergeCell ref="A2:D2"/>
    <mergeCell ref="A3:D3"/>
    <mergeCell ref="A20:B20"/>
    <mergeCell ref="A5:D5"/>
    <mergeCell ref="A6:D6"/>
    <mergeCell ref="C8:C9"/>
    <mergeCell ref="D8:D9"/>
    <mergeCell ref="B8:B9"/>
    <mergeCell ref="A8:A9"/>
  </mergeCells>
  <printOptions/>
  <pageMargins left="0.5905511811023623" right="0.1968503937007874" top="0.1968503937007874" bottom="0.1968503937007874" header="0.5118110236220472" footer="0.5118110236220472"/>
  <pageSetup fitToHeight="0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80" zoomScaleSheetLayoutView="80" workbookViewId="0" topLeftCell="A1">
      <selection activeCell="I1" sqref="I1:L1"/>
    </sheetView>
  </sheetViews>
  <sheetFormatPr defaultColWidth="9.125" defaultRowHeight="12.75"/>
  <cols>
    <col min="1" max="1" width="6.25390625" style="179" customWidth="1"/>
    <col min="2" max="2" width="48.75390625" style="180" customWidth="1"/>
    <col min="3" max="3" width="29.125" style="180" customWidth="1"/>
    <col min="4" max="4" width="9.625" style="181" customWidth="1"/>
    <col min="5" max="5" width="11.75390625" style="181" customWidth="1"/>
    <col min="6" max="6" width="14.00390625" style="181" customWidth="1"/>
    <col min="7" max="7" width="10.875" style="182" customWidth="1"/>
    <col min="8" max="8" width="12.25390625" style="181" bestFit="1" customWidth="1"/>
    <col min="9" max="9" width="12.125" style="181" customWidth="1"/>
    <col min="10" max="10" width="12.75390625" style="181" customWidth="1"/>
    <col min="11" max="11" width="9.25390625" style="182" customWidth="1"/>
    <col min="12" max="12" width="14.875" style="181" customWidth="1"/>
    <col min="13" max="252" width="9.125" style="180" customWidth="1"/>
    <col min="253" max="253" width="5.625" style="180" customWidth="1"/>
    <col min="254" max="254" width="33.625" style="180" customWidth="1"/>
    <col min="255" max="255" width="15.625" style="180" customWidth="1"/>
    <col min="256" max="256" width="9.625" style="180" customWidth="1"/>
    <col min="257" max="257" width="11.75390625" style="180" customWidth="1"/>
    <col min="258" max="258" width="13.125" style="180" customWidth="1"/>
    <col min="259" max="259" width="10.875" style="180" customWidth="1"/>
    <col min="260" max="260" width="9.25390625" style="180" bestFit="1" customWidth="1"/>
    <col min="261" max="261" width="12.125" style="180" customWidth="1"/>
    <col min="262" max="262" width="12.75390625" style="180" customWidth="1"/>
    <col min="263" max="263" width="9.25390625" style="180" customWidth="1"/>
    <col min="264" max="264" width="9.25390625" style="180" bestFit="1" customWidth="1"/>
    <col min="265" max="265" width="13.125" style="180" customWidth="1"/>
    <col min="266" max="266" width="13.625" style="180" customWidth="1"/>
    <col min="267" max="267" width="9.625" style="180" customWidth="1"/>
    <col min="268" max="268" width="14.875" style="180" customWidth="1"/>
    <col min="269" max="508" width="9.125" style="180" customWidth="1"/>
    <col min="509" max="509" width="5.625" style="180" customWidth="1"/>
    <col min="510" max="510" width="33.625" style="180" customWidth="1"/>
    <col min="511" max="511" width="15.625" style="180" customWidth="1"/>
    <col min="512" max="512" width="9.625" style="180" customWidth="1"/>
    <col min="513" max="513" width="11.75390625" style="180" customWidth="1"/>
    <col min="514" max="514" width="13.125" style="180" customWidth="1"/>
    <col min="515" max="515" width="10.875" style="180" customWidth="1"/>
    <col min="516" max="516" width="9.25390625" style="180" bestFit="1" customWidth="1"/>
    <col min="517" max="517" width="12.125" style="180" customWidth="1"/>
    <col min="518" max="518" width="12.75390625" style="180" customWidth="1"/>
    <col min="519" max="519" width="9.25390625" style="180" customWidth="1"/>
    <col min="520" max="520" width="9.25390625" style="180" bestFit="1" customWidth="1"/>
    <col min="521" max="521" width="13.125" style="180" customWidth="1"/>
    <col min="522" max="522" width="13.625" style="180" customWidth="1"/>
    <col min="523" max="523" width="9.625" style="180" customWidth="1"/>
    <col min="524" max="524" width="14.875" style="180" customWidth="1"/>
    <col min="525" max="764" width="9.125" style="180" customWidth="1"/>
    <col min="765" max="765" width="5.625" style="180" customWidth="1"/>
    <col min="766" max="766" width="33.625" style="180" customWidth="1"/>
    <col min="767" max="767" width="15.625" style="180" customWidth="1"/>
    <col min="768" max="768" width="9.625" style="180" customWidth="1"/>
    <col min="769" max="769" width="11.75390625" style="180" customWidth="1"/>
    <col min="770" max="770" width="13.125" style="180" customWidth="1"/>
    <col min="771" max="771" width="10.875" style="180" customWidth="1"/>
    <col min="772" max="772" width="9.25390625" style="180" bestFit="1" customWidth="1"/>
    <col min="773" max="773" width="12.125" style="180" customWidth="1"/>
    <col min="774" max="774" width="12.75390625" style="180" customWidth="1"/>
    <col min="775" max="775" width="9.25390625" style="180" customWidth="1"/>
    <col min="776" max="776" width="9.25390625" style="180" bestFit="1" customWidth="1"/>
    <col min="777" max="777" width="13.125" style="180" customWidth="1"/>
    <col min="778" max="778" width="13.625" style="180" customWidth="1"/>
    <col min="779" max="779" width="9.625" style="180" customWidth="1"/>
    <col min="780" max="780" width="14.875" style="180" customWidth="1"/>
    <col min="781" max="1020" width="9.125" style="180" customWidth="1"/>
    <col min="1021" max="1021" width="5.625" style="180" customWidth="1"/>
    <col min="1022" max="1022" width="33.625" style="180" customWidth="1"/>
    <col min="1023" max="1023" width="15.625" style="180" customWidth="1"/>
    <col min="1024" max="1024" width="9.625" style="180" customWidth="1"/>
    <col min="1025" max="1025" width="11.75390625" style="180" customWidth="1"/>
    <col min="1026" max="1026" width="13.125" style="180" customWidth="1"/>
    <col min="1027" max="1027" width="10.875" style="180" customWidth="1"/>
    <col min="1028" max="1028" width="9.25390625" style="180" bestFit="1" customWidth="1"/>
    <col min="1029" max="1029" width="12.125" style="180" customWidth="1"/>
    <col min="1030" max="1030" width="12.75390625" style="180" customWidth="1"/>
    <col min="1031" max="1031" width="9.25390625" style="180" customWidth="1"/>
    <col min="1032" max="1032" width="9.25390625" style="180" bestFit="1" customWidth="1"/>
    <col min="1033" max="1033" width="13.125" style="180" customWidth="1"/>
    <col min="1034" max="1034" width="13.625" style="180" customWidth="1"/>
    <col min="1035" max="1035" width="9.625" style="180" customWidth="1"/>
    <col min="1036" max="1036" width="14.875" style="180" customWidth="1"/>
    <col min="1037" max="1276" width="9.125" style="180" customWidth="1"/>
    <col min="1277" max="1277" width="5.625" style="180" customWidth="1"/>
    <col min="1278" max="1278" width="33.625" style="180" customWidth="1"/>
    <col min="1279" max="1279" width="15.625" style="180" customWidth="1"/>
    <col min="1280" max="1280" width="9.625" style="180" customWidth="1"/>
    <col min="1281" max="1281" width="11.75390625" style="180" customWidth="1"/>
    <col min="1282" max="1282" width="13.125" style="180" customWidth="1"/>
    <col min="1283" max="1283" width="10.875" style="180" customWidth="1"/>
    <col min="1284" max="1284" width="9.25390625" style="180" bestFit="1" customWidth="1"/>
    <col min="1285" max="1285" width="12.125" style="180" customWidth="1"/>
    <col min="1286" max="1286" width="12.75390625" style="180" customWidth="1"/>
    <col min="1287" max="1287" width="9.25390625" style="180" customWidth="1"/>
    <col min="1288" max="1288" width="9.25390625" style="180" bestFit="1" customWidth="1"/>
    <col min="1289" max="1289" width="13.125" style="180" customWidth="1"/>
    <col min="1290" max="1290" width="13.625" style="180" customWidth="1"/>
    <col min="1291" max="1291" width="9.625" style="180" customWidth="1"/>
    <col min="1292" max="1292" width="14.875" style="180" customWidth="1"/>
    <col min="1293" max="1532" width="9.125" style="180" customWidth="1"/>
    <col min="1533" max="1533" width="5.625" style="180" customWidth="1"/>
    <col min="1534" max="1534" width="33.625" style="180" customWidth="1"/>
    <col min="1535" max="1535" width="15.625" style="180" customWidth="1"/>
    <col min="1536" max="1536" width="9.625" style="180" customWidth="1"/>
    <col min="1537" max="1537" width="11.75390625" style="180" customWidth="1"/>
    <col min="1538" max="1538" width="13.125" style="180" customWidth="1"/>
    <col min="1539" max="1539" width="10.875" style="180" customWidth="1"/>
    <col min="1540" max="1540" width="9.25390625" style="180" bestFit="1" customWidth="1"/>
    <col min="1541" max="1541" width="12.125" style="180" customWidth="1"/>
    <col min="1542" max="1542" width="12.75390625" style="180" customWidth="1"/>
    <col min="1543" max="1543" width="9.25390625" style="180" customWidth="1"/>
    <col min="1544" max="1544" width="9.25390625" style="180" bestFit="1" customWidth="1"/>
    <col min="1545" max="1545" width="13.125" style="180" customWidth="1"/>
    <col min="1546" max="1546" width="13.625" style="180" customWidth="1"/>
    <col min="1547" max="1547" width="9.625" style="180" customWidth="1"/>
    <col min="1548" max="1548" width="14.875" style="180" customWidth="1"/>
    <col min="1549" max="1788" width="9.125" style="180" customWidth="1"/>
    <col min="1789" max="1789" width="5.625" style="180" customWidth="1"/>
    <col min="1790" max="1790" width="33.625" style="180" customWidth="1"/>
    <col min="1791" max="1791" width="15.625" style="180" customWidth="1"/>
    <col min="1792" max="1792" width="9.625" style="180" customWidth="1"/>
    <col min="1793" max="1793" width="11.75390625" style="180" customWidth="1"/>
    <col min="1794" max="1794" width="13.125" style="180" customWidth="1"/>
    <col min="1795" max="1795" width="10.875" style="180" customWidth="1"/>
    <col min="1796" max="1796" width="9.25390625" style="180" bestFit="1" customWidth="1"/>
    <col min="1797" max="1797" width="12.125" style="180" customWidth="1"/>
    <col min="1798" max="1798" width="12.75390625" style="180" customWidth="1"/>
    <col min="1799" max="1799" width="9.25390625" style="180" customWidth="1"/>
    <col min="1800" max="1800" width="9.25390625" style="180" bestFit="1" customWidth="1"/>
    <col min="1801" max="1801" width="13.125" style="180" customWidth="1"/>
    <col min="1802" max="1802" width="13.625" style="180" customWidth="1"/>
    <col min="1803" max="1803" width="9.625" style="180" customWidth="1"/>
    <col min="1804" max="1804" width="14.875" style="180" customWidth="1"/>
    <col min="1805" max="2044" width="9.125" style="180" customWidth="1"/>
    <col min="2045" max="2045" width="5.625" style="180" customWidth="1"/>
    <col min="2046" max="2046" width="33.625" style="180" customWidth="1"/>
    <col min="2047" max="2047" width="15.625" style="180" customWidth="1"/>
    <col min="2048" max="2048" width="9.625" style="180" customWidth="1"/>
    <col min="2049" max="2049" width="11.75390625" style="180" customWidth="1"/>
    <col min="2050" max="2050" width="13.125" style="180" customWidth="1"/>
    <col min="2051" max="2051" width="10.875" style="180" customWidth="1"/>
    <col min="2052" max="2052" width="9.25390625" style="180" bestFit="1" customWidth="1"/>
    <col min="2053" max="2053" width="12.125" style="180" customWidth="1"/>
    <col min="2054" max="2054" width="12.75390625" style="180" customWidth="1"/>
    <col min="2055" max="2055" width="9.25390625" style="180" customWidth="1"/>
    <col min="2056" max="2056" width="9.25390625" style="180" bestFit="1" customWidth="1"/>
    <col min="2057" max="2057" width="13.125" style="180" customWidth="1"/>
    <col min="2058" max="2058" width="13.625" style="180" customWidth="1"/>
    <col min="2059" max="2059" width="9.625" style="180" customWidth="1"/>
    <col min="2060" max="2060" width="14.875" style="180" customWidth="1"/>
    <col min="2061" max="2300" width="9.125" style="180" customWidth="1"/>
    <col min="2301" max="2301" width="5.625" style="180" customWidth="1"/>
    <col min="2302" max="2302" width="33.625" style="180" customWidth="1"/>
    <col min="2303" max="2303" width="15.625" style="180" customWidth="1"/>
    <col min="2304" max="2304" width="9.625" style="180" customWidth="1"/>
    <col min="2305" max="2305" width="11.75390625" style="180" customWidth="1"/>
    <col min="2306" max="2306" width="13.125" style="180" customWidth="1"/>
    <col min="2307" max="2307" width="10.875" style="180" customWidth="1"/>
    <col min="2308" max="2308" width="9.25390625" style="180" bestFit="1" customWidth="1"/>
    <col min="2309" max="2309" width="12.125" style="180" customWidth="1"/>
    <col min="2310" max="2310" width="12.75390625" style="180" customWidth="1"/>
    <col min="2311" max="2311" width="9.25390625" style="180" customWidth="1"/>
    <col min="2312" max="2312" width="9.25390625" style="180" bestFit="1" customWidth="1"/>
    <col min="2313" max="2313" width="13.125" style="180" customWidth="1"/>
    <col min="2314" max="2314" width="13.625" style="180" customWidth="1"/>
    <col min="2315" max="2315" width="9.625" style="180" customWidth="1"/>
    <col min="2316" max="2316" width="14.875" style="180" customWidth="1"/>
    <col min="2317" max="2556" width="9.125" style="180" customWidth="1"/>
    <col min="2557" max="2557" width="5.625" style="180" customWidth="1"/>
    <col min="2558" max="2558" width="33.625" style="180" customWidth="1"/>
    <col min="2559" max="2559" width="15.625" style="180" customWidth="1"/>
    <col min="2560" max="2560" width="9.625" style="180" customWidth="1"/>
    <col min="2561" max="2561" width="11.75390625" style="180" customWidth="1"/>
    <col min="2562" max="2562" width="13.125" style="180" customWidth="1"/>
    <col min="2563" max="2563" width="10.875" style="180" customWidth="1"/>
    <col min="2564" max="2564" width="9.25390625" style="180" bestFit="1" customWidth="1"/>
    <col min="2565" max="2565" width="12.125" style="180" customWidth="1"/>
    <col min="2566" max="2566" width="12.75390625" style="180" customWidth="1"/>
    <col min="2567" max="2567" width="9.25390625" style="180" customWidth="1"/>
    <col min="2568" max="2568" width="9.25390625" style="180" bestFit="1" customWidth="1"/>
    <col min="2569" max="2569" width="13.125" style="180" customWidth="1"/>
    <col min="2570" max="2570" width="13.625" style="180" customWidth="1"/>
    <col min="2571" max="2571" width="9.625" style="180" customWidth="1"/>
    <col min="2572" max="2572" width="14.875" style="180" customWidth="1"/>
    <col min="2573" max="2812" width="9.125" style="180" customWidth="1"/>
    <col min="2813" max="2813" width="5.625" style="180" customWidth="1"/>
    <col min="2814" max="2814" width="33.625" style="180" customWidth="1"/>
    <col min="2815" max="2815" width="15.625" style="180" customWidth="1"/>
    <col min="2816" max="2816" width="9.625" style="180" customWidth="1"/>
    <col min="2817" max="2817" width="11.75390625" style="180" customWidth="1"/>
    <col min="2818" max="2818" width="13.125" style="180" customWidth="1"/>
    <col min="2819" max="2819" width="10.875" style="180" customWidth="1"/>
    <col min="2820" max="2820" width="9.25390625" style="180" bestFit="1" customWidth="1"/>
    <col min="2821" max="2821" width="12.125" style="180" customWidth="1"/>
    <col min="2822" max="2822" width="12.75390625" style="180" customWidth="1"/>
    <col min="2823" max="2823" width="9.25390625" style="180" customWidth="1"/>
    <col min="2824" max="2824" width="9.25390625" style="180" bestFit="1" customWidth="1"/>
    <col min="2825" max="2825" width="13.125" style="180" customWidth="1"/>
    <col min="2826" max="2826" width="13.625" style="180" customWidth="1"/>
    <col min="2827" max="2827" width="9.625" style="180" customWidth="1"/>
    <col min="2828" max="2828" width="14.875" style="180" customWidth="1"/>
    <col min="2829" max="3068" width="9.125" style="180" customWidth="1"/>
    <col min="3069" max="3069" width="5.625" style="180" customWidth="1"/>
    <col min="3070" max="3070" width="33.625" style="180" customWidth="1"/>
    <col min="3071" max="3071" width="15.625" style="180" customWidth="1"/>
    <col min="3072" max="3072" width="9.625" style="180" customWidth="1"/>
    <col min="3073" max="3073" width="11.75390625" style="180" customWidth="1"/>
    <col min="3074" max="3074" width="13.125" style="180" customWidth="1"/>
    <col min="3075" max="3075" width="10.875" style="180" customWidth="1"/>
    <col min="3076" max="3076" width="9.25390625" style="180" bestFit="1" customWidth="1"/>
    <col min="3077" max="3077" width="12.125" style="180" customWidth="1"/>
    <col min="3078" max="3078" width="12.75390625" style="180" customWidth="1"/>
    <col min="3079" max="3079" width="9.25390625" style="180" customWidth="1"/>
    <col min="3080" max="3080" width="9.25390625" style="180" bestFit="1" customWidth="1"/>
    <col min="3081" max="3081" width="13.125" style="180" customWidth="1"/>
    <col min="3082" max="3082" width="13.625" style="180" customWidth="1"/>
    <col min="3083" max="3083" width="9.625" style="180" customWidth="1"/>
    <col min="3084" max="3084" width="14.875" style="180" customWidth="1"/>
    <col min="3085" max="3324" width="9.125" style="180" customWidth="1"/>
    <col min="3325" max="3325" width="5.625" style="180" customWidth="1"/>
    <col min="3326" max="3326" width="33.625" style="180" customWidth="1"/>
    <col min="3327" max="3327" width="15.625" style="180" customWidth="1"/>
    <col min="3328" max="3328" width="9.625" style="180" customWidth="1"/>
    <col min="3329" max="3329" width="11.75390625" style="180" customWidth="1"/>
    <col min="3330" max="3330" width="13.125" style="180" customWidth="1"/>
    <col min="3331" max="3331" width="10.875" style="180" customWidth="1"/>
    <col min="3332" max="3332" width="9.25390625" style="180" bestFit="1" customWidth="1"/>
    <col min="3333" max="3333" width="12.125" style="180" customWidth="1"/>
    <col min="3334" max="3334" width="12.75390625" style="180" customWidth="1"/>
    <col min="3335" max="3335" width="9.25390625" style="180" customWidth="1"/>
    <col min="3336" max="3336" width="9.25390625" style="180" bestFit="1" customWidth="1"/>
    <col min="3337" max="3337" width="13.125" style="180" customWidth="1"/>
    <col min="3338" max="3338" width="13.625" style="180" customWidth="1"/>
    <col min="3339" max="3339" width="9.625" style="180" customWidth="1"/>
    <col min="3340" max="3340" width="14.875" style="180" customWidth="1"/>
    <col min="3341" max="3580" width="9.125" style="180" customWidth="1"/>
    <col min="3581" max="3581" width="5.625" style="180" customWidth="1"/>
    <col min="3582" max="3582" width="33.625" style="180" customWidth="1"/>
    <col min="3583" max="3583" width="15.625" style="180" customWidth="1"/>
    <col min="3584" max="3584" width="9.625" style="180" customWidth="1"/>
    <col min="3585" max="3585" width="11.75390625" style="180" customWidth="1"/>
    <col min="3586" max="3586" width="13.125" style="180" customWidth="1"/>
    <col min="3587" max="3587" width="10.875" style="180" customWidth="1"/>
    <col min="3588" max="3588" width="9.25390625" style="180" bestFit="1" customWidth="1"/>
    <col min="3589" max="3589" width="12.125" style="180" customWidth="1"/>
    <col min="3590" max="3590" width="12.75390625" style="180" customWidth="1"/>
    <col min="3591" max="3591" width="9.25390625" style="180" customWidth="1"/>
    <col min="3592" max="3592" width="9.25390625" style="180" bestFit="1" customWidth="1"/>
    <col min="3593" max="3593" width="13.125" style="180" customWidth="1"/>
    <col min="3594" max="3594" width="13.625" style="180" customWidth="1"/>
    <col min="3595" max="3595" width="9.625" style="180" customWidth="1"/>
    <col min="3596" max="3596" width="14.875" style="180" customWidth="1"/>
    <col min="3597" max="3836" width="9.125" style="180" customWidth="1"/>
    <col min="3837" max="3837" width="5.625" style="180" customWidth="1"/>
    <col min="3838" max="3838" width="33.625" style="180" customWidth="1"/>
    <col min="3839" max="3839" width="15.625" style="180" customWidth="1"/>
    <col min="3840" max="3840" width="9.625" style="180" customWidth="1"/>
    <col min="3841" max="3841" width="11.75390625" style="180" customWidth="1"/>
    <col min="3842" max="3842" width="13.125" style="180" customWidth="1"/>
    <col min="3843" max="3843" width="10.875" style="180" customWidth="1"/>
    <col min="3844" max="3844" width="9.25390625" style="180" bestFit="1" customWidth="1"/>
    <col min="3845" max="3845" width="12.125" style="180" customWidth="1"/>
    <col min="3846" max="3846" width="12.75390625" style="180" customWidth="1"/>
    <col min="3847" max="3847" width="9.25390625" style="180" customWidth="1"/>
    <col min="3848" max="3848" width="9.25390625" style="180" bestFit="1" customWidth="1"/>
    <col min="3849" max="3849" width="13.125" style="180" customWidth="1"/>
    <col min="3850" max="3850" width="13.625" style="180" customWidth="1"/>
    <col min="3851" max="3851" width="9.625" style="180" customWidth="1"/>
    <col min="3852" max="3852" width="14.875" style="180" customWidth="1"/>
    <col min="3853" max="4092" width="9.125" style="180" customWidth="1"/>
    <col min="4093" max="4093" width="5.625" style="180" customWidth="1"/>
    <col min="4094" max="4094" width="33.625" style="180" customWidth="1"/>
    <col min="4095" max="4095" width="15.625" style="180" customWidth="1"/>
    <col min="4096" max="4096" width="9.625" style="180" customWidth="1"/>
    <col min="4097" max="4097" width="11.75390625" style="180" customWidth="1"/>
    <col min="4098" max="4098" width="13.125" style="180" customWidth="1"/>
    <col min="4099" max="4099" width="10.875" style="180" customWidth="1"/>
    <col min="4100" max="4100" width="9.25390625" style="180" bestFit="1" customWidth="1"/>
    <col min="4101" max="4101" width="12.125" style="180" customWidth="1"/>
    <col min="4102" max="4102" width="12.75390625" style="180" customWidth="1"/>
    <col min="4103" max="4103" width="9.25390625" style="180" customWidth="1"/>
    <col min="4104" max="4104" width="9.25390625" style="180" bestFit="1" customWidth="1"/>
    <col min="4105" max="4105" width="13.125" style="180" customWidth="1"/>
    <col min="4106" max="4106" width="13.625" style="180" customWidth="1"/>
    <col min="4107" max="4107" width="9.625" style="180" customWidth="1"/>
    <col min="4108" max="4108" width="14.875" style="180" customWidth="1"/>
    <col min="4109" max="4348" width="9.125" style="180" customWidth="1"/>
    <col min="4349" max="4349" width="5.625" style="180" customWidth="1"/>
    <col min="4350" max="4350" width="33.625" style="180" customWidth="1"/>
    <col min="4351" max="4351" width="15.625" style="180" customWidth="1"/>
    <col min="4352" max="4352" width="9.625" style="180" customWidth="1"/>
    <col min="4353" max="4353" width="11.75390625" style="180" customWidth="1"/>
    <col min="4354" max="4354" width="13.125" style="180" customWidth="1"/>
    <col min="4355" max="4355" width="10.875" style="180" customWidth="1"/>
    <col min="4356" max="4356" width="9.25390625" style="180" bestFit="1" customWidth="1"/>
    <col min="4357" max="4357" width="12.125" style="180" customWidth="1"/>
    <col min="4358" max="4358" width="12.75390625" style="180" customWidth="1"/>
    <col min="4359" max="4359" width="9.25390625" style="180" customWidth="1"/>
    <col min="4360" max="4360" width="9.25390625" style="180" bestFit="1" customWidth="1"/>
    <col min="4361" max="4361" width="13.125" style="180" customWidth="1"/>
    <col min="4362" max="4362" width="13.625" style="180" customWidth="1"/>
    <col min="4363" max="4363" width="9.625" style="180" customWidth="1"/>
    <col min="4364" max="4364" width="14.875" style="180" customWidth="1"/>
    <col min="4365" max="4604" width="9.125" style="180" customWidth="1"/>
    <col min="4605" max="4605" width="5.625" style="180" customWidth="1"/>
    <col min="4606" max="4606" width="33.625" style="180" customWidth="1"/>
    <col min="4607" max="4607" width="15.625" style="180" customWidth="1"/>
    <col min="4608" max="4608" width="9.625" style="180" customWidth="1"/>
    <col min="4609" max="4609" width="11.75390625" style="180" customWidth="1"/>
    <col min="4610" max="4610" width="13.125" style="180" customWidth="1"/>
    <col min="4611" max="4611" width="10.875" style="180" customWidth="1"/>
    <col min="4612" max="4612" width="9.25390625" style="180" bestFit="1" customWidth="1"/>
    <col min="4613" max="4613" width="12.125" style="180" customWidth="1"/>
    <col min="4614" max="4614" width="12.75390625" style="180" customWidth="1"/>
    <col min="4615" max="4615" width="9.25390625" style="180" customWidth="1"/>
    <col min="4616" max="4616" width="9.25390625" style="180" bestFit="1" customWidth="1"/>
    <col min="4617" max="4617" width="13.125" style="180" customWidth="1"/>
    <col min="4618" max="4618" width="13.625" style="180" customWidth="1"/>
    <col min="4619" max="4619" width="9.625" style="180" customWidth="1"/>
    <col min="4620" max="4620" width="14.875" style="180" customWidth="1"/>
    <col min="4621" max="4860" width="9.125" style="180" customWidth="1"/>
    <col min="4861" max="4861" width="5.625" style="180" customWidth="1"/>
    <col min="4862" max="4862" width="33.625" style="180" customWidth="1"/>
    <col min="4863" max="4863" width="15.625" style="180" customWidth="1"/>
    <col min="4864" max="4864" width="9.625" style="180" customWidth="1"/>
    <col min="4865" max="4865" width="11.75390625" style="180" customWidth="1"/>
    <col min="4866" max="4866" width="13.125" style="180" customWidth="1"/>
    <col min="4867" max="4867" width="10.875" style="180" customWidth="1"/>
    <col min="4868" max="4868" width="9.25390625" style="180" bestFit="1" customWidth="1"/>
    <col min="4869" max="4869" width="12.125" style="180" customWidth="1"/>
    <col min="4870" max="4870" width="12.75390625" style="180" customWidth="1"/>
    <col min="4871" max="4871" width="9.25390625" style="180" customWidth="1"/>
    <col min="4872" max="4872" width="9.25390625" style="180" bestFit="1" customWidth="1"/>
    <col min="4873" max="4873" width="13.125" style="180" customWidth="1"/>
    <col min="4874" max="4874" width="13.625" style="180" customWidth="1"/>
    <col min="4875" max="4875" width="9.625" style="180" customWidth="1"/>
    <col min="4876" max="4876" width="14.875" style="180" customWidth="1"/>
    <col min="4877" max="5116" width="9.125" style="180" customWidth="1"/>
    <col min="5117" max="5117" width="5.625" style="180" customWidth="1"/>
    <col min="5118" max="5118" width="33.625" style="180" customWidth="1"/>
    <col min="5119" max="5119" width="15.625" style="180" customWidth="1"/>
    <col min="5120" max="5120" width="9.625" style="180" customWidth="1"/>
    <col min="5121" max="5121" width="11.75390625" style="180" customWidth="1"/>
    <col min="5122" max="5122" width="13.125" style="180" customWidth="1"/>
    <col min="5123" max="5123" width="10.875" style="180" customWidth="1"/>
    <col min="5124" max="5124" width="9.25390625" style="180" bestFit="1" customWidth="1"/>
    <col min="5125" max="5125" width="12.125" style="180" customWidth="1"/>
    <col min="5126" max="5126" width="12.75390625" style="180" customWidth="1"/>
    <col min="5127" max="5127" width="9.25390625" style="180" customWidth="1"/>
    <col min="5128" max="5128" width="9.25390625" style="180" bestFit="1" customWidth="1"/>
    <col min="5129" max="5129" width="13.125" style="180" customWidth="1"/>
    <col min="5130" max="5130" width="13.625" style="180" customWidth="1"/>
    <col min="5131" max="5131" width="9.625" style="180" customWidth="1"/>
    <col min="5132" max="5132" width="14.875" style="180" customWidth="1"/>
    <col min="5133" max="5372" width="9.125" style="180" customWidth="1"/>
    <col min="5373" max="5373" width="5.625" style="180" customWidth="1"/>
    <col min="5374" max="5374" width="33.625" style="180" customWidth="1"/>
    <col min="5375" max="5375" width="15.625" style="180" customWidth="1"/>
    <col min="5376" max="5376" width="9.625" style="180" customWidth="1"/>
    <col min="5377" max="5377" width="11.75390625" style="180" customWidth="1"/>
    <col min="5378" max="5378" width="13.125" style="180" customWidth="1"/>
    <col min="5379" max="5379" width="10.875" style="180" customWidth="1"/>
    <col min="5380" max="5380" width="9.25390625" style="180" bestFit="1" customWidth="1"/>
    <col min="5381" max="5381" width="12.125" style="180" customWidth="1"/>
    <col min="5382" max="5382" width="12.75390625" style="180" customWidth="1"/>
    <col min="5383" max="5383" width="9.25390625" style="180" customWidth="1"/>
    <col min="5384" max="5384" width="9.25390625" style="180" bestFit="1" customWidth="1"/>
    <col min="5385" max="5385" width="13.125" style="180" customWidth="1"/>
    <col min="5386" max="5386" width="13.625" style="180" customWidth="1"/>
    <col min="5387" max="5387" width="9.625" style="180" customWidth="1"/>
    <col min="5388" max="5388" width="14.875" style="180" customWidth="1"/>
    <col min="5389" max="5628" width="9.125" style="180" customWidth="1"/>
    <col min="5629" max="5629" width="5.625" style="180" customWidth="1"/>
    <col min="5630" max="5630" width="33.625" style="180" customWidth="1"/>
    <col min="5631" max="5631" width="15.625" style="180" customWidth="1"/>
    <col min="5632" max="5632" width="9.625" style="180" customWidth="1"/>
    <col min="5633" max="5633" width="11.75390625" style="180" customWidth="1"/>
    <col min="5634" max="5634" width="13.125" style="180" customWidth="1"/>
    <col min="5635" max="5635" width="10.875" style="180" customWidth="1"/>
    <col min="5636" max="5636" width="9.25390625" style="180" bestFit="1" customWidth="1"/>
    <col min="5637" max="5637" width="12.125" style="180" customWidth="1"/>
    <col min="5638" max="5638" width="12.75390625" style="180" customWidth="1"/>
    <col min="5639" max="5639" width="9.25390625" style="180" customWidth="1"/>
    <col min="5640" max="5640" width="9.25390625" style="180" bestFit="1" customWidth="1"/>
    <col min="5641" max="5641" width="13.125" style="180" customWidth="1"/>
    <col min="5642" max="5642" width="13.625" style="180" customWidth="1"/>
    <col min="5643" max="5643" width="9.625" style="180" customWidth="1"/>
    <col min="5644" max="5644" width="14.875" style="180" customWidth="1"/>
    <col min="5645" max="5884" width="9.125" style="180" customWidth="1"/>
    <col min="5885" max="5885" width="5.625" style="180" customWidth="1"/>
    <col min="5886" max="5886" width="33.625" style="180" customWidth="1"/>
    <col min="5887" max="5887" width="15.625" style="180" customWidth="1"/>
    <col min="5888" max="5888" width="9.625" style="180" customWidth="1"/>
    <col min="5889" max="5889" width="11.75390625" style="180" customWidth="1"/>
    <col min="5890" max="5890" width="13.125" style="180" customWidth="1"/>
    <col min="5891" max="5891" width="10.875" style="180" customWidth="1"/>
    <col min="5892" max="5892" width="9.25390625" style="180" bestFit="1" customWidth="1"/>
    <col min="5893" max="5893" width="12.125" style="180" customWidth="1"/>
    <col min="5894" max="5894" width="12.75390625" style="180" customWidth="1"/>
    <col min="5895" max="5895" width="9.25390625" style="180" customWidth="1"/>
    <col min="5896" max="5896" width="9.25390625" style="180" bestFit="1" customWidth="1"/>
    <col min="5897" max="5897" width="13.125" style="180" customWidth="1"/>
    <col min="5898" max="5898" width="13.625" style="180" customWidth="1"/>
    <col min="5899" max="5899" width="9.625" style="180" customWidth="1"/>
    <col min="5900" max="5900" width="14.875" style="180" customWidth="1"/>
    <col min="5901" max="6140" width="9.125" style="180" customWidth="1"/>
    <col min="6141" max="6141" width="5.625" style="180" customWidth="1"/>
    <col min="6142" max="6142" width="33.625" style="180" customWidth="1"/>
    <col min="6143" max="6143" width="15.625" style="180" customWidth="1"/>
    <col min="6144" max="6144" width="9.625" style="180" customWidth="1"/>
    <col min="6145" max="6145" width="11.75390625" style="180" customWidth="1"/>
    <col min="6146" max="6146" width="13.125" style="180" customWidth="1"/>
    <col min="6147" max="6147" width="10.875" style="180" customWidth="1"/>
    <col min="6148" max="6148" width="9.25390625" style="180" bestFit="1" customWidth="1"/>
    <col min="6149" max="6149" width="12.125" style="180" customWidth="1"/>
    <col min="6150" max="6150" width="12.75390625" style="180" customWidth="1"/>
    <col min="6151" max="6151" width="9.25390625" style="180" customWidth="1"/>
    <col min="6152" max="6152" width="9.25390625" style="180" bestFit="1" customWidth="1"/>
    <col min="6153" max="6153" width="13.125" style="180" customWidth="1"/>
    <col min="6154" max="6154" width="13.625" style="180" customWidth="1"/>
    <col min="6155" max="6155" width="9.625" style="180" customWidth="1"/>
    <col min="6156" max="6156" width="14.875" style="180" customWidth="1"/>
    <col min="6157" max="6396" width="9.125" style="180" customWidth="1"/>
    <col min="6397" max="6397" width="5.625" style="180" customWidth="1"/>
    <col min="6398" max="6398" width="33.625" style="180" customWidth="1"/>
    <col min="6399" max="6399" width="15.625" style="180" customWidth="1"/>
    <col min="6400" max="6400" width="9.625" style="180" customWidth="1"/>
    <col min="6401" max="6401" width="11.75390625" style="180" customWidth="1"/>
    <col min="6402" max="6402" width="13.125" style="180" customWidth="1"/>
    <col min="6403" max="6403" width="10.875" style="180" customWidth="1"/>
    <col min="6404" max="6404" width="9.25390625" style="180" bestFit="1" customWidth="1"/>
    <col min="6405" max="6405" width="12.125" style="180" customWidth="1"/>
    <col min="6406" max="6406" width="12.75390625" style="180" customWidth="1"/>
    <col min="6407" max="6407" width="9.25390625" style="180" customWidth="1"/>
    <col min="6408" max="6408" width="9.25390625" style="180" bestFit="1" customWidth="1"/>
    <col min="6409" max="6409" width="13.125" style="180" customWidth="1"/>
    <col min="6410" max="6410" width="13.625" style="180" customWidth="1"/>
    <col min="6411" max="6411" width="9.625" style="180" customWidth="1"/>
    <col min="6412" max="6412" width="14.875" style="180" customWidth="1"/>
    <col min="6413" max="6652" width="9.125" style="180" customWidth="1"/>
    <col min="6653" max="6653" width="5.625" style="180" customWidth="1"/>
    <col min="6654" max="6654" width="33.625" style="180" customWidth="1"/>
    <col min="6655" max="6655" width="15.625" style="180" customWidth="1"/>
    <col min="6656" max="6656" width="9.625" style="180" customWidth="1"/>
    <col min="6657" max="6657" width="11.75390625" style="180" customWidth="1"/>
    <col min="6658" max="6658" width="13.125" style="180" customWidth="1"/>
    <col min="6659" max="6659" width="10.875" style="180" customWidth="1"/>
    <col min="6660" max="6660" width="9.25390625" style="180" bestFit="1" customWidth="1"/>
    <col min="6661" max="6661" width="12.125" style="180" customWidth="1"/>
    <col min="6662" max="6662" width="12.75390625" style="180" customWidth="1"/>
    <col min="6663" max="6663" width="9.25390625" style="180" customWidth="1"/>
    <col min="6664" max="6664" width="9.25390625" style="180" bestFit="1" customWidth="1"/>
    <col min="6665" max="6665" width="13.125" style="180" customWidth="1"/>
    <col min="6666" max="6666" width="13.625" style="180" customWidth="1"/>
    <col min="6667" max="6667" width="9.625" style="180" customWidth="1"/>
    <col min="6668" max="6668" width="14.875" style="180" customWidth="1"/>
    <col min="6669" max="6908" width="9.125" style="180" customWidth="1"/>
    <col min="6909" max="6909" width="5.625" style="180" customWidth="1"/>
    <col min="6910" max="6910" width="33.625" style="180" customWidth="1"/>
    <col min="6911" max="6911" width="15.625" style="180" customWidth="1"/>
    <col min="6912" max="6912" width="9.625" style="180" customWidth="1"/>
    <col min="6913" max="6913" width="11.75390625" style="180" customWidth="1"/>
    <col min="6914" max="6914" width="13.125" style="180" customWidth="1"/>
    <col min="6915" max="6915" width="10.875" style="180" customWidth="1"/>
    <col min="6916" max="6916" width="9.25390625" style="180" bestFit="1" customWidth="1"/>
    <col min="6917" max="6917" width="12.125" style="180" customWidth="1"/>
    <col min="6918" max="6918" width="12.75390625" style="180" customWidth="1"/>
    <col min="6919" max="6919" width="9.25390625" style="180" customWidth="1"/>
    <col min="6920" max="6920" width="9.25390625" style="180" bestFit="1" customWidth="1"/>
    <col min="6921" max="6921" width="13.125" style="180" customWidth="1"/>
    <col min="6922" max="6922" width="13.625" style="180" customWidth="1"/>
    <col min="6923" max="6923" width="9.625" style="180" customWidth="1"/>
    <col min="6924" max="6924" width="14.875" style="180" customWidth="1"/>
    <col min="6925" max="7164" width="9.125" style="180" customWidth="1"/>
    <col min="7165" max="7165" width="5.625" style="180" customWidth="1"/>
    <col min="7166" max="7166" width="33.625" style="180" customWidth="1"/>
    <col min="7167" max="7167" width="15.625" style="180" customWidth="1"/>
    <col min="7168" max="7168" width="9.625" style="180" customWidth="1"/>
    <col min="7169" max="7169" width="11.75390625" style="180" customWidth="1"/>
    <col min="7170" max="7170" width="13.125" style="180" customWidth="1"/>
    <col min="7171" max="7171" width="10.875" style="180" customWidth="1"/>
    <col min="7172" max="7172" width="9.25390625" style="180" bestFit="1" customWidth="1"/>
    <col min="7173" max="7173" width="12.125" style="180" customWidth="1"/>
    <col min="7174" max="7174" width="12.75390625" style="180" customWidth="1"/>
    <col min="7175" max="7175" width="9.25390625" style="180" customWidth="1"/>
    <col min="7176" max="7176" width="9.25390625" style="180" bestFit="1" customWidth="1"/>
    <col min="7177" max="7177" width="13.125" style="180" customWidth="1"/>
    <col min="7178" max="7178" width="13.625" style="180" customWidth="1"/>
    <col min="7179" max="7179" width="9.625" style="180" customWidth="1"/>
    <col min="7180" max="7180" width="14.875" style="180" customWidth="1"/>
    <col min="7181" max="7420" width="9.125" style="180" customWidth="1"/>
    <col min="7421" max="7421" width="5.625" style="180" customWidth="1"/>
    <col min="7422" max="7422" width="33.625" style="180" customWidth="1"/>
    <col min="7423" max="7423" width="15.625" style="180" customWidth="1"/>
    <col min="7424" max="7424" width="9.625" style="180" customWidth="1"/>
    <col min="7425" max="7425" width="11.75390625" style="180" customWidth="1"/>
    <col min="7426" max="7426" width="13.125" style="180" customWidth="1"/>
    <col min="7427" max="7427" width="10.875" style="180" customWidth="1"/>
    <col min="7428" max="7428" width="9.25390625" style="180" bestFit="1" customWidth="1"/>
    <col min="7429" max="7429" width="12.125" style="180" customWidth="1"/>
    <col min="7430" max="7430" width="12.75390625" style="180" customWidth="1"/>
    <col min="7431" max="7431" width="9.25390625" style="180" customWidth="1"/>
    <col min="7432" max="7432" width="9.25390625" style="180" bestFit="1" customWidth="1"/>
    <col min="7433" max="7433" width="13.125" style="180" customWidth="1"/>
    <col min="7434" max="7434" width="13.625" style="180" customWidth="1"/>
    <col min="7435" max="7435" width="9.625" style="180" customWidth="1"/>
    <col min="7436" max="7436" width="14.875" style="180" customWidth="1"/>
    <col min="7437" max="7676" width="9.125" style="180" customWidth="1"/>
    <col min="7677" max="7677" width="5.625" style="180" customWidth="1"/>
    <col min="7678" max="7678" width="33.625" style="180" customWidth="1"/>
    <col min="7679" max="7679" width="15.625" style="180" customWidth="1"/>
    <col min="7680" max="7680" width="9.625" style="180" customWidth="1"/>
    <col min="7681" max="7681" width="11.75390625" style="180" customWidth="1"/>
    <col min="7682" max="7682" width="13.125" style="180" customWidth="1"/>
    <col min="7683" max="7683" width="10.875" style="180" customWidth="1"/>
    <col min="7684" max="7684" width="9.25390625" style="180" bestFit="1" customWidth="1"/>
    <col min="7685" max="7685" width="12.125" style="180" customWidth="1"/>
    <col min="7686" max="7686" width="12.75390625" style="180" customWidth="1"/>
    <col min="7687" max="7687" width="9.25390625" style="180" customWidth="1"/>
    <col min="7688" max="7688" width="9.25390625" style="180" bestFit="1" customWidth="1"/>
    <col min="7689" max="7689" width="13.125" style="180" customWidth="1"/>
    <col min="7690" max="7690" width="13.625" style="180" customWidth="1"/>
    <col min="7691" max="7691" width="9.625" style="180" customWidth="1"/>
    <col min="7692" max="7692" width="14.875" style="180" customWidth="1"/>
    <col min="7693" max="7932" width="9.125" style="180" customWidth="1"/>
    <col min="7933" max="7933" width="5.625" style="180" customWidth="1"/>
    <col min="7934" max="7934" width="33.625" style="180" customWidth="1"/>
    <col min="7935" max="7935" width="15.625" style="180" customWidth="1"/>
    <col min="7936" max="7936" width="9.625" style="180" customWidth="1"/>
    <col min="7937" max="7937" width="11.75390625" style="180" customWidth="1"/>
    <col min="7938" max="7938" width="13.125" style="180" customWidth="1"/>
    <col min="7939" max="7939" width="10.875" style="180" customWidth="1"/>
    <col min="7940" max="7940" width="9.25390625" style="180" bestFit="1" customWidth="1"/>
    <col min="7941" max="7941" width="12.125" style="180" customWidth="1"/>
    <col min="7942" max="7942" width="12.75390625" style="180" customWidth="1"/>
    <col min="7943" max="7943" width="9.25390625" style="180" customWidth="1"/>
    <col min="7944" max="7944" width="9.25390625" style="180" bestFit="1" customWidth="1"/>
    <col min="7945" max="7945" width="13.125" style="180" customWidth="1"/>
    <col min="7946" max="7946" width="13.625" style="180" customWidth="1"/>
    <col min="7947" max="7947" width="9.625" style="180" customWidth="1"/>
    <col min="7948" max="7948" width="14.875" style="180" customWidth="1"/>
    <col min="7949" max="8188" width="9.125" style="180" customWidth="1"/>
    <col min="8189" max="8189" width="5.625" style="180" customWidth="1"/>
    <col min="8190" max="8190" width="33.625" style="180" customWidth="1"/>
    <col min="8191" max="8191" width="15.625" style="180" customWidth="1"/>
    <col min="8192" max="8192" width="9.625" style="180" customWidth="1"/>
    <col min="8193" max="8193" width="11.75390625" style="180" customWidth="1"/>
    <col min="8194" max="8194" width="13.125" style="180" customWidth="1"/>
    <col min="8195" max="8195" width="10.875" style="180" customWidth="1"/>
    <col min="8196" max="8196" width="9.25390625" style="180" bestFit="1" customWidth="1"/>
    <col min="8197" max="8197" width="12.125" style="180" customWidth="1"/>
    <col min="8198" max="8198" width="12.75390625" style="180" customWidth="1"/>
    <col min="8199" max="8199" width="9.25390625" style="180" customWidth="1"/>
    <col min="8200" max="8200" width="9.25390625" style="180" bestFit="1" customWidth="1"/>
    <col min="8201" max="8201" width="13.125" style="180" customWidth="1"/>
    <col min="8202" max="8202" width="13.625" style="180" customWidth="1"/>
    <col min="8203" max="8203" width="9.625" style="180" customWidth="1"/>
    <col min="8204" max="8204" width="14.875" style="180" customWidth="1"/>
    <col min="8205" max="8444" width="9.125" style="180" customWidth="1"/>
    <col min="8445" max="8445" width="5.625" style="180" customWidth="1"/>
    <col min="8446" max="8446" width="33.625" style="180" customWidth="1"/>
    <col min="8447" max="8447" width="15.625" style="180" customWidth="1"/>
    <col min="8448" max="8448" width="9.625" style="180" customWidth="1"/>
    <col min="8449" max="8449" width="11.75390625" style="180" customWidth="1"/>
    <col min="8450" max="8450" width="13.125" style="180" customWidth="1"/>
    <col min="8451" max="8451" width="10.875" style="180" customWidth="1"/>
    <col min="8452" max="8452" width="9.25390625" style="180" bestFit="1" customWidth="1"/>
    <col min="8453" max="8453" width="12.125" style="180" customWidth="1"/>
    <col min="8454" max="8454" width="12.75390625" style="180" customWidth="1"/>
    <col min="8455" max="8455" width="9.25390625" style="180" customWidth="1"/>
    <col min="8456" max="8456" width="9.25390625" style="180" bestFit="1" customWidth="1"/>
    <col min="8457" max="8457" width="13.125" style="180" customWidth="1"/>
    <col min="8458" max="8458" width="13.625" style="180" customWidth="1"/>
    <col min="8459" max="8459" width="9.625" style="180" customWidth="1"/>
    <col min="8460" max="8460" width="14.875" style="180" customWidth="1"/>
    <col min="8461" max="8700" width="9.125" style="180" customWidth="1"/>
    <col min="8701" max="8701" width="5.625" style="180" customWidth="1"/>
    <col min="8702" max="8702" width="33.625" style="180" customWidth="1"/>
    <col min="8703" max="8703" width="15.625" style="180" customWidth="1"/>
    <col min="8704" max="8704" width="9.625" style="180" customWidth="1"/>
    <col min="8705" max="8705" width="11.75390625" style="180" customWidth="1"/>
    <col min="8706" max="8706" width="13.125" style="180" customWidth="1"/>
    <col min="8707" max="8707" width="10.875" style="180" customWidth="1"/>
    <col min="8708" max="8708" width="9.25390625" style="180" bestFit="1" customWidth="1"/>
    <col min="8709" max="8709" width="12.125" style="180" customWidth="1"/>
    <col min="8710" max="8710" width="12.75390625" style="180" customWidth="1"/>
    <col min="8711" max="8711" width="9.25390625" style="180" customWidth="1"/>
    <col min="8712" max="8712" width="9.25390625" style="180" bestFit="1" customWidth="1"/>
    <col min="8713" max="8713" width="13.125" style="180" customWidth="1"/>
    <col min="8714" max="8714" width="13.625" style="180" customWidth="1"/>
    <col min="8715" max="8715" width="9.625" style="180" customWidth="1"/>
    <col min="8716" max="8716" width="14.875" style="180" customWidth="1"/>
    <col min="8717" max="8956" width="9.125" style="180" customWidth="1"/>
    <col min="8957" max="8957" width="5.625" style="180" customWidth="1"/>
    <col min="8958" max="8958" width="33.625" style="180" customWidth="1"/>
    <col min="8959" max="8959" width="15.625" style="180" customWidth="1"/>
    <col min="8960" max="8960" width="9.625" style="180" customWidth="1"/>
    <col min="8961" max="8961" width="11.75390625" style="180" customWidth="1"/>
    <col min="8962" max="8962" width="13.125" style="180" customWidth="1"/>
    <col min="8963" max="8963" width="10.875" style="180" customWidth="1"/>
    <col min="8964" max="8964" width="9.25390625" style="180" bestFit="1" customWidth="1"/>
    <col min="8965" max="8965" width="12.125" style="180" customWidth="1"/>
    <col min="8966" max="8966" width="12.75390625" style="180" customWidth="1"/>
    <col min="8967" max="8967" width="9.25390625" style="180" customWidth="1"/>
    <col min="8968" max="8968" width="9.25390625" style="180" bestFit="1" customWidth="1"/>
    <col min="8969" max="8969" width="13.125" style="180" customWidth="1"/>
    <col min="8970" max="8970" width="13.625" style="180" customWidth="1"/>
    <col min="8971" max="8971" width="9.625" style="180" customWidth="1"/>
    <col min="8972" max="8972" width="14.875" style="180" customWidth="1"/>
    <col min="8973" max="9212" width="9.125" style="180" customWidth="1"/>
    <col min="9213" max="9213" width="5.625" style="180" customWidth="1"/>
    <col min="9214" max="9214" width="33.625" style="180" customWidth="1"/>
    <col min="9215" max="9215" width="15.625" style="180" customWidth="1"/>
    <col min="9216" max="9216" width="9.625" style="180" customWidth="1"/>
    <col min="9217" max="9217" width="11.75390625" style="180" customWidth="1"/>
    <col min="9218" max="9218" width="13.125" style="180" customWidth="1"/>
    <col min="9219" max="9219" width="10.875" style="180" customWidth="1"/>
    <col min="9220" max="9220" width="9.25390625" style="180" bestFit="1" customWidth="1"/>
    <col min="9221" max="9221" width="12.125" style="180" customWidth="1"/>
    <col min="9222" max="9222" width="12.75390625" style="180" customWidth="1"/>
    <col min="9223" max="9223" width="9.25390625" style="180" customWidth="1"/>
    <col min="9224" max="9224" width="9.25390625" style="180" bestFit="1" customWidth="1"/>
    <col min="9225" max="9225" width="13.125" style="180" customWidth="1"/>
    <col min="9226" max="9226" width="13.625" style="180" customWidth="1"/>
    <col min="9227" max="9227" width="9.625" style="180" customWidth="1"/>
    <col min="9228" max="9228" width="14.875" style="180" customWidth="1"/>
    <col min="9229" max="9468" width="9.125" style="180" customWidth="1"/>
    <col min="9469" max="9469" width="5.625" style="180" customWidth="1"/>
    <col min="9470" max="9470" width="33.625" style="180" customWidth="1"/>
    <col min="9471" max="9471" width="15.625" style="180" customWidth="1"/>
    <col min="9472" max="9472" width="9.625" style="180" customWidth="1"/>
    <col min="9473" max="9473" width="11.75390625" style="180" customWidth="1"/>
    <col min="9474" max="9474" width="13.125" style="180" customWidth="1"/>
    <col min="9475" max="9475" width="10.875" style="180" customWidth="1"/>
    <col min="9476" max="9476" width="9.25390625" style="180" bestFit="1" customWidth="1"/>
    <col min="9477" max="9477" width="12.125" style="180" customWidth="1"/>
    <col min="9478" max="9478" width="12.75390625" style="180" customWidth="1"/>
    <col min="9479" max="9479" width="9.25390625" style="180" customWidth="1"/>
    <col min="9480" max="9480" width="9.25390625" style="180" bestFit="1" customWidth="1"/>
    <col min="9481" max="9481" width="13.125" style="180" customWidth="1"/>
    <col min="9482" max="9482" width="13.625" style="180" customWidth="1"/>
    <col min="9483" max="9483" width="9.625" style="180" customWidth="1"/>
    <col min="9484" max="9484" width="14.875" style="180" customWidth="1"/>
    <col min="9485" max="9724" width="9.125" style="180" customWidth="1"/>
    <col min="9725" max="9725" width="5.625" style="180" customWidth="1"/>
    <col min="9726" max="9726" width="33.625" style="180" customWidth="1"/>
    <col min="9727" max="9727" width="15.625" style="180" customWidth="1"/>
    <col min="9728" max="9728" width="9.625" style="180" customWidth="1"/>
    <col min="9729" max="9729" width="11.75390625" style="180" customWidth="1"/>
    <col min="9730" max="9730" width="13.125" style="180" customWidth="1"/>
    <col min="9731" max="9731" width="10.875" style="180" customWidth="1"/>
    <col min="9732" max="9732" width="9.25390625" style="180" bestFit="1" customWidth="1"/>
    <col min="9733" max="9733" width="12.125" style="180" customWidth="1"/>
    <col min="9734" max="9734" width="12.75390625" style="180" customWidth="1"/>
    <col min="9735" max="9735" width="9.25390625" style="180" customWidth="1"/>
    <col min="9736" max="9736" width="9.25390625" style="180" bestFit="1" customWidth="1"/>
    <col min="9737" max="9737" width="13.125" style="180" customWidth="1"/>
    <col min="9738" max="9738" width="13.625" style="180" customWidth="1"/>
    <col min="9739" max="9739" width="9.625" style="180" customWidth="1"/>
    <col min="9740" max="9740" width="14.875" style="180" customWidth="1"/>
    <col min="9741" max="9980" width="9.125" style="180" customWidth="1"/>
    <col min="9981" max="9981" width="5.625" style="180" customWidth="1"/>
    <col min="9982" max="9982" width="33.625" style="180" customWidth="1"/>
    <col min="9983" max="9983" width="15.625" style="180" customWidth="1"/>
    <col min="9984" max="9984" width="9.625" style="180" customWidth="1"/>
    <col min="9985" max="9985" width="11.75390625" style="180" customWidth="1"/>
    <col min="9986" max="9986" width="13.125" style="180" customWidth="1"/>
    <col min="9987" max="9987" width="10.875" style="180" customWidth="1"/>
    <col min="9988" max="9988" width="9.25390625" style="180" bestFit="1" customWidth="1"/>
    <col min="9989" max="9989" width="12.125" style="180" customWidth="1"/>
    <col min="9990" max="9990" width="12.75390625" style="180" customWidth="1"/>
    <col min="9991" max="9991" width="9.25390625" style="180" customWidth="1"/>
    <col min="9992" max="9992" width="9.25390625" style="180" bestFit="1" customWidth="1"/>
    <col min="9993" max="9993" width="13.125" style="180" customWidth="1"/>
    <col min="9994" max="9994" width="13.625" style="180" customWidth="1"/>
    <col min="9995" max="9995" width="9.625" style="180" customWidth="1"/>
    <col min="9996" max="9996" width="14.875" style="180" customWidth="1"/>
    <col min="9997" max="10236" width="9.125" style="180" customWidth="1"/>
    <col min="10237" max="10237" width="5.625" style="180" customWidth="1"/>
    <col min="10238" max="10238" width="33.625" style="180" customWidth="1"/>
    <col min="10239" max="10239" width="15.625" style="180" customWidth="1"/>
    <col min="10240" max="10240" width="9.625" style="180" customWidth="1"/>
    <col min="10241" max="10241" width="11.75390625" style="180" customWidth="1"/>
    <col min="10242" max="10242" width="13.125" style="180" customWidth="1"/>
    <col min="10243" max="10243" width="10.875" style="180" customWidth="1"/>
    <col min="10244" max="10244" width="9.25390625" style="180" bestFit="1" customWidth="1"/>
    <col min="10245" max="10245" width="12.125" style="180" customWidth="1"/>
    <col min="10246" max="10246" width="12.75390625" style="180" customWidth="1"/>
    <col min="10247" max="10247" width="9.25390625" style="180" customWidth="1"/>
    <col min="10248" max="10248" width="9.25390625" style="180" bestFit="1" customWidth="1"/>
    <col min="10249" max="10249" width="13.125" style="180" customWidth="1"/>
    <col min="10250" max="10250" width="13.625" style="180" customWidth="1"/>
    <col min="10251" max="10251" width="9.625" style="180" customWidth="1"/>
    <col min="10252" max="10252" width="14.875" style="180" customWidth="1"/>
    <col min="10253" max="10492" width="9.125" style="180" customWidth="1"/>
    <col min="10493" max="10493" width="5.625" style="180" customWidth="1"/>
    <col min="10494" max="10494" width="33.625" style="180" customWidth="1"/>
    <col min="10495" max="10495" width="15.625" style="180" customWidth="1"/>
    <col min="10496" max="10496" width="9.625" style="180" customWidth="1"/>
    <col min="10497" max="10497" width="11.75390625" style="180" customWidth="1"/>
    <col min="10498" max="10498" width="13.125" style="180" customWidth="1"/>
    <col min="10499" max="10499" width="10.875" style="180" customWidth="1"/>
    <col min="10500" max="10500" width="9.25390625" style="180" bestFit="1" customWidth="1"/>
    <col min="10501" max="10501" width="12.125" style="180" customWidth="1"/>
    <col min="10502" max="10502" width="12.75390625" style="180" customWidth="1"/>
    <col min="10503" max="10503" width="9.25390625" style="180" customWidth="1"/>
    <col min="10504" max="10504" width="9.25390625" style="180" bestFit="1" customWidth="1"/>
    <col min="10505" max="10505" width="13.125" style="180" customWidth="1"/>
    <col min="10506" max="10506" width="13.625" style="180" customWidth="1"/>
    <col min="10507" max="10507" width="9.625" style="180" customWidth="1"/>
    <col min="10508" max="10508" width="14.875" style="180" customWidth="1"/>
    <col min="10509" max="10748" width="9.125" style="180" customWidth="1"/>
    <col min="10749" max="10749" width="5.625" style="180" customWidth="1"/>
    <col min="10750" max="10750" width="33.625" style="180" customWidth="1"/>
    <col min="10751" max="10751" width="15.625" style="180" customWidth="1"/>
    <col min="10752" max="10752" width="9.625" style="180" customWidth="1"/>
    <col min="10753" max="10753" width="11.75390625" style="180" customWidth="1"/>
    <col min="10754" max="10754" width="13.125" style="180" customWidth="1"/>
    <col min="10755" max="10755" width="10.875" style="180" customWidth="1"/>
    <col min="10756" max="10756" width="9.25390625" style="180" bestFit="1" customWidth="1"/>
    <col min="10757" max="10757" width="12.125" style="180" customWidth="1"/>
    <col min="10758" max="10758" width="12.75390625" style="180" customWidth="1"/>
    <col min="10759" max="10759" width="9.25390625" style="180" customWidth="1"/>
    <col min="10760" max="10760" width="9.25390625" style="180" bestFit="1" customWidth="1"/>
    <col min="10761" max="10761" width="13.125" style="180" customWidth="1"/>
    <col min="10762" max="10762" width="13.625" style="180" customWidth="1"/>
    <col min="10763" max="10763" width="9.625" style="180" customWidth="1"/>
    <col min="10764" max="10764" width="14.875" style="180" customWidth="1"/>
    <col min="10765" max="11004" width="9.125" style="180" customWidth="1"/>
    <col min="11005" max="11005" width="5.625" style="180" customWidth="1"/>
    <col min="11006" max="11006" width="33.625" style="180" customWidth="1"/>
    <col min="11007" max="11007" width="15.625" style="180" customWidth="1"/>
    <col min="11008" max="11008" width="9.625" style="180" customWidth="1"/>
    <col min="11009" max="11009" width="11.75390625" style="180" customWidth="1"/>
    <col min="11010" max="11010" width="13.125" style="180" customWidth="1"/>
    <col min="11011" max="11011" width="10.875" style="180" customWidth="1"/>
    <col min="11012" max="11012" width="9.25390625" style="180" bestFit="1" customWidth="1"/>
    <col min="11013" max="11013" width="12.125" style="180" customWidth="1"/>
    <col min="11014" max="11014" width="12.75390625" style="180" customWidth="1"/>
    <col min="11015" max="11015" width="9.25390625" style="180" customWidth="1"/>
    <col min="11016" max="11016" width="9.25390625" style="180" bestFit="1" customWidth="1"/>
    <col min="11017" max="11017" width="13.125" style="180" customWidth="1"/>
    <col min="11018" max="11018" width="13.625" style="180" customWidth="1"/>
    <col min="11019" max="11019" width="9.625" style="180" customWidth="1"/>
    <col min="11020" max="11020" width="14.875" style="180" customWidth="1"/>
    <col min="11021" max="11260" width="9.125" style="180" customWidth="1"/>
    <col min="11261" max="11261" width="5.625" style="180" customWidth="1"/>
    <col min="11262" max="11262" width="33.625" style="180" customWidth="1"/>
    <col min="11263" max="11263" width="15.625" style="180" customWidth="1"/>
    <col min="11264" max="11264" width="9.625" style="180" customWidth="1"/>
    <col min="11265" max="11265" width="11.75390625" style="180" customWidth="1"/>
    <col min="11266" max="11266" width="13.125" style="180" customWidth="1"/>
    <col min="11267" max="11267" width="10.875" style="180" customWidth="1"/>
    <col min="11268" max="11268" width="9.25390625" style="180" bestFit="1" customWidth="1"/>
    <col min="11269" max="11269" width="12.125" style="180" customWidth="1"/>
    <col min="11270" max="11270" width="12.75390625" style="180" customWidth="1"/>
    <col min="11271" max="11271" width="9.25390625" style="180" customWidth="1"/>
    <col min="11272" max="11272" width="9.25390625" style="180" bestFit="1" customWidth="1"/>
    <col min="11273" max="11273" width="13.125" style="180" customWidth="1"/>
    <col min="11274" max="11274" width="13.625" style="180" customWidth="1"/>
    <col min="11275" max="11275" width="9.625" style="180" customWidth="1"/>
    <col min="11276" max="11276" width="14.875" style="180" customWidth="1"/>
    <col min="11277" max="11516" width="9.125" style="180" customWidth="1"/>
    <col min="11517" max="11517" width="5.625" style="180" customWidth="1"/>
    <col min="11518" max="11518" width="33.625" style="180" customWidth="1"/>
    <col min="11519" max="11519" width="15.625" style="180" customWidth="1"/>
    <col min="11520" max="11520" width="9.625" style="180" customWidth="1"/>
    <col min="11521" max="11521" width="11.75390625" style="180" customWidth="1"/>
    <col min="11522" max="11522" width="13.125" style="180" customWidth="1"/>
    <col min="11523" max="11523" width="10.875" style="180" customWidth="1"/>
    <col min="11524" max="11524" width="9.25390625" style="180" bestFit="1" customWidth="1"/>
    <col min="11525" max="11525" width="12.125" style="180" customWidth="1"/>
    <col min="11526" max="11526" width="12.75390625" style="180" customWidth="1"/>
    <col min="11527" max="11527" width="9.25390625" style="180" customWidth="1"/>
    <col min="11528" max="11528" width="9.25390625" style="180" bestFit="1" customWidth="1"/>
    <col min="11529" max="11529" width="13.125" style="180" customWidth="1"/>
    <col min="11530" max="11530" width="13.625" style="180" customWidth="1"/>
    <col min="11531" max="11531" width="9.625" style="180" customWidth="1"/>
    <col min="11532" max="11532" width="14.875" style="180" customWidth="1"/>
    <col min="11533" max="11772" width="9.125" style="180" customWidth="1"/>
    <col min="11773" max="11773" width="5.625" style="180" customWidth="1"/>
    <col min="11774" max="11774" width="33.625" style="180" customWidth="1"/>
    <col min="11775" max="11775" width="15.625" style="180" customWidth="1"/>
    <col min="11776" max="11776" width="9.625" style="180" customWidth="1"/>
    <col min="11777" max="11777" width="11.75390625" style="180" customWidth="1"/>
    <col min="11778" max="11778" width="13.125" style="180" customWidth="1"/>
    <col min="11779" max="11779" width="10.875" style="180" customWidth="1"/>
    <col min="11780" max="11780" width="9.25390625" style="180" bestFit="1" customWidth="1"/>
    <col min="11781" max="11781" width="12.125" style="180" customWidth="1"/>
    <col min="11782" max="11782" width="12.75390625" style="180" customWidth="1"/>
    <col min="11783" max="11783" width="9.25390625" style="180" customWidth="1"/>
    <col min="11784" max="11784" width="9.25390625" style="180" bestFit="1" customWidth="1"/>
    <col min="11785" max="11785" width="13.125" style="180" customWidth="1"/>
    <col min="11786" max="11786" width="13.625" style="180" customWidth="1"/>
    <col min="11787" max="11787" width="9.625" style="180" customWidth="1"/>
    <col min="11788" max="11788" width="14.875" style="180" customWidth="1"/>
    <col min="11789" max="12028" width="9.125" style="180" customWidth="1"/>
    <col min="12029" max="12029" width="5.625" style="180" customWidth="1"/>
    <col min="12030" max="12030" width="33.625" style="180" customWidth="1"/>
    <col min="12031" max="12031" width="15.625" style="180" customWidth="1"/>
    <col min="12032" max="12032" width="9.625" style="180" customWidth="1"/>
    <col min="12033" max="12033" width="11.75390625" style="180" customWidth="1"/>
    <col min="12034" max="12034" width="13.125" style="180" customWidth="1"/>
    <col min="12035" max="12035" width="10.875" style="180" customWidth="1"/>
    <col min="12036" max="12036" width="9.25390625" style="180" bestFit="1" customWidth="1"/>
    <col min="12037" max="12037" width="12.125" style="180" customWidth="1"/>
    <col min="12038" max="12038" width="12.75390625" style="180" customWidth="1"/>
    <col min="12039" max="12039" width="9.25390625" style="180" customWidth="1"/>
    <col min="12040" max="12040" width="9.25390625" style="180" bestFit="1" customWidth="1"/>
    <col min="12041" max="12041" width="13.125" style="180" customWidth="1"/>
    <col min="12042" max="12042" width="13.625" style="180" customWidth="1"/>
    <col min="12043" max="12043" width="9.625" style="180" customWidth="1"/>
    <col min="12044" max="12044" width="14.875" style="180" customWidth="1"/>
    <col min="12045" max="12284" width="9.125" style="180" customWidth="1"/>
    <col min="12285" max="12285" width="5.625" style="180" customWidth="1"/>
    <col min="12286" max="12286" width="33.625" style="180" customWidth="1"/>
    <col min="12287" max="12287" width="15.625" style="180" customWidth="1"/>
    <col min="12288" max="12288" width="9.625" style="180" customWidth="1"/>
    <col min="12289" max="12289" width="11.75390625" style="180" customWidth="1"/>
    <col min="12290" max="12290" width="13.125" style="180" customWidth="1"/>
    <col min="12291" max="12291" width="10.875" style="180" customWidth="1"/>
    <col min="12292" max="12292" width="9.25390625" style="180" bestFit="1" customWidth="1"/>
    <col min="12293" max="12293" width="12.125" style="180" customWidth="1"/>
    <col min="12294" max="12294" width="12.75390625" style="180" customWidth="1"/>
    <col min="12295" max="12295" width="9.25390625" style="180" customWidth="1"/>
    <col min="12296" max="12296" width="9.25390625" style="180" bestFit="1" customWidth="1"/>
    <col min="12297" max="12297" width="13.125" style="180" customWidth="1"/>
    <col min="12298" max="12298" width="13.625" style="180" customWidth="1"/>
    <col min="12299" max="12299" width="9.625" style="180" customWidth="1"/>
    <col min="12300" max="12300" width="14.875" style="180" customWidth="1"/>
    <col min="12301" max="12540" width="9.125" style="180" customWidth="1"/>
    <col min="12541" max="12541" width="5.625" style="180" customWidth="1"/>
    <col min="12542" max="12542" width="33.625" style="180" customWidth="1"/>
    <col min="12543" max="12543" width="15.625" style="180" customWidth="1"/>
    <col min="12544" max="12544" width="9.625" style="180" customWidth="1"/>
    <col min="12545" max="12545" width="11.75390625" style="180" customWidth="1"/>
    <col min="12546" max="12546" width="13.125" style="180" customWidth="1"/>
    <col min="12547" max="12547" width="10.875" style="180" customWidth="1"/>
    <col min="12548" max="12548" width="9.25390625" style="180" bestFit="1" customWidth="1"/>
    <col min="12549" max="12549" width="12.125" style="180" customWidth="1"/>
    <col min="12550" max="12550" width="12.75390625" style="180" customWidth="1"/>
    <col min="12551" max="12551" width="9.25390625" style="180" customWidth="1"/>
    <col min="12552" max="12552" width="9.25390625" style="180" bestFit="1" customWidth="1"/>
    <col min="12553" max="12553" width="13.125" style="180" customWidth="1"/>
    <col min="12554" max="12554" width="13.625" style="180" customWidth="1"/>
    <col min="12555" max="12555" width="9.625" style="180" customWidth="1"/>
    <col min="12556" max="12556" width="14.875" style="180" customWidth="1"/>
    <col min="12557" max="12796" width="9.125" style="180" customWidth="1"/>
    <col min="12797" max="12797" width="5.625" style="180" customWidth="1"/>
    <col min="12798" max="12798" width="33.625" style="180" customWidth="1"/>
    <col min="12799" max="12799" width="15.625" style="180" customWidth="1"/>
    <col min="12800" max="12800" width="9.625" style="180" customWidth="1"/>
    <col min="12801" max="12801" width="11.75390625" style="180" customWidth="1"/>
    <col min="12802" max="12802" width="13.125" style="180" customWidth="1"/>
    <col min="12803" max="12803" width="10.875" style="180" customWidth="1"/>
    <col min="12804" max="12804" width="9.25390625" style="180" bestFit="1" customWidth="1"/>
    <col min="12805" max="12805" width="12.125" style="180" customWidth="1"/>
    <col min="12806" max="12806" width="12.75390625" style="180" customWidth="1"/>
    <col min="12807" max="12807" width="9.25390625" style="180" customWidth="1"/>
    <col min="12808" max="12808" width="9.25390625" style="180" bestFit="1" customWidth="1"/>
    <col min="12809" max="12809" width="13.125" style="180" customWidth="1"/>
    <col min="12810" max="12810" width="13.625" style="180" customWidth="1"/>
    <col min="12811" max="12811" width="9.625" style="180" customWidth="1"/>
    <col min="12812" max="12812" width="14.875" style="180" customWidth="1"/>
    <col min="12813" max="13052" width="9.125" style="180" customWidth="1"/>
    <col min="13053" max="13053" width="5.625" style="180" customWidth="1"/>
    <col min="13054" max="13054" width="33.625" style="180" customWidth="1"/>
    <col min="13055" max="13055" width="15.625" style="180" customWidth="1"/>
    <col min="13056" max="13056" width="9.625" style="180" customWidth="1"/>
    <col min="13057" max="13057" width="11.75390625" style="180" customWidth="1"/>
    <col min="13058" max="13058" width="13.125" style="180" customWidth="1"/>
    <col min="13059" max="13059" width="10.875" style="180" customWidth="1"/>
    <col min="13060" max="13060" width="9.25390625" style="180" bestFit="1" customWidth="1"/>
    <col min="13061" max="13061" width="12.125" style="180" customWidth="1"/>
    <col min="13062" max="13062" width="12.75390625" style="180" customWidth="1"/>
    <col min="13063" max="13063" width="9.25390625" style="180" customWidth="1"/>
    <col min="13064" max="13064" width="9.25390625" style="180" bestFit="1" customWidth="1"/>
    <col min="13065" max="13065" width="13.125" style="180" customWidth="1"/>
    <col min="13066" max="13066" width="13.625" style="180" customWidth="1"/>
    <col min="13067" max="13067" width="9.625" style="180" customWidth="1"/>
    <col min="13068" max="13068" width="14.875" style="180" customWidth="1"/>
    <col min="13069" max="13308" width="9.125" style="180" customWidth="1"/>
    <col min="13309" max="13309" width="5.625" style="180" customWidth="1"/>
    <col min="13310" max="13310" width="33.625" style="180" customWidth="1"/>
    <col min="13311" max="13311" width="15.625" style="180" customWidth="1"/>
    <col min="13312" max="13312" width="9.625" style="180" customWidth="1"/>
    <col min="13313" max="13313" width="11.75390625" style="180" customWidth="1"/>
    <col min="13314" max="13314" width="13.125" style="180" customWidth="1"/>
    <col min="13315" max="13315" width="10.875" style="180" customWidth="1"/>
    <col min="13316" max="13316" width="9.25390625" style="180" bestFit="1" customWidth="1"/>
    <col min="13317" max="13317" width="12.125" style="180" customWidth="1"/>
    <col min="13318" max="13318" width="12.75390625" style="180" customWidth="1"/>
    <col min="13319" max="13319" width="9.25390625" style="180" customWidth="1"/>
    <col min="13320" max="13320" width="9.25390625" style="180" bestFit="1" customWidth="1"/>
    <col min="13321" max="13321" width="13.125" style="180" customWidth="1"/>
    <col min="13322" max="13322" width="13.625" style="180" customWidth="1"/>
    <col min="13323" max="13323" width="9.625" style="180" customWidth="1"/>
    <col min="13324" max="13324" width="14.875" style="180" customWidth="1"/>
    <col min="13325" max="13564" width="9.125" style="180" customWidth="1"/>
    <col min="13565" max="13565" width="5.625" style="180" customWidth="1"/>
    <col min="13566" max="13566" width="33.625" style="180" customWidth="1"/>
    <col min="13567" max="13567" width="15.625" style="180" customWidth="1"/>
    <col min="13568" max="13568" width="9.625" style="180" customWidth="1"/>
    <col min="13569" max="13569" width="11.75390625" style="180" customWidth="1"/>
    <col min="13570" max="13570" width="13.125" style="180" customWidth="1"/>
    <col min="13571" max="13571" width="10.875" style="180" customWidth="1"/>
    <col min="13572" max="13572" width="9.25390625" style="180" bestFit="1" customWidth="1"/>
    <col min="13573" max="13573" width="12.125" style="180" customWidth="1"/>
    <col min="13574" max="13574" width="12.75390625" style="180" customWidth="1"/>
    <col min="13575" max="13575" width="9.25390625" style="180" customWidth="1"/>
    <col min="13576" max="13576" width="9.25390625" style="180" bestFit="1" customWidth="1"/>
    <col min="13577" max="13577" width="13.125" style="180" customWidth="1"/>
    <col min="13578" max="13578" width="13.625" style="180" customWidth="1"/>
    <col min="13579" max="13579" width="9.625" style="180" customWidth="1"/>
    <col min="13580" max="13580" width="14.875" style="180" customWidth="1"/>
    <col min="13581" max="13820" width="9.125" style="180" customWidth="1"/>
    <col min="13821" max="13821" width="5.625" style="180" customWidth="1"/>
    <col min="13822" max="13822" width="33.625" style="180" customWidth="1"/>
    <col min="13823" max="13823" width="15.625" style="180" customWidth="1"/>
    <col min="13824" max="13824" width="9.625" style="180" customWidth="1"/>
    <col min="13825" max="13825" width="11.75390625" style="180" customWidth="1"/>
    <col min="13826" max="13826" width="13.125" style="180" customWidth="1"/>
    <col min="13827" max="13827" width="10.875" style="180" customWidth="1"/>
    <col min="13828" max="13828" width="9.25390625" style="180" bestFit="1" customWidth="1"/>
    <col min="13829" max="13829" width="12.125" style="180" customWidth="1"/>
    <col min="13830" max="13830" width="12.75390625" style="180" customWidth="1"/>
    <col min="13831" max="13831" width="9.25390625" style="180" customWidth="1"/>
    <col min="13832" max="13832" width="9.25390625" style="180" bestFit="1" customWidth="1"/>
    <col min="13833" max="13833" width="13.125" style="180" customWidth="1"/>
    <col min="13834" max="13834" width="13.625" style="180" customWidth="1"/>
    <col min="13835" max="13835" width="9.625" style="180" customWidth="1"/>
    <col min="13836" max="13836" width="14.875" style="180" customWidth="1"/>
    <col min="13837" max="14076" width="9.125" style="180" customWidth="1"/>
    <col min="14077" max="14077" width="5.625" style="180" customWidth="1"/>
    <col min="14078" max="14078" width="33.625" style="180" customWidth="1"/>
    <col min="14079" max="14079" width="15.625" style="180" customWidth="1"/>
    <col min="14080" max="14080" width="9.625" style="180" customWidth="1"/>
    <col min="14081" max="14081" width="11.75390625" style="180" customWidth="1"/>
    <col min="14082" max="14082" width="13.125" style="180" customWidth="1"/>
    <col min="14083" max="14083" width="10.875" style="180" customWidth="1"/>
    <col min="14084" max="14084" width="9.25390625" style="180" bestFit="1" customWidth="1"/>
    <col min="14085" max="14085" width="12.125" style="180" customWidth="1"/>
    <col min="14086" max="14086" width="12.75390625" style="180" customWidth="1"/>
    <col min="14087" max="14087" width="9.25390625" style="180" customWidth="1"/>
    <col min="14088" max="14088" width="9.25390625" style="180" bestFit="1" customWidth="1"/>
    <col min="14089" max="14089" width="13.125" style="180" customWidth="1"/>
    <col min="14090" max="14090" width="13.625" style="180" customWidth="1"/>
    <col min="14091" max="14091" width="9.625" style="180" customWidth="1"/>
    <col min="14092" max="14092" width="14.875" style="180" customWidth="1"/>
    <col min="14093" max="14332" width="9.125" style="180" customWidth="1"/>
    <col min="14333" max="14333" width="5.625" style="180" customWidth="1"/>
    <col min="14334" max="14334" width="33.625" style="180" customWidth="1"/>
    <col min="14335" max="14335" width="15.625" style="180" customWidth="1"/>
    <col min="14336" max="14336" width="9.625" style="180" customWidth="1"/>
    <col min="14337" max="14337" width="11.75390625" style="180" customWidth="1"/>
    <col min="14338" max="14338" width="13.125" style="180" customWidth="1"/>
    <col min="14339" max="14339" width="10.875" style="180" customWidth="1"/>
    <col min="14340" max="14340" width="9.25390625" style="180" bestFit="1" customWidth="1"/>
    <col min="14341" max="14341" width="12.125" style="180" customWidth="1"/>
    <col min="14342" max="14342" width="12.75390625" style="180" customWidth="1"/>
    <col min="14343" max="14343" width="9.25390625" style="180" customWidth="1"/>
    <col min="14344" max="14344" width="9.25390625" style="180" bestFit="1" customWidth="1"/>
    <col min="14345" max="14345" width="13.125" style="180" customWidth="1"/>
    <col min="14346" max="14346" width="13.625" style="180" customWidth="1"/>
    <col min="14347" max="14347" width="9.625" style="180" customWidth="1"/>
    <col min="14348" max="14348" width="14.875" style="180" customWidth="1"/>
    <col min="14349" max="14588" width="9.125" style="180" customWidth="1"/>
    <col min="14589" max="14589" width="5.625" style="180" customWidth="1"/>
    <col min="14590" max="14590" width="33.625" style="180" customWidth="1"/>
    <col min="14591" max="14591" width="15.625" style="180" customWidth="1"/>
    <col min="14592" max="14592" width="9.625" style="180" customWidth="1"/>
    <col min="14593" max="14593" width="11.75390625" style="180" customWidth="1"/>
    <col min="14594" max="14594" width="13.125" style="180" customWidth="1"/>
    <col min="14595" max="14595" width="10.875" style="180" customWidth="1"/>
    <col min="14596" max="14596" width="9.25390625" style="180" bestFit="1" customWidth="1"/>
    <col min="14597" max="14597" width="12.125" style="180" customWidth="1"/>
    <col min="14598" max="14598" width="12.75390625" style="180" customWidth="1"/>
    <col min="14599" max="14599" width="9.25390625" style="180" customWidth="1"/>
    <col min="14600" max="14600" width="9.25390625" style="180" bestFit="1" customWidth="1"/>
    <col min="14601" max="14601" width="13.125" style="180" customWidth="1"/>
    <col min="14602" max="14602" width="13.625" style="180" customWidth="1"/>
    <col min="14603" max="14603" width="9.625" style="180" customWidth="1"/>
    <col min="14604" max="14604" width="14.875" style="180" customWidth="1"/>
    <col min="14605" max="14844" width="9.125" style="180" customWidth="1"/>
    <col min="14845" max="14845" width="5.625" style="180" customWidth="1"/>
    <col min="14846" max="14846" width="33.625" style="180" customWidth="1"/>
    <col min="14847" max="14847" width="15.625" style="180" customWidth="1"/>
    <col min="14848" max="14848" width="9.625" style="180" customWidth="1"/>
    <col min="14849" max="14849" width="11.75390625" style="180" customWidth="1"/>
    <col min="14850" max="14850" width="13.125" style="180" customWidth="1"/>
    <col min="14851" max="14851" width="10.875" style="180" customWidth="1"/>
    <col min="14852" max="14852" width="9.25390625" style="180" bestFit="1" customWidth="1"/>
    <col min="14853" max="14853" width="12.125" style="180" customWidth="1"/>
    <col min="14854" max="14854" width="12.75390625" style="180" customWidth="1"/>
    <col min="14855" max="14855" width="9.25390625" style="180" customWidth="1"/>
    <col min="14856" max="14856" width="9.25390625" style="180" bestFit="1" customWidth="1"/>
    <col min="14857" max="14857" width="13.125" style="180" customWidth="1"/>
    <col min="14858" max="14858" width="13.625" style="180" customWidth="1"/>
    <col min="14859" max="14859" width="9.625" style="180" customWidth="1"/>
    <col min="14860" max="14860" width="14.875" style="180" customWidth="1"/>
    <col min="14861" max="15100" width="9.125" style="180" customWidth="1"/>
    <col min="15101" max="15101" width="5.625" style="180" customWidth="1"/>
    <col min="15102" max="15102" width="33.625" style="180" customWidth="1"/>
    <col min="15103" max="15103" width="15.625" style="180" customWidth="1"/>
    <col min="15104" max="15104" width="9.625" style="180" customWidth="1"/>
    <col min="15105" max="15105" width="11.75390625" style="180" customWidth="1"/>
    <col min="15106" max="15106" width="13.125" style="180" customWidth="1"/>
    <col min="15107" max="15107" width="10.875" style="180" customWidth="1"/>
    <col min="15108" max="15108" width="9.25390625" style="180" bestFit="1" customWidth="1"/>
    <col min="15109" max="15109" width="12.125" style="180" customWidth="1"/>
    <col min="15110" max="15110" width="12.75390625" style="180" customWidth="1"/>
    <col min="15111" max="15111" width="9.25390625" style="180" customWidth="1"/>
    <col min="15112" max="15112" width="9.25390625" style="180" bestFit="1" customWidth="1"/>
    <col min="15113" max="15113" width="13.125" style="180" customWidth="1"/>
    <col min="15114" max="15114" width="13.625" style="180" customWidth="1"/>
    <col min="15115" max="15115" width="9.625" style="180" customWidth="1"/>
    <col min="15116" max="15116" width="14.875" style="180" customWidth="1"/>
    <col min="15117" max="15356" width="9.125" style="180" customWidth="1"/>
    <col min="15357" max="15357" width="5.625" style="180" customWidth="1"/>
    <col min="15358" max="15358" width="33.625" style="180" customWidth="1"/>
    <col min="15359" max="15359" width="15.625" style="180" customWidth="1"/>
    <col min="15360" max="15360" width="9.625" style="180" customWidth="1"/>
    <col min="15361" max="15361" width="11.75390625" style="180" customWidth="1"/>
    <col min="15362" max="15362" width="13.125" style="180" customWidth="1"/>
    <col min="15363" max="15363" width="10.875" style="180" customWidth="1"/>
    <col min="15364" max="15364" width="9.25390625" style="180" bestFit="1" customWidth="1"/>
    <col min="15365" max="15365" width="12.125" style="180" customWidth="1"/>
    <col min="15366" max="15366" width="12.75390625" style="180" customWidth="1"/>
    <col min="15367" max="15367" width="9.25390625" style="180" customWidth="1"/>
    <col min="15368" max="15368" width="9.25390625" style="180" bestFit="1" customWidth="1"/>
    <col min="15369" max="15369" width="13.125" style="180" customWidth="1"/>
    <col min="15370" max="15370" width="13.625" style="180" customWidth="1"/>
    <col min="15371" max="15371" width="9.625" style="180" customWidth="1"/>
    <col min="15372" max="15372" width="14.875" style="180" customWidth="1"/>
    <col min="15373" max="15612" width="9.125" style="180" customWidth="1"/>
    <col min="15613" max="15613" width="5.625" style="180" customWidth="1"/>
    <col min="15614" max="15614" width="33.625" style="180" customWidth="1"/>
    <col min="15615" max="15615" width="15.625" style="180" customWidth="1"/>
    <col min="15616" max="15616" width="9.625" style="180" customWidth="1"/>
    <col min="15617" max="15617" width="11.75390625" style="180" customWidth="1"/>
    <col min="15618" max="15618" width="13.125" style="180" customWidth="1"/>
    <col min="15619" max="15619" width="10.875" style="180" customWidth="1"/>
    <col min="15620" max="15620" width="9.25390625" style="180" bestFit="1" customWidth="1"/>
    <col min="15621" max="15621" width="12.125" style="180" customWidth="1"/>
    <col min="15622" max="15622" width="12.75390625" style="180" customWidth="1"/>
    <col min="15623" max="15623" width="9.25390625" style="180" customWidth="1"/>
    <col min="15624" max="15624" width="9.25390625" style="180" bestFit="1" customWidth="1"/>
    <col min="15625" max="15625" width="13.125" style="180" customWidth="1"/>
    <col min="15626" max="15626" width="13.625" style="180" customWidth="1"/>
    <col min="15627" max="15627" width="9.625" style="180" customWidth="1"/>
    <col min="15628" max="15628" width="14.875" style="180" customWidth="1"/>
    <col min="15629" max="15868" width="9.125" style="180" customWidth="1"/>
    <col min="15869" max="15869" width="5.625" style="180" customWidth="1"/>
    <col min="15870" max="15870" width="33.625" style="180" customWidth="1"/>
    <col min="15871" max="15871" width="15.625" style="180" customWidth="1"/>
    <col min="15872" max="15872" width="9.625" style="180" customWidth="1"/>
    <col min="15873" max="15873" width="11.75390625" style="180" customWidth="1"/>
    <col min="15874" max="15874" width="13.125" style="180" customWidth="1"/>
    <col min="15875" max="15875" width="10.875" style="180" customWidth="1"/>
    <col min="15876" max="15876" width="9.25390625" style="180" bestFit="1" customWidth="1"/>
    <col min="15877" max="15877" width="12.125" style="180" customWidth="1"/>
    <col min="15878" max="15878" width="12.75390625" style="180" customWidth="1"/>
    <col min="15879" max="15879" width="9.25390625" style="180" customWidth="1"/>
    <col min="15880" max="15880" width="9.25390625" style="180" bestFit="1" customWidth="1"/>
    <col min="15881" max="15881" width="13.125" style="180" customWidth="1"/>
    <col min="15882" max="15882" width="13.625" style="180" customWidth="1"/>
    <col min="15883" max="15883" width="9.625" style="180" customWidth="1"/>
    <col min="15884" max="15884" width="14.875" style="180" customWidth="1"/>
    <col min="15885" max="16124" width="9.125" style="180" customWidth="1"/>
    <col min="16125" max="16125" width="5.625" style="180" customWidth="1"/>
    <col min="16126" max="16126" width="33.625" style="180" customWidth="1"/>
    <col min="16127" max="16127" width="15.625" style="180" customWidth="1"/>
    <col min="16128" max="16128" width="9.625" style="180" customWidth="1"/>
    <col min="16129" max="16129" width="11.75390625" style="180" customWidth="1"/>
    <col min="16130" max="16130" width="13.125" style="180" customWidth="1"/>
    <col min="16131" max="16131" width="10.875" style="180" customWidth="1"/>
    <col min="16132" max="16132" width="9.25390625" style="180" bestFit="1" customWidth="1"/>
    <col min="16133" max="16133" width="12.125" style="180" customWidth="1"/>
    <col min="16134" max="16134" width="12.75390625" style="180" customWidth="1"/>
    <col min="16135" max="16135" width="9.25390625" style="180" customWidth="1"/>
    <col min="16136" max="16136" width="9.25390625" style="180" bestFit="1" customWidth="1"/>
    <col min="16137" max="16137" width="13.125" style="180" customWidth="1"/>
    <col min="16138" max="16138" width="13.625" style="180" customWidth="1"/>
    <col min="16139" max="16139" width="9.625" style="180" customWidth="1"/>
    <col min="16140" max="16140" width="14.875" style="180" customWidth="1"/>
    <col min="16141" max="16384" width="9.125" style="180" customWidth="1"/>
  </cols>
  <sheetData>
    <row r="1" spans="9:12" ht="48" customHeight="1">
      <c r="I1" s="354" t="s">
        <v>1080</v>
      </c>
      <c r="J1" s="354"/>
      <c r="K1" s="354"/>
      <c r="L1" s="354"/>
    </row>
    <row r="2" ht="23.45" customHeight="1">
      <c r="L2" s="169"/>
    </row>
    <row r="3" spans="1:12" ht="12.75">
      <c r="A3" s="371" t="s">
        <v>431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</row>
    <row r="4" spans="1:12" ht="12.75">
      <c r="A4" s="371" t="s">
        <v>403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</row>
    <row r="5" spans="1:12" ht="15.6" customHeight="1">
      <c r="A5" s="372" t="s">
        <v>432</v>
      </c>
      <c r="B5" s="372" t="s">
        <v>433</v>
      </c>
      <c r="C5" s="373" t="s">
        <v>434</v>
      </c>
      <c r="D5" s="365" t="s">
        <v>435</v>
      </c>
      <c r="E5" s="366"/>
      <c r="F5" s="366"/>
      <c r="G5" s="367"/>
      <c r="H5" s="368" t="s">
        <v>405</v>
      </c>
      <c r="I5" s="369"/>
      <c r="J5" s="369"/>
      <c r="K5" s="370"/>
      <c r="L5" s="373" t="s">
        <v>436</v>
      </c>
    </row>
    <row r="6" spans="1:12" ht="78.75">
      <c r="A6" s="372"/>
      <c r="B6" s="372"/>
      <c r="C6" s="373"/>
      <c r="D6" s="183" t="s">
        <v>437</v>
      </c>
      <c r="E6" s="183" t="s">
        <v>438</v>
      </c>
      <c r="F6" s="183" t="s">
        <v>439</v>
      </c>
      <c r="G6" s="184" t="s">
        <v>440</v>
      </c>
      <c r="H6" s="183" t="s">
        <v>437</v>
      </c>
      <c r="I6" s="183" t="s">
        <v>438</v>
      </c>
      <c r="J6" s="183" t="s">
        <v>439</v>
      </c>
      <c r="K6" s="184" t="s">
        <v>440</v>
      </c>
      <c r="L6" s="373"/>
    </row>
    <row r="7" spans="1:12" s="189" customFormat="1" ht="21.6" customHeight="1">
      <c r="A7" s="185">
        <v>1</v>
      </c>
      <c r="B7" s="185" t="s">
        <v>27</v>
      </c>
      <c r="C7" s="186" t="s">
        <v>441</v>
      </c>
      <c r="D7" s="187">
        <f>D8</f>
        <v>6345.6</v>
      </c>
      <c r="E7" s="187">
        <f>E8</f>
        <v>0</v>
      </c>
      <c r="F7" s="187">
        <f aca="true" t="shared" si="0" ref="F7">F8</f>
        <v>0</v>
      </c>
      <c r="G7" s="187">
        <f>G8</f>
        <v>6345.6</v>
      </c>
      <c r="H7" s="187">
        <f>H8</f>
        <v>6345.599999999999</v>
      </c>
      <c r="I7" s="187">
        <f aca="true" t="shared" si="1" ref="I7:J7">I8</f>
        <v>0</v>
      </c>
      <c r="J7" s="187">
        <f t="shared" si="1"/>
        <v>0</v>
      </c>
      <c r="K7" s="187">
        <f>K8</f>
        <v>6345.599999999999</v>
      </c>
      <c r="L7" s="188" t="s">
        <v>57</v>
      </c>
    </row>
    <row r="8" spans="1:12" ht="25.15" customHeight="1">
      <c r="A8" s="190" t="s">
        <v>442</v>
      </c>
      <c r="B8" s="190" t="s">
        <v>233</v>
      </c>
      <c r="C8" s="191" t="s">
        <v>441</v>
      </c>
      <c r="D8" s="192">
        <f>D9+D11+D10</f>
        <v>6345.6</v>
      </c>
      <c r="E8" s="192">
        <v>0</v>
      </c>
      <c r="F8" s="192">
        <f>F9+F11+F10</f>
        <v>0</v>
      </c>
      <c r="G8" s="192">
        <f>G9+G11+G10</f>
        <v>6345.6</v>
      </c>
      <c r="H8" s="192">
        <f>SUM(H9:H11)</f>
        <v>6345.599999999999</v>
      </c>
      <c r="I8" s="192">
        <f>SUM(I9:I11)</f>
        <v>0</v>
      </c>
      <c r="J8" s="192">
        <f>SUM(J9:J11)</f>
        <v>0</v>
      </c>
      <c r="K8" s="192">
        <f>SUM(K9:K11)</f>
        <v>6345.599999999999</v>
      </c>
      <c r="L8" s="193" t="s">
        <v>232</v>
      </c>
    </row>
    <row r="9" spans="1:12" ht="63.6" customHeight="1">
      <c r="A9" s="194" t="s">
        <v>443</v>
      </c>
      <c r="B9" s="195" t="s">
        <v>444</v>
      </c>
      <c r="C9" s="196" t="s">
        <v>268</v>
      </c>
      <c r="D9" s="192">
        <v>3635.8</v>
      </c>
      <c r="E9" s="192">
        <v>0</v>
      </c>
      <c r="F9" s="192">
        <v>0</v>
      </c>
      <c r="G9" s="192">
        <f>D9+E9+F9</f>
        <v>3635.8</v>
      </c>
      <c r="H9" s="192">
        <v>3635.8</v>
      </c>
      <c r="I9" s="192">
        <v>0</v>
      </c>
      <c r="J9" s="192">
        <v>0</v>
      </c>
      <c r="K9" s="192">
        <f aca="true" t="shared" si="2" ref="K9:K10">SUM(H9:J9)</f>
        <v>3635.8</v>
      </c>
      <c r="L9" s="193" t="s">
        <v>232</v>
      </c>
    </row>
    <row r="10" spans="1:12" ht="55.9" customHeight="1">
      <c r="A10" s="194" t="s">
        <v>445</v>
      </c>
      <c r="B10" s="195" t="s">
        <v>446</v>
      </c>
      <c r="C10" s="196" t="s">
        <v>268</v>
      </c>
      <c r="D10" s="192">
        <v>2214.6</v>
      </c>
      <c r="E10" s="192">
        <v>0</v>
      </c>
      <c r="F10" s="192">
        <v>0</v>
      </c>
      <c r="G10" s="192">
        <f aca="true" t="shared" si="3" ref="G10">D10+E10+F10</f>
        <v>2214.6</v>
      </c>
      <c r="H10" s="192">
        <v>2214.6</v>
      </c>
      <c r="I10" s="192">
        <v>0</v>
      </c>
      <c r="J10" s="192">
        <v>0</v>
      </c>
      <c r="K10" s="192">
        <f t="shared" si="2"/>
        <v>2214.6</v>
      </c>
      <c r="L10" s="193" t="s">
        <v>232</v>
      </c>
    </row>
    <row r="11" spans="1:12" ht="52.9" customHeight="1">
      <c r="A11" s="194" t="s">
        <v>447</v>
      </c>
      <c r="B11" s="197" t="s">
        <v>448</v>
      </c>
      <c r="C11" s="196" t="s">
        <v>268</v>
      </c>
      <c r="D11" s="192">
        <f>'[1] № 5  рп, кцср, квр'!E304</f>
        <v>495.2</v>
      </c>
      <c r="E11" s="192">
        <v>0</v>
      </c>
      <c r="F11" s="192">
        <v>0</v>
      </c>
      <c r="G11" s="192">
        <f>D11+E11+F11</f>
        <v>495.2</v>
      </c>
      <c r="H11" s="192">
        <v>495.2</v>
      </c>
      <c r="I11" s="192">
        <v>0</v>
      </c>
      <c r="J11" s="192">
        <v>0</v>
      </c>
      <c r="K11" s="192">
        <f>SUM(H11:J11)</f>
        <v>495.2</v>
      </c>
      <c r="L11" s="193" t="s">
        <v>49</v>
      </c>
    </row>
    <row r="12" spans="1:12" s="189" customFormat="1" ht="12.75">
      <c r="A12" s="185" t="s">
        <v>449</v>
      </c>
      <c r="B12" s="185" t="s">
        <v>31</v>
      </c>
      <c r="C12" s="186" t="s">
        <v>441</v>
      </c>
      <c r="D12" s="187">
        <f>D13</f>
        <v>0</v>
      </c>
      <c r="E12" s="187">
        <f aca="true" t="shared" si="4" ref="E12:F13">E13</f>
        <v>618.9</v>
      </c>
      <c r="F12" s="187">
        <f t="shared" si="4"/>
        <v>3506.9</v>
      </c>
      <c r="G12" s="187">
        <f>D12+E12+F12</f>
        <v>4125.8</v>
      </c>
      <c r="H12" s="187">
        <f>H13</f>
        <v>0</v>
      </c>
      <c r="I12" s="187">
        <f aca="true" t="shared" si="5" ref="I12:J12">I13</f>
        <v>618.9</v>
      </c>
      <c r="J12" s="187">
        <f t="shared" si="5"/>
        <v>3506.9</v>
      </c>
      <c r="K12" s="187">
        <f>SUM(H12:J12)</f>
        <v>4125.8</v>
      </c>
      <c r="L12" s="188" t="s">
        <v>39</v>
      </c>
    </row>
    <row r="13" spans="1:12" ht="12.75">
      <c r="A13" s="198" t="s">
        <v>450</v>
      </c>
      <c r="B13" s="198" t="s">
        <v>85</v>
      </c>
      <c r="C13" s="199" t="s">
        <v>441</v>
      </c>
      <c r="D13" s="200">
        <v>0</v>
      </c>
      <c r="E13" s="200">
        <f>E14</f>
        <v>618.9</v>
      </c>
      <c r="F13" s="200">
        <f t="shared" si="4"/>
        <v>3506.9</v>
      </c>
      <c r="G13" s="201">
        <f>D13+E13+F13</f>
        <v>4125.8</v>
      </c>
      <c r="H13" s="200">
        <v>0</v>
      </c>
      <c r="I13" s="200">
        <f>I14</f>
        <v>618.9</v>
      </c>
      <c r="J13" s="200">
        <f>J14</f>
        <v>3506.9</v>
      </c>
      <c r="K13" s="201">
        <f>SUM(H13:J13)</f>
        <v>4125.8</v>
      </c>
      <c r="L13" s="193" t="s">
        <v>84</v>
      </c>
    </row>
    <row r="14" spans="1:12" ht="79.15" customHeight="1">
      <c r="A14" s="198" t="s">
        <v>451</v>
      </c>
      <c r="B14" s="198" t="s">
        <v>452</v>
      </c>
      <c r="C14" s="198" t="s">
        <v>276</v>
      </c>
      <c r="D14" s="202">
        <v>0</v>
      </c>
      <c r="E14" s="202">
        <v>618.9</v>
      </c>
      <c r="F14" s="202">
        <v>3506.9</v>
      </c>
      <c r="G14" s="201">
        <f>D14+E14+F14</f>
        <v>4125.8</v>
      </c>
      <c r="H14" s="202">
        <v>0</v>
      </c>
      <c r="I14" s="202">
        <v>618.9</v>
      </c>
      <c r="J14" s="202">
        <v>3506.9</v>
      </c>
      <c r="K14" s="201">
        <f>SUM(H14:J14)</f>
        <v>4125.8</v>
      </c>
      <c r="L14" s="193" t="s">
        <v>84</v>
      </c>
    </row>
    <row r="15" spans="1:12" s="189" customFormat="1" ht="15.75" customHeight="1">
      <c r="A15" s="203"/>
      <c r="B15" s="203" t="s">
        <v>0</v>
      </c>
      <c r="C15" s="204"/>
      <c r="D15" s="187">
        <f aca="true" t="shared" si="6" ref="D15:K15">D7+D12</f>
        <v>6345.6</v>
      </c>
      <c r="E15" s="187">
        <f t="shared" si="6"/>
        <v>618.9</v>
      </c>
      <c r="F15" s="187">
        <f t="shared" si="6"/>
        <v>3506.9</v>
      </c>
      <c r="G15" s="187">
        <f t="shared" si="6"/>
        <v>10471.400000000001</v>
      </c>
      <c r="H15" s="187">
        <f t="shared" si="6"/>
        <v>6345.599999999999</v>
      </c>
      <c r="I15" s="187">
        <f t="shared" si="6"/>
        <v>618.9</v>
      </c>
      <c r="J15" s="187">
        <f t="shared" si="6"/>
        <v>3506.9</v>
      </c>
      <c r="K15" s="187">
        <f t="shared" si="6"/>
        <v>10471.4</v>
      </c>
      <c r="L15" s="205" t="s">
        <v>441</v>
      </c>
    </row>
    <row r="16" spans="1:12" ht="14.25" customHeight="1">
      <c r="A16" s="206"/>
      <c r="B16" s="206"/>
      <c r="C16" s="207"/>
      <c r="D16" s="208"/>
      <c r="E16" s="208"/>
      <c r="F16" s="208"/>
      <c r="G16" s="209"/>
      <c r="H16" s="208"/>
      <c r="I16" s="208"/>
      <c r="J16" s="208"/>
      <c r="K16" s="209"/>
      <c r="L16" s="210"/>
    </row>
    <row r="17" spans="1:12" ht="2.25" customHeight="1" hidden="1">
      <c r="A17" s="206"/>
      <c r="B17" s="206"/>
      <c r="C17" s="207"/>
      <c r="D17" s="208"/>
      <c r="E17" s="208"/>
      <c r="F17" s="208"/>
      <c r="G17" s="209"/>
      <c r="H17" s="208"/>
      <c r="I17" s="208"/>
      <c r="J17" s="208"/>
      <c r="K17" s="209"/>
      <c r="L17" s="210"/>
    </row>
    <row r="18" spans="1:12" ht="12.75" hidden="1">
      <c r="A18" s="206"/>
      <c r="B18" s="206"/>
      <c r="C18" s="207"/>
      <c r="D18" s="208"/>
      <c r="E18" s="208"/>
      <c r="F18" s="208"/>
      <c r="G18" s="209"/>
      <c r="H18" s="208"/>
      <c r="I18" s="208"/>
      <c r="J18" s="208"/>
      <c r="K18" s="209"/>
      <c r="L18" s="210"/>
    </row>
    <row r="19" spans="1:12" ht="12.75" hidden="1">
      <c r="A19" s="206"/>
      <c r="B19" s="206"/>
      <c r="C19" s="207"/>
      <c r="D19" s="208" t="e">
        <f>#REF!+#REF!+#REF!</f>
        <v>#REF!</v>
      </c>
      <c r="E19" s="208" t="e">
        <f>#REF!+#REF!+#REF!</f>
        <v>#REF!</v>
      </c>
      <c r="F19" s="208" t="e">
        <f>#REF!+#REF!+#REF!</f>
        <v>#REF!</v>
      </c>
      <c r="G19" s="208" t="e">
        <f>#REF!+#REF!+#REF!</f>
        <v>#REF!</v>
      </c>
      <c r="H19" s="208" t="e">
        <f>#REF!+#REF!+#REF!</f>
        <v>#REF!</v>
      </c>
      <c r="I19" s="208" t="e">
        <f>#REF!+#REF!+#REF!</f>
        <v>#REF!</v>
      </c>
      <c r="J19" s="208" t="e">
        <f>#REF!+#REF!+#REF!</f>
        <v>#REF!</v>
      </c>
      <c r="K19" s="208" t="e">
        <f>#REF!+#REF!+#REF!</f>
        <v>#REF!</v>
      </c>
      <c r="L19" s="210"/>
    </row>
  </sheetData>
  <mergeCells count="9">
    <mergeCell ref="I1:L1"/>
    <mergeCell ref="D5:G5"/>
    <mergeCell ref="H5:K5"/>
    <mergeCell ref="A3:L3"/>
    <mergeCell ref="A4:L4"/>
    <mergeCell ref="A5:A6"/>
    <mergeCell ref="B5:B6"/>
    <mergeCell ref="C5:C6"/>
    <mergeCell ref="L5:L6"/>
  </mergeCells>
  <printOptions/>
  <pageMargins left="0.7874015748031497" right="0.15748031496062992" top="0.9055118110236221" bottom="0.35433070866141736" header="0.31496062992125984" footer="0.1968503937007874"/>
  <pageSetup fitToHeight="1" fitToWidth="1" horizontalDpi="600" verticalDpi="600" orientation="landscape" paperSize="9" scale="73" r:id="rId1"/>
  <rowBreaks count="1" manualBreakCount="1">
    <brk id="1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workbookViewId="0" topLeftCell="A1">
      <selection activeCell="A3" sqref="A3:E3"/>
    </sheetView>
  </sheetViews>
  <sheetFormatPr defaultColWidth="9.125" defaultRowHeight="12.75"/>
  <cols>
    <col min="1" max="1" width="42.75390625" style="72" customWidth="1"/>
    <col min="2" max="2" width="17.375" style="72" customWidth="1"/>
    <col min="3" max="3" width="28.125" style="72" customWidth="1"/>
    <col min="4" max="4" width="14.625" style="81" customWidth="1"/>
    <col min="5" max="5" width="14.00390625" style="72" customWidth="1"/>
    <col min="6" max="16384" width="9.125" style="72" customWidth="1"/>
  </cols>
  <sheetData>
    <row r="1" spans="1:5" ht="12.75">
      <c r="A1" s="324" t="s">
        <v>406</v>
      </c>
      <c r="B1" s="324"/>
      <c r="C1" s="324"/>
      <c r="D1" s="324"/>
      <c r="E1" s="324"/>
    </row>
    <row r="2" spans="1:5" ht="12.75">
      <c r="A2" s="324" t="s">
        <v>407</v>
      </c>
      <c r="B2" s="324"/>
      <c r="C2" s="324"/>
      <c r="D2" s="324"/>
      <c r="E2" s="324"/>
    </row>
    <row r="3" spans="1:5" ht="12.75">
      <c r="A3" s="324" t="s">
        <v>1074</v>
      </c>
      <c r="B3" s="324"/>
      <c r="C3" s="324"/>
      <c r="D3" s="324"/>
      <c r="E3" s="324"/>
    </row>
    <row r="5" spans="1:5" ht="19.9" customHeight="1">
      <c r="A5" s="326" t="s">
        <v>408</v>
      </c>
      <c r="B5" s="326"/>
      <c r="C5" s="326"/>
      <c r="D5" s="326"/>
      <c r="E5" s="326"/>
    </row>
    <row r="6" spans="1:5" ht="19.9" customHeight="1">
      <c r="A6" s="326" t="s">
        <v>414</v>
      </c>
      <c r="B6" s="326"/>
      <c r="C6" s="326"/>
      <c r="D6" s="326"/>
      <c r="E6" s="326"/>
    </row>
    <row r="7" ht="16.15" customHeight="1">
      <c r="E7" s="72" t="s">
        <v>409</v>
      </c>
    </row>
    <row r="8" spans="1:5" ht="12.75">
      <c r="A8" s="327" t="s">
        <v>18</v>
      </c>
      <c r="B8" s="337" t="s">
        <v>410</v>
      </c>
      <c r="C8" s="338"/>
      <c r="D8" s="327" t="s">
        <v>404</v>
      </c>
      <c r="E8" s="327" t="s">
        <v>405</v>
      </c>
    </row>
    <row r="9" spans="1:5" ht="63">
      <c r="A9" s="328"/>
      <c r="B9" s="166" t="s">
        <v>411</v>
      </c>
      <c r="C9" s="166" t="s">
        <v>412</v>
      </c>
      <c r="D9" s="328"/>
      <c r="E9" s="328"/>
    </row>
    <row r="10" spans="1:5" ht="12.75">
      <c r="A10" s="166">
        <v>1</v>
      </c>
      <c r="B10" s="166">
        <v>2</v>
      </c>
      <c r="C10" s="166">
        <v>3</v>
      </c>
      <c r="D10" s="166">
        <v>4</v>
      </c>
      <c r="E10" s="73">
        <v>5</v>
      </c>
    </row>
    <row r="11" spans="1:5" ht="37.9" customHeight="1">
      <c r="A11" s="75" t="s">
        <v>272</v>
      </c>
      <c r="B11" s="173" t="s">
        <v>35</v>
      </c>
      <c r="C11" s="75"/>
      <c r="D11" s="76">
        <f>SUM(D12:D13)</f>
        <v>48683.50000000012</v>
      </c>
      <c r="E11" s="76">
        <f>SUM(E12:E13)</f>
        <v>-39985.90000000014</v>
      </c>
    </row>
    <row r="12" spans="1:5" ht="40.9" customHeight="1">
      <c r="A12" s="39" t="s">
        <v>261</v>
      </c>
      <c r="B12" s="174" t="s">
        <v>35</v>
      </c>
      <c r="C12" s="71" t="s">
        <v>260</v>
      </c>
      <c r="D12" s="77">
        <v>-1005625.6</v>
      </c>
      <c r="E12" s="96">
        <v>-1110840.1</v>
      </c>
    </row>
    <row r="13" spans="1:5" ht="38.45" customHeight="1">
      <c r="A13" s="39" t="s">
        <v>267</v>
      </c>
      <c r="B13" s="174" t="s">
        <v>35</v>
      </c>
      <c r="C13" s="71" t="s">
        <v>266</v>
      </c>
      <c r="D13" s="77">
        <v>1054309.1</v>
      </c>
      <c r="E13" s="78">
        <v>1070854.2</v>
      </c>
    </row>
    <row r="14" spans="1:9" ht="31.9" customHeight="1">
      <c r="A14" s="334" t="s">
        <v>413</v>
      </c>
      <c r="B14" s="335"/>
      <c r="C14" s="336"/>
      <c r="D14" s="76">
        <f>D11</f>
        <v>48683.50000000012</v>
      </c>
      <c r="E14" s="76">
        <f>E11</f>
        <v>-39985.90000000014</v>
      </c>
      <c r="I14" s="175"/>
    </row>
    <row r="16" spans="1:5" s="81" customFormat="1" ht="12.75">
      <c r="A16" s="80"/>
      <c r="B16" s="80"/>
      <c r="C16" s="80"/>
      <c r="E16" s="72"/>
    </row>
    <row r="17" spans="1:5" s="81" customFormat="1" ht="12.75">
      <c r="A17" s="165"/>
      <c r="B17" s="165"/>
      <c r="C17" s="165"/>
      <c r="E17" s="72"/>
    </row>
  </sheetData>
  <mergeCells count="10">
    <mergeCell ref="A14:C14"/>
    <mergeCell ref="A1:E1"/>
    <mergeCell ref="A2:E2"/>
    <mergeCell ref="A3:E3"/>
    <mergeCell ref="A5:E5"/>
    <mergeCell ref="A6:E6"/>
    <mergeCell ref="A8:A9"/>
    <mergeCell ref="B8:C8"/>
    <mergeCell ref="D8:D9"/>
    <mergeCell ref="E8:E9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5"/>
  <sheetViews>
    <sheetView view="pageBreakPreview" zoomScale="60" workbookViewId="0" topLeftCell="A1">
      <selection activeCell="B3" sqref="B3:D3"/>
    </sheetView>
  </sheetViews>
  <sheetFormatPr defaultColWidth="9.125" defaultRowHeight="12.75"/>
  <cols>
    <col min="1" max="1" width="31.75390625" style="235" bestFit="1" customWidth="1"/>
    <col min="2" max="2" width="66.625" style="234" customWidth="1"/>
    <col min="3" max="3" width="14.375" style="233" customWidth="1"/>
    <col min="4" max="4" width="14.125" style="233" customWidth="1"/>
    <col min="5" max="16384" width="9.125" style="232" customWidth="1"/>
  </cols>
  <sheetData>
    <row r="1" spans="1:4" ht="12.75">
      <c r="A1" s="291"/>
      <c r="C1" s="339" t="s">
        <v>813</v>
      </c>
      <c r="D1" s="339"/>
    </row>
    <row r="2" spans="1:4" ht="12.75">
      <c r="A2" s="340" t="s">
        <v>812</v>
      </c>
      <c r="B2" s="340"/>
      <c r="C2" s="340"/>
      <c r="D2" s="340"/>
    </row>
    <row r="3" spans="2:4" ht="12.75">
      <c r="B3" s="340" t="s">
        <v>1074</v>
      </c>
      <c r="C3" s="340"/>
      <c r="D3" s="340"/>
    </row>
    <row r="4" spans="2:4" ht="12.75">
      <c r="B4" s="292"/>
      <c r="C4" s="292"/>
      <c r="D4" s="292"/>
    </row>
    <row r="5" spans="1:2" ht="12.75">
      <c r="A5" s="291"/>
      <c r="B5" s="290"/>
    </row>
    <row r="6" spans="1:4" ht="50.25" customHeight="1">
      <c r="A6" s="341" t="s">
        <v>811</v>
      </c>
      <c r="B6" s="341"/>
      <c r="C6" s="341"/>
      <c r="D6" s="341"/>
    </row>
    <row r="7" spans="1:2" ht="12.75">
      <c r="A7" s="289"/>
      <c r="B7" s="289"/>
    </row>
    <row r="8" spans="1:4" ht="47.25">
      <c r="A8" s="288" t="s">
        <v>810</v>
      </c>
      <c r="B8" s="287" t="s">
        <v>809</v>
      </c>
      <c r="C8" s="286" t="s">
        <v>404</v>
      </c>
      <c r="D8" s="286" t="s">
        <v>405</v>
      </c>
    </row>
    <row r="9" spans="1:4" ht="12.75">
      <c r="A9" s="249" t="s">
        <v>808</v>
      </c>
      <c r="B9" s="254" t="s">
        <v>807</v>
      </c>
      <c r="C9" s="238">
        <v>428350.5</v>
      </c>
      <c r="D9" s="238">
        <f>D10+D16+D26+D36+D44+D47+D61+D68+D72+D83+D128</f>
        <v>503110.4</v>
      </c>
    </row>
    <row r="10" spans="1:4" ht="12.75">
      <c r="A10" s="249" t="s">
        <v>806</v>
      </c>
      <c r="B10" s="254" t="s">
        <v>805</v>
      </c>
      <c r="C10" s="238">
        <v>256545</v>
      </c>
      <c r="D10" s="238">
        <f>D11</f>
        <v>311075.10000000003</v>
      </c>
    </row>
    <row r="11" spans="1:4" ht="12.75">
      <c r="A11" s="249" t="s">
        <v>804</v>
      </c>
      <c r="B11" s="254" t="s">
        <v>803</v>
      </c>
      <c r="C11" s="238">
        <v>256545</v>
      </c>
      <c r="D11" s="238">
        <f>D12+D13+D14+D15</f>
        <v>311075.10000000003</v>
      </c>
    </row>
    <row r="12" spans="1:4" ht="78.75">
      <c r="A12" s="253" t="s">
        <v>802</v>
      </c>
      <c r="B12" s="252" t="s">
        <v>801</v>
      </c>
      <c r="C12" s="243">
        <v>250663.8</v>
      </c>
      <c r="D12" s="243">
        <v>301853</v>
      </c>
    </row>
    <row r="13" spans="1:4" ht="110.25">
      <c r="A13" s="253" t="s">
        <v>800</v>
      </c>
      <c r="B13" s="252" t="s">
        <v>799</v>
      </c>
      <c r="C13" s="243">
        <v>945.7</v>
      </c>
      <c r="D13" s="243">
        <v>1256</v>
      </c>
    </row>
    <row r="14" spans="1:4" ht="47.25">
      <c r="A14" s="253" t="s">
        <v>798</v>
      </c>
      <c r="B14" s="252" t="s">
        <v>797</v>
      </c>
      <c r="C14" s="243">
        <v>2519.9</v>
      </c>
      <c r="D14" s="243">
        <v>5204.4</v>
      </c>
    </row>
    <row r="15" spans="1:4" ht="94.5">
      <c r="A15" s="253" t="s">
        <v>796</v>
      </c>
      <c r="B15" s="252" t="s">
        <v>795</v>
      </c>
      <c r="C15" s="243">
        <v>2415.6</v>
      </c>
      <c r="D15" s="243">
        <v>2761.7</v>
      </c>
    </row>
    <row r="16" spans="1:4" ht="47.25">
      <c r="A16" s="249" t="s">
        <v>794</v>
      </c>
      <c r="B16" s="254" t="s">
        <v>793</v>
      </c>
      <c r="C16" s="238">
        <v>4404.4</v>
      </c>
      <c r="D16" s="285">
        <f>D17</f>
        <v>5082.4</v>
      </c>
    </row>
    <row r="17" spans="1:4" ht="31.5">
      <c r="A17" s="249" t="s">
        <v>792</v>
      </c>
      <c r="B17" s="254" t="s">
        <v>791</v>
      </c>
      <c r="C17" s="238">
        <v>4404.4</v>
      </c>
      <c r="D17" s="238">
        <f>D18+D20+D22+D24</f>
        <v>5082.4</v>
      </c>
    </row>
    <row r="18" spans="1:4" ht="78.75">
      <c r="A18" s="253" t="s">
        <v>790</v>
      </c>
      <c r="B18" s="252" t="s">
        <v>789</v>
      </c>
      <c r="C18" s="243">
        <v>1991.4</v>
      </c>
      <c r="D18" s="243">
        <f>D19</f>
        <v>2547.9</v>
      </c>
    </row>
    <row r="19" spans="1:4" ht="110.25">
      <c r="A19" s="253" t="s">
        <v>788</v>
      </c>
      <c r="B19" s="255" t="s">
        <v>787</v>
      </c>
      <c r="C19" s="243">
        <v>1991.4</v>
      </c>
      <c r="D19" s="243">
        <v>2547.9</v>
      </c>
    </row>
    <row r="20" spans="1:4" ht="94.5">
      <c r="A20" s="253" t="s">
        <v>786</v>
      </c>
      <c r="B20" s="255" t="s">
        <v>785</v>
      </c>
      <c r="C20" s="243">
        <v>11</v>
      </c>
      <c r="D20" s="243">
        <f>D21</f>
        <v>13.7</v>
      </c>
    </row>
    <row r="21" spans="1:4" ht="126">
      <c r="A21" s="253" t="s">
        <v>784</v>
      </c>
      <c r="B21" s="284" t="s">
        <v>783</v>
      </c>
      <c r="C21" s="243">
        <v>11</v>
      </c>
      <c r="D21" s="243">
        <v>13.7</v>
      </c>
    </row>
    <row r="22" spans="1:4" ht="78.75">
      <c r="A22" s="253" t="s">
        <v>782</v>
      </c>
      <c r="B22" s="284" t="s">
        <v>781</v>
      </c>
      <c r="C22" s="243">
        <v>2651.7</v>
      </c>
      <c r="D22" s="243">
        <f>D23</f>
        <v>2813.1</v>
      </c>
    </row>
    <row r="23" spans="1:4" ht="126">
      <c r="A23" s="253" t="s">
        <v>780</v>
      </c>
      <c r="B23" s="284" t="s">
        <v>779</v>
      </c>
      <c r="C23" s="243">
        <v>2651.7</v>
      </c>
      <c r="D23" s="243">
        <v>2813.1</v>
      </c>
    </row>
    <row r="24" spans="1:4" ht="78.75">
      <c r="A24" s="253" t="s">
        <v>778</v>
      </c>
      <c r="B24" s="284" t="s">
        <v>777</v>
      </c>
      <c r="C24" s="243">
        <v>-249.7</v>
      </c>
      <c r="D24" s="243">
        <f>D25</f>
        <v>-292.3</v>
      </c>
    </row>
    <row r="25" spans="1:4" ht="110.25">
      <c r="A25" s="253" t="s">
        <v>776</v>
      </c>
      <c r="B25" s="255" t="s">
        <v>775</v>
      </c>
      <c r="C25" s="243">
        <v>-249.7</v>
      </c>
      <c r="D25" s="243">
        <v>-292.3</v>
      </c>
    </row>
    <row r="26" spans="1:4" ht="12.75">
      <c r="A26" s="249" t="s">
        <v>774</v>
      </c>
      <c r="B26" s="254" t="s">
        <v>773</v>
      </c>
      <c r="C26" s="238">
        <v>39100.5</v>
      </c>
      <c r="D26" s="238">
        <f>D32+D34+D27</f>
        <v>43897</v>
      </c>
    </row>
    <row r="27" spans="1:4" ht="31.5">
      <c r="A27" s="249" t="s">
        <v>772</v>
      </c>
      <c r="B27" s="254" t="s">
        <v>771</v>
      </c>
      <c r="C27" s="238">
        <v>30382.5</v>
      </c>
      <c r="D27" s="238">
        <f>D28+D30</f>
        <v>36722.4</v>
      </c>
    </row>
    <row r="28" spans="1:4" ht="31.5">
      <c r="A28" s="253" t="s">
        <v>770</v>
      </c>
      <c r="B28" s="252" t="s">
        <v>768</v>
      </c>
      <c r="C28" s="243">
        <v>21454</v>
      </c>
      <c r="D28" s="243">
        <f>D29</f>
        <v>24327.9</v>
      </c>
    </row>
    <row r="29" spans="1:4" ht="31.5">
      <c r="A29" s="253" t="s">
        <v>769</v>
      </c>
      <c r="B29" s="252" t="s">
        <v>768</v>
      </c>
      <c r="C29" s="243">
        <v>21454</v>
      </c>
      <c r="D29" s="243">
        <v>24327.9</v>
      </c>
    </row>
    <row r="30" spans="1:4" ht="47.25">
      <c r="A30" s="253" t="s">
        <v>767</v>
      </c>
      <c r="B30" s="252" t="s">
        <v>766</v>
      </c>
      <c r="C30" s="243">
        <v>8928.5</v>
      </c>
      <c r="D30" s="243">
        <f>D31</f>
        <v>12394.5</v>
      </c>
    </row>
    <row r="31" spans="1:4" ht="63">
      <c r="A31" s="253" t="s">
        <v>765</v>
      </c>
      <c r="B31" s="252" t="s">
        <v>764</v>
      </c>
      <c r="C31" s="243">
        <v>8928.5</v>
      </c>
      <c r="D31" s="243">
        <v>12394.5</v>
      </c>
    </row>
    <row r="32" spans="1:4" s="236" customFormat="1" ht="31.5">
      <c r="A32" s="249" t="s">
        <v>763</v>
      </c>
      <c r="B32" s="254" t="s">
        <v>761</v>
      </c>
      <c r="C32" s="238">
        <v>113</v>
      </c>
      <c r="D32" s="238">
        <f>D33</f>
        <v>-794.2</v>
      </c>
    </row>
    <row r="33" spans="1:4" ht="31.5">
      <c r="A33" s="253" t="s">
        <v>762</v>
      </c>
      <c r="B33" s="252" t="s">
        <v>761</v>
      </c>
      <c r="C33" s="243">
        <v>113</v>
      </c>
      <c r="D33" s="243">
        <v>-794.2</v>
      </c>
    </row>
    <row r="34" spans="1:4" ht="31.5">
      <c r="A34" s="249" t="s">
        <v>760</v>
      </c>
      <c r="B34" s="254" t="s">
        <v>759</v>
      </c>
      <c r="C34" s="283">
        <v>8605</v>
      </c>
      <c r="D34" s="283">
        <f>D35</f>
        <v>7968.8</v>
      </c>
    </row>
    <row r="35" spans="1:4" ht="31.5">
      <c r="A35" s="253" t="s">
        <v>758</v>
      </c>
      <c r="B35" s="252" t="s">
        <v>757</v>
      </c>
      <c r="C35" s="282">
        <v>8605</v>
      </c>
      <c r="D35" s="282">
        <v>7968.8</v>
      </c>
    </row>
    <row r="36" spans="1:4" ht="12.75">
      <c r="A36" s="249" t="s">
        <v>756</v>
      </c>
      <c r="B36" s="254" t="s">
        <v>755</v>
      </c>
      <c r="C36" s="238">
        <v>63924</v>
      </c>
      <c r="D36" s="238">
        <f>D37+D39</f>
        <v>65774.6</v>
      </c>
    </row>
    <row r="37" spans="1:4" s="236" customFormat="1" ht="12.75">
      <c r="A37" s="249" t="s">
        <v>754</v>
      </c>
      <c r="B37" s="254" t="s">
        <v>753</v>
      </c>
      <c r="C37" s="281">
        <v>19990</v>
      </c>
      <c r="D37" s="281">
        <f>D38</f>
        <v>22563.6</v>
      </c>
    </row>
    <row r="38" spans="1:4" ht="47.25">
      <c r="A38" s="253" t="s">
        <v>752</v>
      </c>
      <c r="B38" s="252" t="s">
        <v>751</v>
      </c>
      <c r="C38" s="243">
        <v>19990</v>
      </c>
      <c r="D38" s="243">
        <v>22563.6</v>
      </c>
    </row>
    <row r="39" spans="1:4" ht="12.75">
      <c r="A39" s="249" t="s">
        <v>750</v>
      </c>
      <c r="B39" s="254" t="s">
        <v>749</v>
      </c>
      <c r="C39" s="238">
        <v>43934</v>
      </c>
      <c r="D39" s="238">
        <f>D40+D42</f>
        <v>43211</v>
      </c>
    </row>
    <row r="40" spans="1:4" ht="12.75">
      <c r="A40" s="253" t="s">
        <v>748</v>
      </c>
      <c r="B40" s="252" t="s">
        <v>747</v>
      </c>
      <c r="C40" s="279">
        <v>34584</v>
      </c>
      <c r="D40" s="279">
        <f>D41</f>
        <v>34471.8</v>
      </c>
    </row>
    <row r="41" spans="1:4" ht="31.5">
      <c r="A41" s="253" t="s">
        <v>746</v>
      </c>
      <c r="B41" s="252" t="s">
        <v>745</v>
      </c>
      <c r="C41" s="243">
        <v>34584</v>
      </c>
      <c r="D41" s="243">
        <v>34471.8</v>
      </c>
    </row>
    <row r="42" spans="1:4" ht="12.75">
      <c r="A42" s="253" t="s">
        <v>744</v>
      </c>
      <c r="B42" s="252" t="s">
        <v>743</v>
      </c>
      <c r="C42" s="243">
        <v>9350</v>
      </c>
      <c r="D42" s="243">
        <f>D43</f>
        <v>8739.2</v>
      </c>
    </row>
    <row r="43" spans="1:4" ht="31.5">
      <c r="A43" s="253" t="s">
        <v>742</v>
      </c>
      <c r="B43" s="252" t="s">
        <v>741</v>
      </c>
      <c r="C43" s="279">
        <v>9350</v>
      </c>
      <c r="D43" s="279">
        <v>8739.2</v>
      </c>
    </row>
    <row r="44" spans="1:4" s="236" customFormat="1" ht="12.75">
      <c r="A44" s="249" t="s">
        <v>740</v>
      </c>
      <c r="B44" s="254" t="s">
        <v>739</v>
      </c>
      <c r="C44" s="238">
        <v>6880</v>
      </c>
      <c r="D44" s="238">
        <f>D45</f>
        <v>7648.5</v>
      </c>
    </row>
    <row r="45" spans="1:4" ht="31.5">
      <c r="A45" s="253" t="s">
        <v>738</v>
      </c>
      <c r="B45" s="252" t="s">
        <v>737</v>
      </c>
      <c r="C45" s="279">
        <v>6880</v>
      </c>
      <c r="D45" s="279">
        <f>D46</f>
        <v>7648.5</v>
      </c>
    </row>
    <row r="46" spans="1:4" ht="47.25">
      <c r="A46" s="253" t="s">
        <v>736</v>
      </c>
      <c r="B46" s="252" t="s">
        <v>735</v>
      </c>
      <c r="C46" s="243">
        <v>6880</v>
      </c>
      <c r="D46" s="243">
        <v>7648.5</v>
      </c>
    </row>
    <row r="47" spans="1:4" ht="47.25">
      <c r="A47" s="249" t="s">
        <v>734</v>
      </c>
      <c r="B47" s="254" t="s">
        <v>733</v>
      </c>
      <c r="C47" s="238">
        <v>31432.1</v>
      </c>
      <c r="D47" s="238">
        <f>D48+D55+D58</f>
        <v>36049.2</v>
      </c>
    </row>
    <row r="48" spans="1:4" s="236" customFormat="1" ht="94.5">
      <c r="A48" s="249" t="s">
        <v>732</v>
      </c>
      <c r="B48" s="254" t="s">
        <v>731</v>
      </c>
      <c r="C48" s="280">
        <v>28146.5</v>
      </c>
      <c r="D48" s="280">
        <f>D49+D51+D53</f>
        <v>32814.2</v>
      </c>
    </row>
    <row r="49" spans="1:4" ht="63">
      <c r="A49" s="253" t="s">
        <v>730</v>
      </c>
      <c r="B49" s="252" t="s">
        <v>729</v>
      </c>
      <c r="C49" s="243">
        <v>16805.3</v>
      </c>
      <c r="D49" s="243">
        <f>D50</f>
        <v>15687.3</v>
      </c>
    </row>
    <row r="50" spans="1:4" ht="78.75">
      <c r="A50" s="253" t="s">
        <v>728</v>
      </c>
      <c r="B50" s="252" t="s">
        <v>727</v>
      </c>
      <c r="C50" s="243">
        <v>16805.3</v>
      </c>
      <c r="D50" s="243">
        <v>15687.3</v>
      </c>
    </row>
    <row r="51" spans="1:4" ht="78.75">
      <c r="A51" s="253" t="s">
        <v>726</v>
      </c>
      <c r="B51" s="252" t="s">
        <v>725</v>
      </c>
      <c r="C51" s="243">
        <v>2021.7</v>
      </c>
      <c r="D51" s="243">
        <f>D52</f>
        <v>4922.8</v>
      </c>
    </row>
    <row r="52" spans="1:4" ht="78.75">
      <c r="A52" s="253" t="s">
        <v>724</v>
      </c>
      <c r="B52" s="252" t="s">
        <v>723</v>
      </c>
      <c r="C52" s="243">
        <v>2021.7</v>
      </c>
      <c r="D52" s="243">
        <v>4922.8</v>
      </c>
    </row>
    <row r="53" spans="1:4" ht="47.25">
      <c r="A53" s="253" t="s">
        <v>722</v>
      </c>
      <c r="B53" s="252" t="s">
        <v>721</v>
      </c>
      <c r="C53" s="279">
        <v>9319.5</v>
      </c>
      <c r="D53" s="279">
        <f>D54</f>
        <v>12204.1</v>
      </c>
    </row>
    <row r="54" spans="1:4" ht="31.5">
      <c r="A54" s="253" t="s">
        <v>720</v>
      </c>
      <c r="B54" s="252" t="s">
        <v>719</v>
      </c>
      <c r="C54" s="279">
        <v>9319.5</v>
      </c>
      <c r="D54" s="279">
        <v>12204.1</v>
      </c>
    </row>
    <row r="55" spans="1:4" s="236" customFormat="1" ht="31.5">
      <c r="A55" s="249" t="s">
        <v>718</v>
      </c>
      <c r="B55" s="254" t="s">
        <v>717</v>
      </c>
      <c r="C55" s="238">
        <v>1051.3</v>
      </c>
      <c r="D55" s="238">
        <f>D56</f>
        <v>6.7</v>
      </c>
    </row>
    <row r="56" spans="1:4" ht="47.25">
      <c r="A56" s="253" t="s">
        <v>716</v>
      </c>
      <c r="B56" s="252" t="s">
        <v>715</v>
      </c>
      <c r="C56" s="243">
        <v>1051.3</v>
      </c>
      <c r="D56" s="243">
        <f>D57</f>
        <v>6.7</v>
      </c>
    </row>
    <row r="57" spans="1:4" ht="47.25">
      <c r="A57" s="253" t="s">
        <v>714</v>
      </c>
      <c r="B57" s="252" t="s">
        <v>713</v>
      </c>
      <c r="C57" s="243">
        <v>1051.3</v>
      </c>
      <c r="D57" s="243">
        <v>6.7</v>
      </c>
    </row>
    <row r="58" spans="1:4" ht="94.5">
      <c r="A58" s="249" t="s">
        <v>712</v>
      </c>
      <c r="B58" s="254" t="s">
        <v>711</v>
      </c>
      <c r="C58" s="238">
        <v>2234.3</v>
      </c>
      <c r="D58" s="238">
        <f>D59</f>
        <v>3228.3</v>
      </c>
    </row>
    <row r="59" spans="1:4" ht="78.75">
      <c r="A59" s="253" t="s">
        <v>710</v>
      </c>
      <c r="B59" s="252" t="s">
        <v>709</v>
      </c>
      <c r="C59" s="243">
        <v>2234.3</v>
      </c>
      <c r="D59" s="243">
        <f>D60</f>
        <v>3228.3</v>
      </c>
    </row>
    <row r="60" spans="1:4" ht="78.75">
      <c r="A60" s="253" t="s">
        <v>708</v>
      </c>
      <c r="B60" s="252" t="s">
        <v>707</v>
      </c>
      <c r="C60" s="243">
        <v>2234.3</v>
      </c>
      <c r="D60" s="243">
        <v>3228.3</v>
      </c>
    </row>
    <row r="61" spans="1:4" ht="31.5">
      <c r="A61" s="249" t="s">
        <v>706</v>
      </c>
      <c r="B61" s="254" t="s">
        <v>705</v>
      </c>
      <c r="C61" s="238">
        <v>549.7</v>
      </c>
      <c r="D61" s="238">
        <f>D62</f>
        <v>25.10000000000001</v>
      </c>
    </row>
    <row r="62" spans="1:4" ht="12.75">
      <c r="A62" s="249" t="s">
        <v>704</v>
      </c>
      <c r="B62" s="254" t="s">
        <v>703</v>
      </c>
      <c r="C62" s="238">
        <v>549.7</v>
      </c>
      <c r="D62" s="238">
        <f>SUM(D63:D65)</f>
        <v>25.10000000000001</v>
      </c>
    </row>
    <row r="63" spans="1:4" ht="31.5">
      <c r="A63" s="256" t="s">
        <v>702</v>
      </c>
      <c r="B63" s="278" t="s">
        <v>701</v>
      </c>
      <c r="C63" s="243">
        <v>86.8</v>
      </c>
      <c r="D63" s="243">
        <v>-103</v>
      </c>
    </row>
    <row r="64" spans="1:4" ht="12.75">
      <c r="A64" s="256" t="s">
        <v>700</v>
      </c>
      <c r="B64" s="276" t="s">
        <v>699</v>
      </c>
      <c r="C64" s="243">
        <v>165.1</v>
      </c>
      <c r="D64" s="243">
        <v>-20.3</v>
      </c>
    </row>
    <row r="65" spans="1:4" ht="12.75">
      <c r="A65" s="256" t="s">
        <v>698</v>
      </c>
      <c r="B65" s="276" t="s">
        <v>697</v>
      </c>
      <c r="C65" s="243">
        <v>297.8</v>
      </c>
      <c r="D65" s="243">
        <f>D66+D67</f>
        <v>148.4</v>
      </c>
    </row>
    <row r="66" spans="1:4" ht="12.75">
      <c r="A66" s="256" t="s">
        <v>696</v>
      </c>
      <c r="B66" s="276" t="s">
        <v>695</v>
      </c>
      <c r="C66" s="243">
        <v>297.9</v>
      </c>
      <c r="D66" s="243">
        <v>148.5</v>
      </c>
    </row>
    <row r="67" spans="1:4" ht="12.75">
      <c r="A67" s="256" t="s">
        <v>694</v>
      </c>
      <c r="B67" s="276" t="s">
        <v>693</v>
      </c>
      <c r="C67" s="243">
        <v>-0.1</v>
      </c>
      <c r="D67" s="243">
        <v>-0.1</v>
      </c>
    </row>
    <row r="68" spans="1:4" s="236" customFormat="1" ht="31.5">
      <c r="A68" s="268" t="s">
        <v>692</v>
      </c>
      <c r="B68" s="277" t="s">
        <v>691</v>
      </c>
      <c r="C68" s="238">
        <v>177.8</v>
      </c>
      <c r="D68" s="238">
        <f>D69</f>
        <v>212.1</v>
      </c>
    </row>
    <row r="69" spans="1:4" ht="12.75">
      <c r="A69" s="268" t="s">
        <v>690</v>
      </c>
      <c r="B69" s="277" t="s">
        <v>689</v>
      </c>
      <c r="C69" s="238">
        <v>177.8</v>
      </c>
      <c r="D69" s="238">
        <f>D70</f>
        <v>212.1</v>
      </c>
    </row>
    <row r="70" spans="1:4" ht="12.75">
      <c r="A70" s="256" t="s">
        <v>688</v>
      </c>
      <c r="B70" s="276" t="s">
        <v>687</v>
      </c>
      <c r="C70" s="243">
        <v>177.8</v>
      </c>
      <c r="D70" s="243">
        <f>D71</f>
        <v>212.1</v>
      </c>
    </row>
    <row r="71" spans="1:4" ht="31.5">
      <c r="A71" s="256" t="s">
        <v>686</v>
      </c>
      <c r="B71" s="276" t="s">
        <v>685</v>
      </c>
      <c r="C71" s="243">
        <v>177.8</v>
      </c>
      <c r="D71" s="243">
        <v>212.1</v>
      </c>
    </row>
    <row r="72" spans="1:4" ht="31.5">
      <c r="A72" s="249" t="s">
        <v>684</v>
      </c>
      <c r="B72" s="254" t="s">
        <v>683</v>
      </c>
      <c r="C72" s="238">
        <v>18465.3</v>
      </c>
      <c r="D72" s="238">
        <f>D75+D77+D81+D73</f>
        <v>26350.600000000002</v>
      </c>
    </row>
    <row r="73" spans="1:4" ht="12.75">
      <c r="A73" s="249" t="s">
        <v>682</v>
      </c>
      <c r="B73" s="254" t="s">
        <v>681</v>
      </c>
      <c r="C73" s="238">
        <f>C74</f>
        <v>0</v>
      </c>
      <c r="D73" s="238">
        <f>D74</f>
        <v>40</v>
      </c>
    </row>
    <row r="74" spans="1:4" ht="31.5">
      <c r="A74" s="253" t="s">
        <v>680</v>
      </c>
      <c r="B74" s="252" t="s">
        <v>679</v>
      </c>
      <c r="C74" s="243">
        <v>0</v>
      </c>
      <c r="D74" s="243">
        <v>40</v>
      </c>
    </row>
    <row r="75" spans="1:4" ht="94.5">
      <c r="A75" s="249" t="s">
        <v>678</v>
      </c>
      <c r="B75" s="254" t="s">
        <v>677</v>
      </c>
      <c r="C75" s="238">
        <v>3.6</v>
      </c>
      <c r="D75" s="238">
        <f>D76</f>
        <v>3.6</v>
      </c>
    </row>
    <row r="76" spans="1:4" ht="78.75">
      <c r="A76" s="253" t="s">
        <v>676</v>
      </c>
      <c r="B76" s="252" t="s">
        <v>675</v>
      </c>
      <c r="C76" s="243">
        <v>3.6</v>
      </c>
      <c r="D76" s="243">
        <v>3.6</v>
      </c>
    </row>
    <row r="77" spans="1:4" ht="31.5">
      <c r="A77" s="249" t="s">
        <v>674</v>
      </c>
      <c r="B77" s="254" t="s">
        <v>673</v>
      </c>
      <c r="C77" s="238">
        <v>1932.3</v>
      </c>
      <c r="D77" s="238">
        <f>D78</f>
        <v>2659.8</v>
      </c>
    </row>
    <row r="78" spans="1:4" ht="31.5">
      <c r="A78" s="253" t="s">
        <v>672</v>
      </c>
      <c r="B78" s="252" t="s">
        <v>671</v>
      </c>
      <c r="C78" s="243">
        <v>1932.3</v>
      </c>
      <c r="D78" s="243">
        <f>D79+D80</f>
        <v>2659.8</v>
      </c>
    </row>
    <row r="79" spans="1:4" ht="47.25">
      <c r="A79" s="253" t="s">
        <v>670</v>
      </c>
      <c r="B79" s="252" t="s">
        <v>669</v>
      </c>
      <c r="C79" s="243">
        <v>1666.3</v>
      </c>
      <c r="D79" s="243">
        <v>2393.8</v>
      </c>
    </row>
    <row r="80" spans="1:4" ht="63">
      <c r="A80" s="253" t="s">
        <v>668</v>
      </c>
      <c r="B80" s="255" t="s">
        <v>667</v>
      </c>
      <c r="C80" s="243">
        <v>266</v>
      </c>
      <c r="D80" s="243">
        <v>266</v>
      </c>
    </row>
    <row r="81" spans="1:4" ht="31.5">
      <c r="A81" s="249" t="s">
        <v>666</v>
      </c>
      <c r="B81" s="269" t="s">
        <v>665</v>
      </c>
      <c r="C81" s="238">
        <v>16529.4</v>
      </c>
      <c r="D81" s="238">
        <f>D82</f>
        <v>23647.2</v>
      </c>
    </row>
    <row r="82" spans="1:4" ht="47.25">
      <c r="A82" s="253" t="s">
        <v>664</v>
      </c>
      <c r="B82" s="255" t="s">
        <v>663</v>
      </c>
      <c r="C82" s="243">
        <v>16529.4</v>
      </c>
      <c r="D82" s="243">
        <v>23647.2</v>
      </c>
    </row>
    <row r="83" spans="1:4" ht="12.75">
      <c r="A83" s="249" t="s">
        <v>662</v>
      </c>
      <c r="B83" s="269" t="s">
        <v>661</v>
      </c>
      <c r="C83" s="238">
        <v>6720</v>
      </c>
      <c r="D83" s="237">
        <f>D84+D111+D125+D118+D113</f>
        <v>6809.6</v>
      </c>
    </row>
    <row r="84" spans="1:4" ht="47.25">
      <c r="A84" s="275" t="s">
        <v>660</v>
      </c>
      <c r="B84" s="269" t="s">
        <v>659</v>
      </c>
      <c r="C84" s="238">
        <v>1149.5</v>
      </c>
      <c r="D84" s="274">
        <f>D100+D102+D108+D85+D87+D89+D92+D104+D106+D98+D94+D96</f>
        <v>1209.4</v>
      </c>
    </row>
    <row r="85" spans="1:4" ht="63">
      <c r="A85" s="253" t="s">
        <v>658</v>
      </c>
      <c r="B85" s="255" t="s">
        <v>657</v>
      </c>
      <c r="C85" s="243">
        <v>65</v>
      </c>
      <c r="D85" s="242">
        <f>D86</f>
        <v>28.099999999999998</v>
      </c>
    </row>
    <row r="86" spans="1:4" ht="78.75">
      <c r="A86" s="253" t="s">
        <v>656</v>
      </c>
      <c r="B86" s="255" t="s">
        <v>655</v>
      </c>
      <c r="C86" s="243">
        <v>65</v>
      </c>
      <c r="D86" s="242">
        <f>11.7+16.4</f>
        <v>28.099999999999998</v>
      </c>
    </row>
    <row r="87" spans="1:4" ht="78.75">
      <c r="A87" s="253" t="s">
        <v>654</v>
      </c>
      <c r="B87" s="255" t="s">
        <v>653</v>
      </c>
      <c r="C87" s="243">
        <v>33.5</v>
      </c>
      <c r="D87" s="242">
        <f>D88</f>
        <v>19.6</v>
      </c>
    </row>
    <row r="88" spans="1:4" ht="94.5" customHeight="1">
      <c r="A88" s="253" t="s">
        <v>652</v>
      </c>
      <c r="B88" s="255" t="s">
        <v>651</v>
      </c>
      <c r="C88" s="243">
        <v>33.5</v>
      </c>
      <c r="D88" s="242">
        <f>9.1+10.5</f>
        <v>19.6</v>
      </c>
    </row>
    <row r="89" spans="1:4" ht="63">
      <c r="A89" s="253" t="s">
        <v>650</v>
      </c>
      <c r="B89" s="255" t="s">
        <v>649</v>
      </c>
      <c r="C89" s="243">
        <v>54.7</v>
      </c>
      <c r="D89" s="242">
        <f>D90+D91</f>
        <v>134.8</v>
      </c>
    </row>
    <row r="90" spans="1:4" ht="78.75">
      <c r="A90" s="253" t="s">
        <v>648</v>
      </c>
      <c r="B90" s="255" t="s">
        <v>647</v>
      </c>
      <c r="C90" s="243">
        <v>39</v>
      </c>
      <c r="D90" s="242">
        <f>0.5+129.3</f>
        <v>129.8</v>
      </c>
    </row>
    <row r="91" spans="1:4" ht="78.75">
      <c r="A91" s="253" t="s">
        <v>646</v>
      </c>
      <c r="B91" s="255" t="s">
        <v>645</v>
      </c>
      <c r="C91" s="243">
        <v>15.7</v>
      </c>
      <c r="D91" s="242">
        <v>5</v>
      </c>
    </row>
    <row r="92" spans="1:4" ht="63">
      <c r="A92" s="253" t="s">
        <v>644</v>
      </c>
      <c r="B92" s="255" t="s">
        <v>643</v>
      </c>
      <c r="C92" s="243">
        <v>112.9</v>
      </c>
      <c r="D92" s="242">
        <f>D93</f>
        <v>60</v>
      </c>
    </row>
    <row r="93" spans="1:4" ht="94.5">
      <c r="A93" s="253" t="s">
        <v>642</v>
      </c>
      <c r="B93" s="255" t="s">
        <v>641</v>
      </c>
      <c r="C93" s="243">
        <v>112.9</v>
      </c>
      <c r="D93" s="242">
        <v>60</v>
      </c>
    </row>
    <row r="94" spans="1:4" ht="63">
      <c r="A94" s="253" t="s">
        <v>640</v>
      </c>
      <c r="B94" s="255" t="s">
        <v>639</v>
      </c>
      <c r="C94" s="243">
        <v>50</v>
      </c>
      <c r="D94" s="242">
        <f>D95</f>
        <v>50</v>
      </c>
    </row>
    <row r="95" spans="1:4" ht="78.75" customHeight="1">
      <c r="A95" s="253" t="s">
        <v>638</v>
      </c>
      <c r="B95" s="255" t="s">
        <v>637</v>
      </c>
      <c r="C95" s="243">
        <v>50</v>
      </c>
      <c r="D95" s="242">
        <v>50</v>
      </c>
    </row>
    <row r="96" spans="1:4" ht="63">
      <c r="A96" s="253" t="s">
        <v>636</v>
      </c>
      <c r="B96" s="255" t="s">
        <v>635</v>
      </c>
      <c r="C96" s="243">
        <f>C97</f>
        <v>0</v>
      </c>
      <c r="D96" s="243">
        <f>D97</f>
        <v>1</v>
      </c>
    </row>
    <row r="97" spans="1:4" ht="94.5">
      <c r="A97" s="253" t="s">
        <v>634</v>
      </c>
      <c r="B97" s="255" t="s">
        <v>633</v>
      </c>
      <c r="C97" s="243">
        <v>0</v>
      </c>
      <c r="D97" s="242">
        <v>1</v>
      </c>
    </row>
    <row r="98" spans="1:4" ht="63">
      <c r="A98" s="253" t="s">
        <v>632</v>
      </c>
      <c r="B98" s="255" t="s">
        <v>631</v>
      </c>
      <c r="C98" s="243">
        <v>1.2</v>
      </c>
      <c r="D98" s="242">
        <f>D99</f>
        <v>0</v>
      </c>
    </row>
    <row r="99" spans="1:4" ht="78.75">
      <c r="A99" s="253" t="s">
        <v>630</v>
      </c>
      <c r="B99" s="255" t="s">
        <v>629</v>
      </c>
      <c r="C99" s="243">
        <v>1.2</v>
      </c>
      <c r="D99" s="242">
        <v>0</v>
      </c>
    </row>
    <row r="100" spans="1:4" ht="78.75">
      <c r="A100" s="253" t="s">
        <v>628</v>
      </c>
      <c r="B100" s="255" t="s">
        <v>627</v>
      </c>
      <c r="C100" s="243">
        <v>63.8</v>
      </c>
      <c r="D100" s="242">
        <f>D101</f>
        <v>18.7</v>
      </c>
    </row>
    <row r="101" spans="1:4" ht="94.5" customHeight="1">
      <c r="A101" s="253" t="s">
        <v>626</v>
      </c>
      <c r="B101" s="255" t="s">
        <v>625</v>
      </c>
      <c r="C101" s="243">
        <v>63.8</v>
      </c>
      <c r="D101" s="242">
        <v>18.7</v>
      </c>
    </row>
    <row r="102" spans="1:4" ht="63" customHeight="1">
      <c r="A102" s="273" t="s">
        <v>624</v>
      </c>
      <c r="B102" s="255" t="s">
        <v>623</v>
      </c>
      <c r="C102" s="243">
        <v>21</v>
      </c>
      <c r="D102" s="242">
        <f>D103</f>
        <v>11.9</v>
      </c>
    </row>
    <row r="103" spans="1:4" ht="126">
      <c r="A103" s="253" t="s">
        <v>622</v>
      </c>
      <c r="B103" s="255" t="s">
        <v>621</v>
      </c>
      <c r="C103" s="243">
        <v>21</v>
      </c>
      <c r="D103" s="242">
        <v>11.9</v>
      </c>
    </row>
    <row r="104" spans="1:4" ht="63">
      <c r="A104" s="253" t="s">
        <v>620</v>
      </c>
      <c r="B104" s="255" t="s">
        <v>619</v>
      </c>
      <c r="C104" s="243">
        <v>9.7</v>
      </c>
      <c r="D104" s="242">
        <f>D105</f>
        <v>33.2</v>
      </c>
    </row>
    <row r="105" spans="1:4" ht="94.5">
      <c r="A105" s="253" t="s">
        <v>618</v>
      </c>
      <c r="B105" s="255" t="s">
        <v>617</v>
      </c>
      <c r="C105" s="243">
        <v>9.7</v>
      </c>
      <c r="D105" s="242">
        <v>33.2</v>
      </c>
    </row>
    <row r="106" spans="1:4" ht="63">
      <c r="A106" s="253" t="s">
        <v>616</v>
      </c>
      <c r="B106" s="255" t="s">
        <v>615</v>
      </c>
      <c r="C106" s="243">
        <v>504.6</v>
      </c>
      <c r="D106" s="242">
        <f>D107</f>
        <v>276.8</v>
      </c>
    </row>
    <row r="107" spans="1:4" ht="78.75">
      <c r="A107" s="253" t="s">
        <v>614</v>
      </c>
      <c r="B107" s="255" t="s">
        <v>613</v>
      </c>
      <c r="C107" s="243">
        <v>504.6</v>
      </c>
      <c r="D107" s="242">
        <v>276.8</v>
      </c>
    </row>
    <row r="108" spans="1:4" ht="63" customHeight="1">
      <c r="A108" s="253" t="s">
        <v>612</v>
      </c>
      <c r="B108" s="255" t="s">
        <v>611</v>
      </c>
      <c r="C108" s="243">
        <v>233.1</v>
      </c>
      <c r="D108" s="242">
        <f>D109+D110</f>
        <v>575.3000000000001</v>
      </c>
    </row>
    <row r="109" spans="1:4" ht="94.5">
      <c r="A109" s="253" t="s">
        <v>610</v>
      </c>
      <c r="B109" s="255" t="s">
        <v>609</v>
      </c>
      <c r="C109" s="243">
        <v>227.1</v>
      </c>
      <c r="D109" s="242">
        <f>20.2+549.1</f>
        <v>569.3000000000001</v>
      </c>
    </row>
    <row r="110" spans="1:4" ht="94.5">
      <c r="A110" s="272" t="s">
        <v>608</v>
      </c>
      <c r="B110" s="271" t="s">
        <v>607</v>
      </c>
      <c r="C110" s="270">
        <v>6</v>
      </c>
      <c r="D110" s="242">
        <v>6</v>
      </c>
    </row>
    <row r="111" spans="1:4" ht="47.25">
      <c r="A111" s="249" t="s">
        <v>606</v>
      </c>
      <c r="B111" s="269" t="s">
        <v>605</v>
      </c>
      <c r="C111" s="238">
        <v>96</v>
      </c>
      <c r="D111" s="247">
        <f>D112</f>
        <v>495.5</v>
      </c>
    </row>
    <row r="112" spans="1:4" ht="47.25">
      <c r="A112" s="253" t="s">
        <v>604</v>
      </c>
      <c r="B112" s="255" t="s">
        <v>603</v>
      </c>
      <c r="C112" s="243">
        <v>96</v>
      </c>
      <c r="D112" s="242">
        <v>495.5</v>
      </c>
    </row>
    <row r="113" spans="1:4" ht="126">
      <c r="A113" s="249" t="s">
        <v>602</v>
      </c>
      <c r="B113" s="269" t="s">
        <v>601</v>
      </c>
      <c r="C113" s="238">
        <v>3242.8</v>
      </c>
      <c r="D113" s="247">
        <f>D116+D114</f>
        <v>3805.8</v>
      </c>
    </row>
    <row r="114" spans="1:4" ht="63">
      <c r="A114" s="253" t="s">
        <v>600</v>
      </c>
      <c r="B114" s="255" t="s">
        <v>599</v>
      </c>
      <c r="C114" s="243">
        <v>424.3</v>
      </c>
      <c r="D114" s="242">
        <f>D115</f>
        <v>520</v>
      </c>
    </row>
    <row r="115" spans="1:4" ht="78.75">
      <c r="A115" s="253" t="s">
        <v>598</v>
      </c>
      <c r="B115" s="255" t="s">
        <v>597</v>
      </c>
      <c r="C115" s="243">
        <v>424.3</v>
      </c>
      <c r="D115" s="242">
        <v>520</v>
      </c>
    </row>
    <row r="116" spans="1:4" ht="94.5">
      <c r="A116" s="253" t="s">
        <v>596</v>
      </c>
      <c r="B116" s="255" t="s">
        <v>595</v>
      </c>
      <c r="C116" s="243">
        <v>2818.5</v>
      </c>
      <c r="D116" s="242">
        <f>D117</f>
        <v>3285.8</v>
      </c>
    </row>
    <row r="117" spans="1:4" ht="78.75">
      <c r="A117" s="253" t="s">
        <v>594</v>
      </c>
      <c r="B117" s="255" t="s">
        <v>593</v>
      </c>
      <c r="C117" s="243">
        <v>2818.5</v>
      </c>
      <c r="D117" s="242">
        <v>3285.8</v>
      </c>
    </row>
    <row r="118" spans="1:4" ht="31.5">
      <c r="A118" s="249" t="s">
        <v>592</v>
      </c>
      <c r="B118" s="269" t="s">
        <v>591</v>
      </c>
      <c r="C118" s="238">
        <v>1218.1</v>
      </c>
      <c r="D118" s="247">
        <f>D122+D119</f>
        <v>1298.9</v>
      </c>
    </row>
    <row r="119" spans="1:4" ht="94.5">
      <c r="A119" s="253" t="s">
        <v>590</v>
      </c>
      <c r="B119" s="255" t="s">
        <v>589</v>
      </c>
      <c r="C119" s="243">
        <v>31.7</v>
      </c>
      <c r="D119" s="242">
        <f>D120+D121</f>
        <v>31.7</v>
      </c>
    </row>
    <row r="120" spans="1:4" ht="47.25">
      <c r="A120" s="253" t="s">
        <v>588</v>
      </c>
      <c r="B120" s="255" t="s">
        <v>587</v>
      </c>
      <c r="C120" s="243">
        <v>-18.3</v>
      </c>
      <c r="D120" s="242">
        <v>-18.3</v>
      </c>
    </row>
    <row r="121" spans="1:4" ht="78.75">
      <c r="A121" s="253" t="s">
        <v>586</v>
      </c>
      <c r="B121" s="255" t="s">
        <v>585</v>
      </c>
      <c r="C121" s="243">
        <v>50</v>
      </c>
      <c r="D121" s="242">
        <v>50</v>
      </c>
    </row>
    <row r="122" spans="1:4" ht="78.75">
      <c r="A122" s="253" t="s">
        <v>584</v>
      </c>
      <c r="B122" s="255" t="s">
        <v>583</v>
      </c>
      <c r="C122" s="243">
        <v>1186.4</v>
      </c>
      <c r="D122" s="242">
        <f>D123+D124</f>
        <v>1267.2</v>
      </c>
    </row>
    <row r="123" spans="1:4" ht="63">
      <c r="A123" s="253" t="s">
        <v>582</v>
      </c>
      <c r="B123" s="255" t="s">
        <v>581</v>
      </c>
      <c r="C123" s="243">
        <v>1151.4</v>
      </c>
      <c r="D123" s="242">
        <f>1.2+1114.4+108.1</f>
        <v>1223.7</v>
      </c>
    </row>
    <row r="124" spans="1:4" ht="78.75">
      <c r="A124" s="253" t="s">
        <v>580</v>
      </c>
      <c r="B124" s="255" t="s">
        <v>579</v>
      </c>
      <c r="C124" s="243">
        <v>35</v>
      </c>
      <c r="D124" s="242">
        <v>43.5</v>
      </c>
    </row>
    <row r="125" spans="1:4" ht="12.75">
      <c r="A125" s="249" t="s">
        <v>578</v>
      </c>
      <c r="B125" s="269" t="s">
        <v>577</v>
      </c>
      <c r="C125" s="238">
        <v>1013.6</v>
      </c>
      <c r="D125" s="247">
        <f>D126</f>
        <v>0</v>
      </c>
    </row>
    <row r="126" spans="1:4" ht="31.5">
      <c r="A126" s="253" t="s">
        <v>576</v>
      </c>
      <c r="B126" s="255" t="s">
        <v>575</v>
      </c>
      <c r="C126" s="243">
        <v>1013.6</v>
      </c>
      <c r="D126" s="242">
        <f>D127</f>
        <v>0</v>
      </c>
    </row>
    <row r="127" spans="1:4" ht="63">
      <c r="A127" s="253" t="s">
        <v>574</v>
      </c>
      <c r="B127" s="255" t="s">
        <v>573</v>
      </c>
      <c r="C127" s="243">
        <v>1013.6</v>
      </c>
      <c r="D127" s="242">
        <v>0</v>
      </c>
    </row>
    <row r="128" spans="1:4" ht="12.75">
      <c r="A128" s="249" t="s">
        <v>572</v>
      </c>
      <c r="B128" s="269" t="s">
        <v>571</v>
      </c>
      <c r="C128" s="238">
        <v>151.7</v>
      </c>
      <c r="D128" s="247">
        <f>D131+D129</f>
        <v>186.2</v>
      </c>
    </row>
    <row r="129" spans="1:4" ht="12.75">
      <c r="A129" s="249" t="s">
        <v>570</v>
      </c>
      <c r="B129" s="269" t="s">
        <v>569</v>
      </c>
      <c r="C129" s="238">
        <v>-27</v>
      </c>
      <c r="D129" s="247">
        <f>D130</f>
        <v>9.1</v>
      </c>
    </row>
    <row r="130" spans="1:4" ht="31.5">
      <c r="A130" s="253" t="s">
        <v>568</v>
      </c>
      <c r="B130" s="255" t="s">
        <v>567</v>
      </c>
      <c r="C130" s="243">
        <v>-27</v>
      </c>
      <c r="D130" s="242">
        <v>9.1</v>
      </c>
    </row>
    <row r="131" spans="1:4" ht="12.75">
      <c r="A131" s="249" t="s">
        <v>566</v>
      </c>
      <c r="B131" s="269" t="s">
        <v>565</v>
      </c>
      <c r="C131" s="238">
        <v>178.7</v>
      </c>
      <c r="D131" s="247">
        <f>D132</f>
        <v>177.1</v>
      </c>
    </row>
    <row r="132" spans="1:4" ht="31.5">
      <c r="A132" s="253" t="s">
        <v>564</v>
      </c>
      <c r="B132" s="255" t="s">
        <v>563</v>
      </c>
      <c r="C132" s="243">
        <v>178.7</v>
      </c>
      <c r="D132" s="242">
        <v>177.1</v>
      </c>
    </row>
    <row r="133" spans="1:4" ht="12.75">
      <c r="A133" s="249" t="s">
        <v>562</v>
      </c>
      <c r="B133" s="254" t="s">
        <v>561</v>
      </c>
      <c r="C133" s="238">
        <v>577275.1</v>
      </c>
      <c r="D133" s="247">
        <f>D134+D183+D188</f>
        <v>573246.9</v>
      </c>
    </row>
    <row r="134" spans="1:4" ht="47.25">
      <c r="A134" s="268" t="s">
        <v>560</v>
      </c>
      <c r="B134" s="254" t="s">
        <v>559</v>
      </c>
      <c r="C134" s="238">
        <v>577044.2</v>
      </c>
      <c r="D134" s="247">
        <f>D162+D138+D135+D178</f>
        <v>573045.6</v>
      </c>
    </row>
    <row r="135" spans="1:4" ht="31.5">
      <c r="A135" s="268" t="s">
        <v>558</v>
      </c>
      <c r="B135" s="254" t="s">
        <v>557</v>
      </c>
      <c r="C135" s="238">
        <v>24419.9</v>
      </c>
      <c r="D135" s="247">
        <f>D136</f>
        <v>24419.9</v>
      </c>
    </row>
    <row r="136" spans="1:4" ht="31.5">
      <c r="A136" s="256" t="s">
        <v>556</v>
      </c>
      <c r="B136" s="252" t="s">
        <v>555</v>
      </c>
      <c r="C136" s="243">
        <v>24419.9</v>
      </c>
      <c r="D136" s="242">
        <f>D137</f>
        <v>24419.9</v>
      </c>
    </row>
    <row r="137" spans="1:4" ht="31.5">
      <c r="A137" s="256" t="s">
        <v>554</v>
      </c>
      <c r="B137" s="252" t="s">
        <v>553</v>
      </c>
      <c r="C137" s="243">
        <v>24419.9</v>
      </c>
      <c r="D137" s="242">
        <v>24419.9</v>
      </c>
    </row>
    <row r="138" spans="1:4" ht="31.5">
      <c r="A138" s="267" t="s">
        <v>552</v>
      </c>
      <c r="B138" s="266" t="s">
        <v>551</v>
      </c>
      <c r="C138" s="238">
        <v>161874.3</v>
      </c>
      <c r="D138" s="247">
        <f>D151+D139+D149+D143+D145+D147</f>
        <v>159654.6</v>
      </c>
    </row>
    <row r="139" spans="1:4" ht="78.75">
      <c r="A139" s="258" t="s">
        <v>550</v>
      </c>
      <c r="B139" s="39" t="s">
        <v>549</v>
      </c>
      <c r="C139" s="243">
        <v>80135</v>
      </c>
      <c r="D139" s="242">
        <f>D140+D141+D142</f>
        <v>77915.40000000001</v>
      </c>
    </row>
    <row r="140" spans="1:4" ht="31.5">
      <c r="A140" s="258" t="s">
        <v>546</v>
      </c>
      <c r="B140" s="265" t="s">
        <v>548</v>
      </c>
      <c r="C140" s="243">
        <v>72126.9</v>
      </c>
      <c r="D140" s="242">
        <v>69907.3</v>
      </c>
    </row>
    <row r="141" spans="1:4" ht="47.25">
      <c r="A141" s="259" t="s">
        <v>546</v>
      </c>
      <c r="B141" s="265" t="s">
        <v>547</v>
      </c>
      <c r="C141" s="243">
        <v>5427</v>
      </c>
      <c r="D141" s="242">
        <v>5427</v>
      </c>
    </row>
    <row r="142" spans="1:4" ht="47.25">
      <c r="A142" s="259" t="s">
        <v>546</v>
      </c>
      <c r="B142" s="252" t="s">
        <v>545</v>
      </c>
      <c r="C142" s="243">
        <v>2581.1</v>
      </c>
      <c r="D142" s="242">
        <v>2581.1</v>
      </c>
    </row>
    <row r="143" spans="1:4" ht="63">
      <c r="A143" s="259" t="s">
        <v>544</v>
      </c>
      <c r="B143" s="252" t="s">
        <v>543</v>
      </c>
      <c r="C143" s="243">
        <v>22318.5</v>
      </c>
      <c r="D143" s="242">
        <f>D144</f>
        <v>22318.5</v>
      </c>
    </row>
    <row r="144" spans="1:4" ht="63">
      <c r="A144" s="259" t="s">
        <v>542</v>
      </c>
      <c r="B144" s="252" t="s">
        <v>541</v>
      </c>
      <c r="C144" s="243">
        <v>22318.5</v>
      </c>
      <c r="D144" s="242">
        <v>22318.5</v>
      </c>
    </row>
    <row r="145" spans="1:4" ht="31.5">
      <c r="A145" s="259" t="s">
        <v>540</v>
      </c>
      <c r="B145" s="252" t="s">
        <v>539</v>
      </c>
      <c r="C145" s="243">
        <v>2466.4</v>
      </c>
      <c r="D145" s="242">
        <f>D146</f>
        <v>2466.4</v>
      </c>
    </row>
    <row r="146" spans="1:4" ht="31.5">
      <c r="A146" s="259" t="s">
        <v>538</v>
      </c>
      <c r="B146" s="252" t="s">
        <v>537</v>
      </c>
      <c r="C146" s="243">
        <v>2466.4</v>
      </c>
      <c r="D146" s="242">
        <v>2466.4</v>
      </c>
    </row>
    <row r="147" spans="1:4" ht="12.75">
      <c r="A147" s="259" t="s">
        <v>536</v>
      </c>
      <c r="B147" s="252" t="s">
        <v>535</v>
      </c>
      <c r="C147" s="243">
        <v>1736.5</v>
      </c>
      <c r="D147" s="242">
        <f>D148</f>
        <v>1736.5</v>
      </c>
    </row>
    <row r="148" spans="1:4" ht="31.5">
      <c r="A148" s="259" t="s">
        <v>534</v>
      </c>
      <c r="B148" s="252" t="s">
        <v>533</v>
      </c>
      <c r="C148" s="243">
        <v>1736.5</v>
      </c>
      <c r="D148" s="242">
        <v>1736.5</v>
      </c>
    </row>
    <row r="149" spans="1:4" ht="31.5">
      <c r="A149" s="259" t="s">
        <v>532</v>
      </c>
      <c r="B149" s="252" t="s">
        <v>531</v>
      </c>
      <c r="C149" s="243">
        <v>15349.8</v>
      </c>
      <c r="D149" s="242">
        <f>D150</f>
        <v>15349.8</v>
      </c>
    </row>
    <row r="150" spans="1:4" ht="31.5">
      <c r="A150" s="259" t="s">
        <v>530</v>
      </c>
      <c r="B150" s="252" t="s">
        <v>529</v>
      </c>
      <c r="C150" s="243">
        <v>15349.8</v>
      </c>
      <c r="D150" s="242">
        <v>15349.8</v>
      </c>
    </row>
    <row r="151" spans="1:4" ht="12.75">
      <c r="A151" s="259" t="s">
        <v>528</v>
      </c>
      <c r="B151" s="252" t="s">
        <v>527</v>
      </c>
      <c r="C151" s="243">
        <v>39868.1</v>
      </c>
      <c r="D151" s="242">
        <f>D152+D153+D154+D155+D156+D157+D158+D159+D160+D161</f>
        <v>39868</v>
      </c>
    </row>
    <row r="152" spans="1:4" ht="31.5">
      <c r="A152" s="259" t="s">
        <v>516</v>
      </c>
      <c r="B152" s="252" t="s">
        <v>526</v>
      </c>
      <c r="C152" s="243">
        <v>123.9</v>
      </c>
      <c r="D152" s="242">
        <v>123.9</v>
      </c>
    </row>
    <row r="153" spans="1:4" ht="31.5">
      <c r="A153" s="262" t="s">
        <v>516</v>
      </c>
      <c r="B153" s="261" t="s">
        <v>525</v>
      </c>
      <c r="C153" s="243">
        <v>3479.4</v>
      </c>
      <c r="D153" s="242">
        <v>3479.4</v>
      </c>
    </row>
    <row r="154" spans="1:4" ht="47.25">
      <c r="A154" s="262" t="s">
        <v>516</v>
      </c>
      <c r="B154" s="261" t="s">
        <v>524</v>
      </c>
      <c r="C154" s="243">
        <v>18802.7</v>
      </c>
      <c r="D154" s="242">
        <v>18802.7</v>
      </c>
    </row>
    <row r="155" spans="1:4" ht="12.75">
      <c r="A155" s="264" t="s">
        <v>523</v>
      </c>
      <c r="B155" s="263" t="s">
        <v>522</v>
      </c>
      <c r="C155" s="243">
        <v>466.5</v>
      </c>
      <c r="D155" s="242">
        <v>466.5</v>
      </c>
    </row>
    <row r="156" spans="1:4" ht="47.25">
      <c r="A156" s="259" t="s">
        <v>516</v>
      </c>
      <c r="B156" s="252" t="s">
        <v>521</v>
      </c>
      <c r="C156" s="243">
        <v>11796.1</v>
      </c>
      <c r="D156" s="242">
        <v>11796.1</v>
      </c>
    </row>
    <row r="157" spans="1:4" ht="31.5">
      <c r="A157" s="262" t="s">
        <v>516</v>
      </c>
      <c r="B157" s="261" t="s">
        <v>520</v>
      </c>
      <c r="C157" s="243">
        <v>300</v>
      </c>
      <c r="D157" s="242">
        <v>300</v>
      </c>
    </row>
    <row r="158" spans="1:4" ht="63">
      <c r="A158" s="259" t="s">
        <v>516</v>
      </c>
      <c r="B158" s="252" t="s">
        <v>519</v>
      </c>
      <c r="C158" s="243">
        <v>1305.1</v>
      </c>
      <c r="D158" s="242">
        <v>1305.1</v>
      </c>
    </row>
    <row r="159" spans="1:4" ht="63">
      <c r="A159" s="259" t="s">
        <v>516</v>
      </c>
      <c r="B159" s="260" t="s">
        <v>518</v>
      </c>
      <c r="C159" s="243">
        <v>987.8</v>
      </c>
      <c r="D159" s="242">
        <v>987.8</v>
      </c>
    </row>
    <row r="160" spans="1:4" ht="31.5">
      <c r="A160" s="259" t="s">
        <v>516</v>
      </c>
      <c r="B160" s="252" t="s">
        <v>517</v>
      </c>
      <c r="C160" s="243">
        <v>116.2</v>
      </c>
      <c r="D160" s="242">
        <v>116.2</v>
      </c>
    </row>
    <row r="161" spans="1:4" ht="78.75">
      <c r="A161" s="258" t="s">
        <v>516</v>
      </c>
      <c r="B161" s="250" t="s">
        <v>515</v>
      </c>
      <c r="C161" s="243">
        <v>2490.4</v>
      </c>
      <c r="D161" s="242">
        <v>2490.3</v>
      </c>
    </row>
    <row r="162" spans="1:4" ht="31.5">
      <c r="A162" s="257" t="s">
        <v>514</v>
      </c>
      <c r="B162" s="75" t="s">
        <v>513</v>
      </c>
      <c r="C162" s="238">
        <v>385010</v>
      </c>
      <c r="D162" s="247">
        <f>D171+D173+D163+D167+D165+D169</f>
        <v>383543</v>
      </c>
    </row>
    <row r="163" spans="1:4" ht="78.75">
      <c r="A163" s="256" t="s">
        <v>512</v>
      </c>
      <c r="B163" s="252" t="s">
        <v>511</v>
      </c>
      <c r="C163" s="243">
        <v>9567</v>
      </c>
      <c r="D163" s="242">
        <f>D164</f>
        <v>8100</v>
      </c>
    </row>
    <row r="164" spans="1:4" ht="78.75">
      <c r="A164" s="253" t="s">
        <v>510</v>
      </c>
      <c r="B164" s="252" t="s">
        <v>509</v>
      </c>
      <c r="C164" s="243">
        <v>9567</v>
      </c>
      <c r="D164" s="242">
        <v>8100</v>
      </c>
    </row>
    <row r="165" spans="1:4" ht="63">
      <c r="A165" s="256" t="s">
        <v>508</v>
      </c>
      <c r="B165" s="252" t="s">
        <v>507</v>
      </c>
      <c r="C165" s="243">
        <v>4125.8</v>
      </c>
      <c r="D165" s="242">
        <f>D166</f>
        <v>4125.8</v>
      </c>
    </row>
    <row r="166" spans="1:4" ht="63">
      <c r="A166" s="256" t="s">
        <v>506</v>
      </c>
      <c r="B166" s="255" t="s">
        <v>505</v>
      </c>
      <c r="C166" s="243">
        <v>4125.8</v>
      </c>
      <c r="D166" s="242">
        <v>4125.8</v>
      </c>
    </row>
    <row r="167" spans="1:4" ht="63">
      <c r="A167" s="256" t="s">
        <v>504</v>
      </c>
      <c r="B167" s="255" t="s">
        <v>503</v>
      </c>
      <c r="C167" s="243">
        <v>209.8</v>
      </c>
      <c r="D167" s="242">
        <f>D168</f>
        <v>209.8</v>
      </c>
    </row>
    <row r="168" spans="1:4" ht="63">
      <c r="A168" s="253" t="s">
        <v>502</v>
      </c>
      <c r="B168" s="252" t="s">
        <v>501</v>
      </c>
      <c r="C168" s="243">
        <v>209.8</v>
      </c>
      <c r="D168" s="242">
        <v>209.8</v>
      </c>
    </row>
    <row r="169" spans="1:4" ht="63">
      <c r="A169" s="253" t="s">
        <v>500</v>
      </c>
      <c r="B169" s="252" t="s">
        <v>499</v>
      </c>
      <c r="C169" s="243">
        <v>14530.3</v>
      </c>
      <c r="D169" s="242">
        <f>D170</f>
        <v>14530.3</v>
      </c>
    </row>
    <row r="170" spans="1:4" ht="63">
      <c r="A170" s="253" t="s">
        <v>498</v>
      </c>
      <c r="B170" s="252" t="s">
        <v>497</v>
      </c>
      <c r="C170" s="243">
        <v>14530.3</v>
      </c>
      <c r="D170" s="242">
        <v>14530.3</v>
      </c>
    </row>
    <row r="171" spans="1:4" ht="31.5">
      <c r="A171" s="253" t="s">
        <v>496</v>
      </c>
      <c r="B171" s="252" t="s">
        <v>495</v>
      </c>
      <c r="C171" s="243">
        <v>1459.7</v>
      </c>
      <c r="D171" s="242">
        <f>D172</f>
        <v>1459.7</v>
      </c>
    </row>
    <row r="172" spans="1:4" ht="31.5">
      <c r="A172" s="253" t="s">
        <v>494</v>
      </c>
      <c r="B172" s="252" t="s">
        <v>493</v>
      </c>
      <c r="C172" s="243">
        <v>1459.7</v>
      </c>
      <c r="D172" s="242">
        <v>1459.7</v>
      </c>
    </row>
    <row r="173" spans="1:4" ht="12.75">
      <c r="A173" s="249" t="s">
        <v>492</v>
      </c>
      <c r="B173" s="254" t="s">
        <v>491</v>
      </c>
      <c r="C173" s="238">
        <v>355117.4</v>
      </c>
      <c r="D173" s="247">
        <f>SUM(D174:D177)</f>
        <v>355117.4</v>
      </c>
    </row>
    <row r="174" spans="1:4" ht="94.5">
      <c r="A174" s="253" t="s">
        <v>487</v>
      </c>
      <c r="B174" s="252" t="s">
        <v>490</v>
      </c>
      <c r="C174" s="243">
        <v>222908.5</v>
      </c>
      <c r="D174" s="242">
        <v>222908.5</v>
      </c>
    </row>
    <row r="175" spans="1:4" ht="63">
      <c r="A175" s="253" t="s">
        <v>487</v>
      </c>
      <c r="B175" s="252" t="s">
        <v>489</v>
      </c>
      <c r="C175" s="243">
        <v>131228.5</v>
      </c>
      <c r="D175" s="242">
        <v>131228.5</v>
      </c>
    </row>
    <row r="176" spans="1:4" s="236" customFormat="1" ht="47.25">
      <c r="A176" s="253" t="s">
        <v>487</v>
      </c>
      <c r="B176" s="252" t="s">
        <v>488</v>
      </c>
      <c r="C176" s="243">
        <v>691</v>
      </c>
      <c r="D176" s="242">
        <v>691</v>
      </c>
    </row>
    <row r="177" spans="1:4" ht="63">
      <c r="A177" s="253" t="s">
        <v>487</v>
      </c>
      <c r="B177" s="252" t="s">
        <v>486</v>
      </c>
      <c r="C177" s="243">
        <v>289.4</v>
      </c>
      <c r="D177" s="242">
        <v>289.4</v>
      </c>
    </row>
    <row r="178" spans="1:4" ht="12.75">
      <c r="A178" s="249" t="s">
        <v>485</v>
      </c>
      <c r="B178" s="254" t="s">
        <v>484</v>
      </c>
      <c r="C178" s="238">
        <v>5740</v>
      </c>
      <c r="D178" s="247">
        <f>D179</f>
        <v>5428.1</v>
      </c>
    </row>
    <row r="179" spans="1:4" s="241" customFormat="1" ht="31.5">
      <c r="A179" s="249" t="s">
        <v>483</v>
      </c>
      <c r="B179" s="254" t="s">
        <v>482</v>
      </c>
      <c r="C179" s="238">
        <v>5740</v>
      </c>
      <c r="D179" s="247">
        <f>D180+D181+D182</f>
        <v>5428.1</v>
      </c>
    </row>
    <row r="180" spans="1:4" s="241" customFormat="1" ht="63">
      <c r="A180" s="253" t="s">
        <v>479</v>
      </c>
      <c r="B180" s="252" t="s">
        <v>481</v>
      </c>
      <c r="C180" s="243">
        <v>495</v>
      </c>
      <c r="D180" s="242">
        <v>495</v>
      </c>
    </row>
    <row r="181" spans="1:4" s="241" customFormat="1" ht="47.25">
      <c r="A181" s="251" t="s">
        <v>479</v>
      </c>
      <c r="B181" s="250" t="s">
        <v>480</v>
      </c>
      <c r="C181" s="243">
        <v>245</v>
      </c>
      <c r="D181" s="242">
        <v>245</v>
      </c>
    </row>
    <row r="182" spans="1:4" s="241" customFormat="1" ht="63">
      <c r="A182" s="245" t="s">
        <v>479</v>
      </c>
      <c r="B182" s="244" t="s">
        <v>478</v>
      </c>
      <c r="C182" s="243">
        <v>5000</v>
      </c>
      <c r="D182" s="242">
        <v>4688.1</v>
      </c>
    </row>
    <row r="183" spans="1:4" s="241" customFormat="1" ht="78.75">
      <c r="A183" s="240" t="s">
        <v>477</v>
      </c>
      <c r="B183" s="239" t="s">
        <v>476</v>
      </c>
      <c r="C183" s="238">
        <v>2220.4</v>
      </c>
      <c r="D183" s="247">
        <f>D184</f>
        <v>2220.4</v>
      </c>
    </row>
    <row r="184" spans="1:4" s="241" customFormat="1" ht="94.5">
      <c r="A184" s="240" t="s">
        <v>475</v>
      </c>
      <c r="B184" s="239" t="s">
        <v>474</v>
      </c>
      <c r="C184" s="238">
        <v>2220.4</v>
      </c>
      <c r="D184" s="247">
        <f>D185</f>
        <v>2220.4</v>
      </c>
    </row>
    <row r="185" spans="1:4" s="241" customFormat="1" ht="78.75">
      <c r="A185" s="245" t="s">
        <v>473</v>
      </c>
      <c r="B185" s="244" t="s">
        <v>472</v>
      </c>
      <c r="C185" s="243">
        <v>2220.4</v>
      </c>
      <c r="D185" s="242">
        <f>D186</f>
        <v>2220.4</v>
      </c>
    </row>
    <row r="186" spans="1:4" s="241" customFormat="1" ht="31.5">
      <c r="A186" s="245" t="s">
        <v>471</v>
      </c>
      <c r="B186" s="244" t="s">
        <v>470</v>
      </c>
      <c r="C186" s="243">
        <v>2220.4</v>
      </c>
      <c r="D186" s="242">
        <f>D187</f>
        <v>2220.4</v>
      </c>
    </row>
    <row r="187" spans="1:4" s="241" customFormat="1" ht="31.5">
      <c r="A187" s="245" t="s">
        <v>469</v>
      </c>
      <c r="B187" s="244" t="s">
        <v>468</v>
      </c>
      <c r="C187" s="243">
        <v>2220.4</v>
      </c>
      <c r="D187" s="242">
        <v>2220.4</v>
      </c>
    </row>
    <row r="188" spans="1:4" s="241" customFormat="1" ht="47.25">
      <c r="A188" s="249" t="s">
        <v>467</v>
      </c>
      <c r="B188" s="248" t="s">
        <v>466</v>
      </c>
      <c r="C188" s="238">
        <v>-1989.5</v>
      </c>
      <c r="D188" s="247">
        <f>D189</f>
        <v>-2019.1</v>
      </c>
    </row>
    <row r="189" spans="1:4" s="246" customFormat="1" ht="47.25">
      <c r="A189" s="249" t="s">
        <v>465</v>
      </c>
      <c r="B189" s="248" t="s">
        <v>464</v>
      </c>
      <c r="C189" s="238">
        <v>-1989.5</v>
      </c>
      <c r="D189" s="247">
        <f>SUM(D190:D194)</f>
        <v>-2019.1</v>
      </c>
    </row>
    <row r="190" spans="1:4" s="241" customFormat="1" ht="63">
      <c r="A190" s="245" t="s">
        <v>463</v>
      </c>
      <c r="B190" s="244" t="s">
        <v>462</v>
      </c>
      <c r="C190" s="243">
        <v>-888.8</v>
      </c>
      <c r="D190" s="242">
        <v>-888.8</v>
      </c>
    </row>
    <row r="191" spans="1:4" s="241" customFormat="1" ht="63">
      <c r="A191" s="245" t="s">
        <v>461</v>
      </c>
      <c r="B191" s="244" t="s">
        <v>460</v>
      </c>
      <c r="C191" s="243">
        <v>-0.3</v>
      </c>
      <c r="D191" s="242">
        <v>-0.3</v>
      </c>
    </row>
    <row r="192" spans="1:4" s="241" customFormat="1" ht="78.75">
      <c r="A192" s="245" t="s">
        <v>459</v>
      </c>
      <c r="B192" s="244" t="s">
        <v>458</v>
      </c>
      <c r="C192" s="243">
        <v>-880.7</v>
      </c>
      <c r="D192" s="242">
        <v>-880.7</v>
      </c>
    </row>
    <row r="193" spans="1:4" s="241" customFormat="1" ht="31.5">
      <c r="A193" s="245" t="s">
        <v>457</v>
      </c>
      <c r="B193" s="244" t="s">
        <v>456</v>
      </c>
      <c r="C193" s="243">
        <v>-0.1</v>
      </c>
      <c r="D193" s="242">
        <v>-0.1</v>
      </c>
    </row>
    <row r="194" spans="1:4" s="241" customFormat="1" ht="47.25">
      <c r="A194" s="245" t="s">
        <v>455</v>
      </c>
      <c r="B194" s="244" t="s">
        <v>454</v>
      </c>
      <c r="C194" s="243">
        <v>-219.6</v>
      </c>
      <c r="D194" s="242">
        <v>-249.2</v>
      </c>
    </row>
    <row r="195" spans="1:4" s="236" customFormat="1" ht="12.75">
      <c r="A195" s="240"/>
      <c r="B195" s="239" t="s">
        <v>453</v>
      </c>
      <c r="C195" s="238">
        <v>1005625.6</v>
      </c>
      <c r="D195" s="237">
        <f>D9+D133</f>
        <v>1076357.3</v>
      </c>
    </row>
  </sheetData>
  <mergeCells count="4">
    <mergeCell ref="C1:D1"/>
    <mergeCell ref="A2:D2"/>
    <mergeCell ref="B3:D3"/>
    <mergeCell ref="A6:D6"/>
  </mergeCells>
  <printOptions/>
  <pageMargins left="0.7874015748031497" right="0.1968503937007874" top="0.1968503937007874" bottom="0.1968503937007874" header="0.31496062992125984" footer="0.31496062992125984"/>
  <pageSetup fitToHeight="0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7"/>
  <sheetViews>
    <sheetView zoomScale="80" zoomScaleNormal="80" workbookViewId="0" topLeftCell="A1">
      <selection activeCell="H12" sqref="H12"/>
    </sheetView>
  </sheetViews>
  <sheetFormatPr defaultColWidth="9.125" defaultRowHeight="12.75"/>
  <cols>
    <col min="1" max="1" width="10.25390625" style="296" customWidth="1"/>
    <col min="2" max="2" width="61.125" style="295" customWidth="1"/>
    <col min="3" max="3" width="28.875" style="293" customWidth="1"/>
    <col min="4" max="4" width="14.75390625" style="294" customWidth="1"/>
    <col min="5" max="5" width="15.75390625" style="293" bestFit="1" customWidth="1"/>
    <col min="6" max="6" width="20.75390625" style="293" customWidth="1"/>
    <col min="7" max="16384" width="9.125" style="293" customWidth="1"/>
  </cols>
  <sheetData>
    <row r="1" spans="1:4" ht="12.75">
      <c r="A1" s="322"/>
      <c r="B1" s="344" t="s">
        <v>1069</v>
      </c>
      <c r="C1" s="344"/>
      <c r="D1" s="344"/>
    </row>
    <row r="2" spans="1:4" ht="12.75">
      <c r="A2" s="322"/>
      <c r="B2" s="344" t="s">
        <v>812</v>
      </c>
      <c r="C2" s="344"/>
      <c r="D2" s="344"/>
    </row>
    <row r="3" spans="1:4" ht="12.75">
      <c r="A3" s="322"/>
      <c r="B3" s="344" t="s">
        <v>1074</v>
      </c>
      <c r="C3" s="344"/>
      <c r="D3" s="344"/>
    </row>
    <row r="5" spans="1:4" ht="31.5" customHeight="1">
      <c r="A5" s="345" t="s">
        <v>1068</v>
      </c>
      <c r="B5" s="345"/>
      <c r="C5" s="345"/>
      <c r="D5" s="345"/>
    </row>
    <row r="7" spans="1:4" ht="12.75">
      <c r="A7" s="346" t="s">
        <v>1067</v>
      </c>
      <c r="B7" s="346" t="s">
        <v>1066</v>
      </c>
      <c r="C7" s="346" t="s">
        <v>1065</v>
      </c>
      <c r="D7" s="347" t="s">
        <v>1064</v>
      </c>
    </row>
    <row r="8" spans="1:4" ht="12.75">
      <c r="A8" s="346"/>
      <c r="B8" s="346"/>
      <c r="C8" s="346"/>
      <c r="D8" s="347"/>
    </row>
    <row r="9" spans="1:5" s="304" customFormat="1" ht="12.75">
      <c r="A9" s="306" t="s">
        <v>1063</v>
      </c>
      <c r="B9" s="343" t="s">
        <v>268</v>
      </c>
      <c r="C9" s="343"/>
      <c r="D9" s="343"/>
      <c r="E9" s="304" t="s">
        <v>1062</v>
      </c>
    </row>
    <row r="10" spans="1:4" s="304" customFormat="1" ht="31.5">
      <c r="A10" s="309"/>
      <c r="B10" s="301" t="s">
        <v>685</v>
      </c>
      <c r="C10" s="298" t="s">
        <v>1061</v>
      </c>
      <c r="D10" s="297">
        <v>212.1</v>
      </c>
    </row>
    <row r="11" spans="1:4" s="304" customFormat="1" ht="78.75">
      <c r="A11" s="309"/>
      <c r="B11" s="301" t="s">
        <v>645</v>
      </c>
      <c r="C11" s="298" t="s">
        <v>1060</v>
      </c>
      <c r="D11" s="297">
        <v>5</v>
      </c>
    </row>
    <row r="12" spans="1:4" s="304" customFormat="1" ht="94.5">
      <c r="A12" s="309"/>
      <c r="B12" s="301" t="s">
        <v>607</v>
      </c>
      <c r="C12" s="298" t="s">
        <v>1059</v>
      </c>
      <c r="D12" s="297">
        <v>6</v>
      </c>
    </row>
    <row r="13" spans="1:7" ht="63">
      <c r="A13" s="314"/>
      <c r="B13" s="301" t="s">
        <v>603</v>
      </c>
      <c r="C13" s="298" t="s">
        <v>1058</v>
      </c>
      <c r="D13" s="297">
        <v>495.5</v>
      </c>
      <c r="G13" s="321"/>
    </row>
    <row r="14" spans="1:7" ht="78.75">
      <c r="A14" s="314"/>
      <c r="B14" s="301" t="s">
        <v>597</v>
      </c>
      <c r="C14" s="298" t="s">
        <v>1057</v>
      </c>
      <c r="D14" s="297">
        <v>520</v>
      </c>
      <c r="G14" s="321"/>
    </row>
    <row r="15" spans="1:7" ht="78.75">
      <c r="A15" s="314"/>
      <c r="B15" s="301" t="s">
        <v>1056</v>
      </c>
      <c r="C15" s="298" t="s">
        <v>1055</v>
      </c>
      <c r="D15" s="297">
        <v>50</v>
      </c>
      <c r="G15" s="321"/>
    </row>
    <row r="16" spans="1:4" ht="173.25">
      <c r="A16" s="314"/>
      <c r="B16" s="301" t="s">
        <v>977</v>
      </c>
      <c r="C16" s="298" t="s">
        <v>1054</v>
      </c>
      <c r="D16" s="297">
        <v>1.2</v>
      </c>
    </row>
    <row r="17" spans="1:4" ht="94.5">
      <c r="A17" s="314"/>
      <c r="B17" s="301" t="s">
        <v>1053</v>
      </c>
      <c r="C17" s="298" t="s">
        <v>1052</v>
      </c>
      <c r="D17" s="297">
        <v>177.1</v>
      </c>
    </row>
    <row r="18" spans="1:4" s="304" customFormat="1" ht="47.25">
      <c r="A18" s="314"/>
      <c r="B18" s="313" t="s">
        <v>468</v>
      </c>
      <c r="C18" s="298" t="s">
        <v>1072</v>
      </c>
      <c r="D18" s="297">
        <v>2220.4</v>
      </c>
    </row>
    <row r="19" spans="1:4" s="304" customFormat="1" ht="12.75">
      <c r="A19" s="306" t="s">
        <v>1051</v>
      </c>
      <c r="B19" s="342" t="s">
        <v>272</v>
      </c>
      <c r="C19" s="342"/>
      <c r="D19" s="342"/>
    </row>
    <row r="20" spans="1:4" s="304" customFormat="1" ht="31.5">
      <c r="A20" s="309"/>
      <c r="B20" s="316" t="s">
        <v>567</v>
      </c>
      <c r="C20" s="320" t="s">
        <v>1050</v>
      </c>
      <c r="D20" s="319">
        <v>-26.9</v>
      </c>
    </row>
    <row r="21" spans="1:4" s="304" customFormat="1" ht="31.5">
      <c r="A21" s="309"/>
      <c r="B21" s="316" t="s">
        <v>553</v>
      </c>
      <c r="C21" s="320" t="s">
        <v>1049</v>
      </c>
      <c r="D21" s="319">
        <v>24419.9</v>
      </c>
    </row>
    <row r="22" spans="1:4" s="304" customFormat="1" ht="141.75">
      <c r="A22" s="309"/>
      <c r="B22" s="317" t="s">
        <v>1048</v>
      </c>
      <c r="C22" s="318" t="s">
        <v>1047</v>
      </c>
      <c r="D22" s="319">
        <v>5427</v>
      </c>
    </row>
    <row r="23" spans="1:4" s="304" customFormat="1" ht="126">
      <c r="A23" s="314"/>
      <c r="B23" s="317" t="s">
        <v>1046</v>
      </c>
      <c r="C23" s="318" t="s">
        <v>1045</v>
      </c>
      <c r="D23" s="297">
        <v>69907.3</v>
      </c>
    </row>
    <row r="24" spans="1:4" s="304" customFormat="1" ht="141.75">
      <c r="A24" s="314"/>
      <c r="B24" s="317" t="s">
        <v>1044</v>
      </c>
      <c r="C24" s="318" t="s">
        <v>1043</v>
      </c>
      <c r="D24" s="297">
        <v>2581.1</v>
      </c>
    </row>
    <row r="25" spans="1:4" s="304" customFormat="1" ht="63">
      <c r="A25" s="314"/>
      <c r="B25" s="301" t="s">
        <v>541</v>
      </c>
      <c r="C25" s="298" t="s">
        <v>1042</v>
      </c>
      <c r="D25" s="297">
        <v>22318.5</v>
      </c>
    </row>
    <row r="26" spans="1:4" s="304" customFormat="1" ht="31.5">
      <c r="A26" s="314"/>
      <c r="B26" s="317" t="s">
        <v>537</v>
      </c>
      <c r="C26" s="298" t="s">
        <v>1041</v>
      </c>
      <c r="D26" s="297">
        <v>2466.4</v>
      </c>
    </row>
    <row r="27" spans="1:4" s="304" customFormat="1" ht="31.5">
      <c r="A27" s="314"/>
      <c r="B27" s="317" t="s">
        <v>533</v>
      </c>
      <c r="C27" s="298" t="s">
        <v>1040</v>
      </c>
      <c r="D27" s="297">
        <v>1736.5</v>
      </c>
    </row>
    <row r="28" spans="1:4" s="304" customFormat="1" ht="31.5">
      <c r="A28" s="314"/>
      <c r="B28" s="317" t="s">
        <v>529</v>
      </c>
      <c r="C28" s="298" t="s">
        <v>1039</v>
      </c>
      <c r="D28" s="297">
        <v>15349.8</v>
      </c>
    </row>
    <row r="29" spans="1:4" s="304" customFormat="1" ht="31.5">
      <c r="A29" s="314"/>
      <c r="B29" s="301" t="s">
        <v>1038</v>
      </c>
      <c r="C29" s="298" t="s">
        <v>1037</v>
      </c>
      <c r="D29" s="297">
        <v>466.5</v>
      </c>
    </row>
    <row r="30" spans="1:4" s="304" customFormat="1" ht="31.5">
      <c r="A30" s="314"/>
      <c r="B30" s="301" t="s">
        <v>1036</v>
      </c>
      <c r="C30" s="298" t="s">
        <v>1035</v>
      </c>
      <c r="D30" s="297">
        <v>3479.4</v>
      </c>
    </row>
    <row r="31" spans="1:4" s="304" customFormat="1" ht="47.25">
      <c r="A31" s="314"/>
      <c r="B31" s="301" t="s">
        <v>1034</v>
      </c>
      <c r="C31" s="298" t="s">
        <v>1033</v>
      </c>
      <c r="D31" s="297">
        <v>300</v>
      </c>
    </row>
    <row r="32" spans="1:4" s="304" customFormat="1" ht="47.25">
      <c r="A32" s="314"/>
      <c r="B32" s="301" t="s">
        <v>1032</v>
      </c>
      <c r="C32" s="298" t="s">
        <v>1031</v>
      </c>
      <c r="D32" s="297">
        <v>116.2</v>
      </c>
    </row>
    <row r="33" spans="1:4" s="304" customFormat="1" ht="47.25">
      <c r="A33" s="314"/>
      <c r="B33" s="301" t="s">
        <v>1030</v>
      </c>
      <c r="C33" s="298" t="s">
        <v>1029</v>
      </c>
      <c r="D33" s="297">
        <v>123.9</v>
      </c>
    </row>
    <row r="34" spans="1:4" s="304" customFormat="1" ht="63">
      <c r="A34" s="314"/>
      <c r="B34" s="301" t="s">
        <v>1028</v>
      </c>
      <c r="C34" s="298" t="s">
        <v>1027</v>
      </c>
      <c r="D34" s="297">
        <v>11796.1</v>
      </c>
    </row>
    <row r="35" spans="1:4" s="304" customFormat="1" ht="47.25">
      <c r="A35" s="314"/>
      <c r="B35" s="301" t="s">
        <v>1026</v>
      </c>
      <c r="C35" s="298" t="s">
        <v>1025</v>
      </c>
      <c r="D35" s="297">
        <v>18802.7</v>
      </c>
    </row>
    <row r="36" spans="1:4" s="304" customFormat="1" ht="63">
      <c r="A36" s="314"/>
      <c r="B36" s="301" t="s">
        <v>518</v>
      </c>
      <c r="C36" s="298" t="s">
        <v>1024</v>
      </c>
      <c r="D36" s="297">
        <v>987.8</v>
      </c>
    </row>
    <row r="37" spans="1:4" s="304" customFormat="1" ht="94.5">
      <c r="A37" s="314"/>
      <c r="B37" s="301" t="s">
        <v>1023</v>
      </c>
      <c r="C37" s="298" t="s">
        <v>1022</v>
      </c>
      <c r="D37" s="297">
        <v>2490.3</v>
      </c>
    </row>
    <row r="38" spans="1:4" s="304" customFormat="1" ht="78.75">
      <c r="A38" s="314"/>
      <c r="B38" s="301" t="s">
        <v>1021</v>
      </c>
      <c r="C38" s="298" t="s">
        <v>1020</v>
      </c>
      <c r="D38" s="297">
        <v>1305.1</v>
      </c>
    </row>
    <row r="39" spans="1:4" s="304" customFormat="1" ht="94.5">
      <c r="A39" s="314"/>
      <c r="B39" s="316" t="s">
        <v>509</v>
      </c>
      <c r="C39" s="315" t="s">
        <v>1019</v>
      </c>
      <c r="D39" s="297">
        <v>8100</v>
      </c>
    </row>
    <row r="40" spans="1:4" s="304" customFormat="1" ht="78.75">
      <c r="A40" s="314"/>
      <c r="B40" s="301" t="s">
        <v>505</v>
      </c>
      <c r="C40" s="298" t="s">
        <v>1018</v>
      </c>
      <c r="D40" s="297">
        <v>4125.8</v>
      </c>
    </row>
    <row r="41" spans="1:4" s="304" customFormat="1" ht="63">
      <c r="A41" s="314"/>
      <c r="B41" s="316" t="s">
        <v>501</v>
      </c>
      <c r="C41" s="315" t="s">
        <v>1017</v>
      </c>
      <c r="D41" s="297">
        <v>209.8</v>
      </c>
    </row>
    <row r="42" spans="1:4" s="304" customFormat="1" ht="63">
      <c r="A42" s="314"/>
      <c r="B42" s="316" t="s">
        <v>497</v>
      </c>
      <c r="C42" s="315" t="s">
        <v>1016</v>
      </c>
      <c r="D42" s="297">
        <v>14530.3</v>
      </c>
    </row>
    <row r="43" spans="1:4" s="304" customFormat="1" ht="47.25">
      <c r="A43" s="314"/>
      <c r="B43" s="316" t="s">
        <v>493</v>
      </c>
      <c r="C43" s="315" t="s">
        <v>1015</v>
      </c>
      <c r="D43" s="297">
        <v>1459.7</v>
      </c>
    </row>
    <row r="44" spans="1:4" s="304" customFormat="1" ht="78.75">
      <c r="A44" s="314"/>
      <c r="B44" s="313" t="s">
        <v>1014</v>
      </c>
      <c r="C44" s="298" t="s">
        <v>1013</v>
      </c>
      <c r="D44" s="297">
        <v>691</v>
      </c>
    </row>
    <row r="45" spans="1:4" s="304" customFormat="1" ht="126">
      <c r="A45" s="314"/>
      <c r="B45" s="313" t="s">
        <v>1012</v>
      </c>
      <c r="C45" s="298" t="s">
        <v>1011</v>
      </c>
      <c r="D45" s="297">
        <v>222908.5</v>
      </c>
    </row>
    <row r="46" spans="1:4" s="304" customFormat="1" ht="94.5">
      <c r="A46" s="314"/>
      <c r="B46" s="313" t="s">
        <v>1010</v>
      </c>
      <c r="C46" s="298" t="s">
        <v>1009</v>
      </c>
      <c r="D46" s="297">
        <v>289.4</v>
      </c>
    </row>
    <row r="47" spans="1:4" s="304" customFormat="1" ht="78.75">
      <c r="A47" s="314"/>
      <c r="B47" s="313" t="s">
        <v>1008</v>
      </c>
      <c r="C47" s="298" t="s">
        <v>1007</v>
      </c>
      <c r="D47" s="297">
        <v>131228.5</v>
      </c>
    </row>
    <row r="48" spans="1:4" s="304" customFormat="1" ht="78.75">
      <c r="A48" s="314"/>
      <c r="B48" s="313" t="s">
        <v>1006</v>
      </c>
      <c r="C48" s="298" t="s">
        <v>1005</v>
      </c>
      <c r="D48" s="297">
        <v>245</v>
      </c>
    </row>
    <row r="49" spans="1:4" s="304" customFormat="1" ht="78.75">
      <c r="A49" s="314"/>
      <c r="B49" s="313" t="s">
        <v>478</v>
      </c>
      <c r="C49" s="298" t="s">
        <v>1004</v>
      </c>
      <c r="D49" s="297">
        <v>4688.1</v>
      </c>
    </row>
    <row r="50" spans="1:4" s="304" customFormat="1" ht="94.5">
      <c r="A50" s="314"/>
      <c r="B50" s="313" t="s">
        <v>1003</v>
      </c>
      <c r="C50" s="298" t="s">
        <v>1002</v>
      </c>
      <c r="D50" s="297">
        <v>495</v>
      </c>
    </row>
    <row r="51" spans="1:4" s="304" customFormat="1" ht="78.75">
      <c r="A51" s="314"/>
      <c r="B51" s="313" t="s">
        <v>462</v>
      </c>
      <c r="C51" s="298" t="s">
        <v>1001</v>
      </c>
      <c r="D51" s="297">
        <v>-888.8</v>
      </c>
    </row>
    <row r="52" spans="1:4" s="304" customFormat="1" ht="78.75">
      <c r="A52" s="314"/>
      <c r="B52" s="313" t="s">
        <v>460</v>
      </c>
      <c r="C52" s="298" t="s">
        <v>1000</v>
      </c>
      <c r="D52" s="297">
        <v>-0.3</v>
      </c>
    </row>
    <row r="53" spans="1:4" s="304" customFormat="1" ht="78.75">
      <c r="A53" s="314"/>
      <c r="B53" s="313" t="s">
        <v>458</v>
      </c>
      <c r="C53" s="298" t="s">
        <v>999</v>
      </c>
      <c r="D53" s="297">
        <v>-880.7</v>
      </c>
    </row>
    <row r="54" spans="1:4" s="304" customFormat="1" ht="47.25">
      <c r="A54" s="314"/>
      <c r="B54" s="313" t="s">
        <v>456</v>
      </c>
      <c r="C54" s="298" t="s">
        <v>998</v>
      </c>
      <c r="D54" s="297">
        <v>-0.1</v>
      </c>
    </row>
    <row r="55" spans="1:4" s="304" customFormat="1" ht="47.25">
      <c r="A55" s="314"/>
      <c r="B55" s="313" t="s">
        <v>454</v>
      </c>
      <c r="C55" s="298" t="s">
        <v>997</v>
      </c>
      <c r="D55" s="297">
        <v>-249.2</v>
      </c>
    </row>
    <row r="56" spans="1:4" s="304" customFormat="1" ht="33.75" customHeight="1">
      <c r="A56" s="306" t="s">
        <v>996</v>
      </c>
      <c r="B56" s="342" t="s">
        <v>276</v>
      </c>
      <c r="C56" s="342"/>
      <c r="D56" s="342"/>
    </row>
    <row r="57" spans="1:4" s="304" customFormat="1" ht="94.5">
      <c r="A57" s="309"/>
      <c r="B57" s="301" t="s">
        <v>727</v>
      </c>
      <c r="C57" s="311" t="s">
        <v>995</v>
      </c>
      <c r="D57" s="297">
        <v>15687.3</v>
      </c>
    </row>
    <row r="58" spans="1:4" s="304" customFormat="1" ht="78.75">
      <c r="A58" s="309"/>
      <c r="B58" s="301" t="s">
        <v>723</v>
      </c>
      <c r="C58" s="298" t="s">
        <v>994</v>
      </c>
      <c r="D58" s="297">
        <v>4922.8</v>
      </c>
    </row>
    <row r="59" spans="1:4" s="304" customFormat="1" ht="31.5">
      <c r="A59" s="309"/>
      <c r="B59" s="301" t="s">
        <v>719</v>
      </c>
      <c r="C59" s="298" t="s">
        <v>993</v>
      </c>
      <c r="D59" s="297">
        <v>12204.1</v>
      </c>
    </row>
    <row r="60" spans="1:4" s="304" customFormat="1" ht="63">
      <c r="A60" s="309"/>
      <c r="B60" s="301" t="s">
        <v>713</v>
      </c>
      <c r="C60" s="298" t="s">
        <v>992</v>
      </c>
      <c r="D60" s="297">
        <v>6.7</v>
      </c>
    </row>
    <row r="61" spans="1:4" s="304" customFormat="1" ht="94.5">
      <c r="A61" s="309"/>
      <c r="B61" s="301" t="s">
        <v>707</v>
      </c>
      <c r="C61" s="298" t="s">
        <v>991</v>
      </c>
      <c r="D61" s="297">
        <v>3228.3</v>
      </c>
    </row>
    <row r="62" spans="1:4" s="304" customFormat="1" ht="31.5">
      <c r="A62" s="309"/>
      <c r="B62" s="301" t="s">
        <v>679</v>
      </c>
      <c r="C62" s="298" t="s">
        <v>990</v>
      </c>
      <c r="D62" s="297">
        <v>40</v>
      </c>
    </row>
    <row r="63" spans="1:4" s="304" customFormat="1" ht="94.5">
      <c r="A63" s="309"/>
      <c r="B63" s="301" t="s">
        <v>989</v>
      </c>
      <c r="C63" s="298" t="s">
        <v>988</v>
      </c>
      <c r="D63" s="297">
        <v>3.6</v>
      </c>
    </row>
    <row r="64" spans="1:5" s="304" customFormat="1" ht="47.25">
      <c r="A64" s="309"/>
      <c r="B64" s="312" t="s">
        <v>669</v>
      </c>
      <c r="C64" s="311" t="s">
        <v>987</v>
      </c>
      <c r="D64" s="297">
        <v>2393.8</v>
      </c>
      <c r="E64" s="310"/>
    </row>
    <row r="65" spans="1:5" s="304" customFormat="1" ht="63">
      <c r="A65" s="309"/>
      <c r="B65" s="312" t="s">
        <v>667</v>
      </c>
      <c r="C65" s="311" t="s">
        <v>986</v>
      </c>
      <c r="D65" s="297">
        <v>266</v>
      </c>
      <c r="E65" s="310"/>
    </row>
    <row r="66" spans="1:5" s="304" customFormat="1" ht="12.75">
      <c r="A66" s="309"/>
      <c r="B66" s="312" t="s">
        <v>985</v>
      </c>
      <c r="C66" s="311" t="s">
        <v>984</v>
      </c>
      <c r="D66" s="297">
        <v>18097</v>
      </c>
      <c r="E66" s="310"/>
    </row>
    <row r="67" spans="1:5" s="304" customFormat="1" ht="12.75">
      <c r="A67" s="309"/>
      <c r="B67" s="312" t="s">
        <v>983</v>
      </c>
      <c r="C67" s="311" t="s">
        <v>982</v>
      </c>
      <c r="D67" s="297">
        <v>2400.6</v>
      </c>
      <c r="E67" s="310"/>
    </row>
    <row r="68" spans="1:5" s="304" customFormat="1" ht="63">
      <c r="A68" s="309"/>
      <c r="B68" s="312" t="s">
        <v>981</v>
      </c>
      <c r="C68" s="311" t="s">
        <v>980</v>
      </c>
      <c r="D68" s="297">
        <v>3149.6</v>
      </c>
      <c r="E68" s="310"/>
    </row>
    <row r="69" spans="1:4" s="304" customFormat="1" ht="94.5">
      <c r="A69" s="309"/>
      <c r="B69" s="301" t="s">
        <v>593</v>
      </c>
      <c r="C69" s="298" t="s">
        <v>979</v>
      </c>
      <c r="D69" s="297">
        <v>3285.8</v>
      </c>
    </row>
    <row r="70" spans="1:4" s="304" customFormat="1" ht="47.25">
      <c r="A70" s="309"/>
      <c r="B70" s="301" t="s">
        <v>587</v>
      </c>
      <c r="C70" s="298" t="s">
        <v>978</v>
      </c>
      <c r="D70" s="297">
        <v>-18.3</v>
      </c>
    </row>
    <row r="71" spans="1:4" s="304" customFormat="1" ht="173.25">
      <c r="A71" s="309"/>
      <c r="B71" s="301" t="s">
        <v>977</v>
      </c>
      <c r="C71" s="298" t="s">
        <v>976</v>
      </c>
      <c r="D71" s="297">
        <v>1114.4</v>
      </c>
    </row>
    <row r="72" spans="1:4" s="304" customFormat="1" ht="31.5">
      <c r="A72" s="309"/>
      <c r="B72" s="301" t="s">
        <v>567</v>
      </c>
      <c r="C72" s="298" t="s">
        <v>975</v>
      </c>
      <c r="D72" s="297">
        <v>36</v>
      </c>
    </row>
    <row r="73" spans="1:4" s="304" customFormat="1" ht="12.75">
      <c r="A73" s="303" t="s">
        <v>974</v>
      </c>
      <c r="B73" s="342" t="s">
        <v>973</v>
      </c>
      <c r="C73" s="342"/>
      <c r="D73" s="342"/>
    </row>
    <row r="74" spans="1:4" s="304" customFormat="1" ht="78.75">
      <c r="A74" s="300"/>
      <c r="B74" s="301" t="s">
        <v>972</v>
      </c>
      <c r="C74" s="298" t="s">
        <v>971</v>
      </c>
      <c r="D74" s="297">
        <v>-103</v>
      </c>
    </row>
    <row r="75" spans="1:4" s="304" customFormat="1" ht="63">
      <c r="A75" s="300"/>
      <c r="B75" s="301" t="s">
        <v>970</v>
      </c>
      <c r="C75" s="298" t="s">
        <v>969</v>
      </c>
      <c r="D75" s="297">
        <v>-20.3</v>
      </c>
    </row>
    <row r="76" spans="1:4" s="304" customFormat="1" ht="63">
      <c r="A76" s="300"/>
      <c r="B76" s="301" t="s">
        <v>968</v>
      </c>
      <c r="C76" s="298" t="s">
        <v>967</v>
      </c>
      <c r="D76" s="297">
        <v>148.5</v>
      </c>
    </row>
    <row r="77" spans="1:4" s="304" customFormat="1" ht="63">
      <c r="A77" s="300"/>
      <c r="B77" s="301" t="s">
        <v>966</v>
      </c>
      <c r="C77" s="298" t="s">
        <v>965</v>
      </c>
      <c r="D77" s="297">
        <v>-0.1</v>
      </c>
    </row>
    <row r="78" spans="1:4" s="304" customFormat="1" ht="12.75">
      <c r="A78" s="303" t="s">
        <v>964</v>
      </c>
      <c r="B78" s="343" t="s">
        <v>963</v>
      </c>
      <c r="C78" s="343"/>
      <c r="D78" s="343"/>
    </row>
    <row r="79" spans="1:4" s="304" customFormat="1" ht="141.75">
      <c r="A79" s="300"/>
      <c r="B79" s="301" t="s">
        <v>962</v>
      </c>
      <c r="C79" s="298" t="s">
        <v>961</v>
      </c>
      <c r="D79" s="297">
        <v>11.7</v>
      </c>
    </row>
    <row r="80" spans="1:4" s="304" customFormat="1" ht="204.75">
      <c r="A80" s="300"/>
      <c r="B80" s="299" t="s">
        <v>867</v>
      </c>
      <c r="C80" s="298" t="s">
        <v>960</v>
      </c>
      <c r="D80" s="297">
        <v>2.5</v>
      </c>
    </row>
    <row r="81" spans="1:4" s="304" customFormat="1" ht="110.25">
      <c r="A81" s="300"/>
      <c r="B81" s="301" t="s">
        <v>863</v>
      </c>
      <c r="C81" s="298" t="s">
        <v>959</v>
      </c>
      <c r="D81" s="297">
        <v>6.6</v>
      </c>
    </row>
    <row r="82" spans="1:4" s="304" customFormat="1" ht="94.5">
      <c r="A82" s="300"/>
      <c r="B82" s="301" t="s">
        <v>857</v>
      </c>
      <c r="C82" s="298" t="s">
        <v>958</v>
      </c>
      <c r="D82" s="297">
        <v>0.5</v>
      </c>
    </row>
    <row r="83" spans="1:4" s="304" customFormat="1" ht="110.25">
      <c r="A83" s="300"/>
      <c r="B83" s="301" t="s">
        <v>817</v>
      </c>
      <c r="C83" s="298" t="s">
        <v>957</v>
      </c>
      <c r="D83" s="297">
        <v>1.5</v>
      </c>
    </row>
    <row r="84" spans="1:4" s="304" customFormat="1" ht="110.25">
      <c r="A84" s="300"/>
      <c r="B84" s="301" t="s">
        <v>956</v>
      </c>
      <c r="C84" s="298" t="s">
        <v>955</v>
      </c>
      <c r="D84" s="297">
        <v>18.7</v>
      </c>
    </row>
    <row r="85" spans="1:4" s="304" customFormat="1" ht="12.75">
      <c r="A85" s="303" t="s">
        <v>954</v>
      </c>
      <c r="B85" s="342" t="s">
        <v>953</v>
      </c>
      <c r="C85" s="342"/>
      <c r="D85" s="342"/>
    </row>
    <row r="86" spans="1:5" ht="126">
      <c r="A86" s="300"/>
      <c r="B86" s="301" t="s">
        <v>787</v>
      </c>
      <c r="C86" s="298" t="s">
        <v>952</v>
      </c>
      <c r="D86" s="305">
        <v>2547.9</v>
      </c>
      <c r="E86" s="308"/>
    </row>
    <row r="87" spans="1:5" ht="141.75">
      <c r="A87" s="300"/>
      <c r="B87" s="301" t="s">
        <v>783</v>
      </c>
      <c r="C87" s="298" t="s">
        <v>951</v>
      </c>
      <c r="D87" s="305">
        <v>13.7</v>
      </c>
      <c r="E87" s="308"/>
    </row>
    <row r="88" spans="1:5" ht="126">
      <c r="A88" s="300"/>
      <c r="B88" s="301" t="s">
        <v>779</v>
      </c>
      <c r="C88" s="298" t="s">
        <v>950</v>
      </c>
      <c r="D88" s="305">
        <v>2813.1</v>
      </c>
      <c r="E88" s="308"/>
    </row>
    <row r="89" spans="1:4" s="304" customFormat="1" ht="126">
      <c r="A89" s="307"/>
      <c r="B89" s="301" t="s">
        <v>775</v>
      </c>
      <c r="C89" s="298" t="s">
        <v>949</v>
      </c>
      <c r="D89" s="305">
        <v>-292.3</v>
      </c>
    </row>
    <row r="90" spans="1:4" s="304" customFormat="1" ht="12.75">
      <c r="A90" s="306" t="s">
        <v>948</v>
      </c>
      <c r="B90" s="342" t="s">
        <v>947</v>
      </c>
      <c r="C90" s="342"/>
      <c r="D90" s="342"/>
    </row>
    <row r="91" spans="1:4" ht="110.25">
      <c r="A91" s="300"/>
      <c r="B91" s="301" t="s">
        <v>946</v>
      </c>
      <c r="C91" s="298" t="s">
        <v>945</v>
      </c>
      <c r="D91" s="305">
        <v>300859.9</v>
      </c>
    </row>
    <row r="92" spans="1:4" ht="94.5">
      <c r="A92" s="300"/>
      <c r="B92" s="301" t="s">
        <v>944</v>
      </c>
      <c r="C92" s="298" t="s">
        <v>943</v>
      </c>
      <c r="D92" s="305">
        <v>527</v>
      </c>
    </row>
    <row r="93" spans="1:4" ht="126">
      <c r="A93" s="300"/>
      <c r="B93" s="301" t="s">
        <v>942</v>
      </c>
      <c r="C93" s="298" t="s">
        <v>941</v>
      </c>
      <c r="D93" s="305">
        <v>468.1</v>
      </c>
    </row>
    <row r="94" spans="1:4" ht="94.5">
      <c r="A94" s="300"/>
      <c r="B94" s="301" t="s">
        <v>940</v>
      </c>
      <c r="C94" s="298" t="s">
        <v>939</v>
      </c>
      <c r="D94" s="305">
        <v>-2</v>
      </c>
    </row>
    <row r="95" spans="1:4" ht="157.5">
      <c r="A95" s="300"/>
      <c r="B95" s="301" t="s">
        <v>938</v>
      </c>
      <c r="C95" s="298" t="s">
        <v>937</v>
      </c>
      <c r="D95" s="305">
        <v>1141.2</v>
      </c>
    </row>
    <row r="96" spans="1:4" ht="141.75">
      <c r="A96" s="300"/>
      <c r="B96" s="301" t="s">
        <v>936</v>
      </c>
      <c r="C96" s="298" t="s">
        <v>935</v>
      </c>
      <c r="D96" s="305">
        <v>105</v>
      </c>
    </row>
    <row r="97" spans="1:4" ht="157.5">
      <c r="A97" s="300"/>
      <c r="B97" s="301" t="s">
        <v>934</v>
      </c>
      <c r="C97" s="298" t="s">
        <v>933</v>
      </c>
      <c r="D97" s="305">
        <v>9.8</v>
      </c>
    </row>
    <row r="98" spans="1:4" ht="78.75">
      <c r="A98" s="300"/>
      <c r="B98" s="301" t="s">
        <v>932</v>
      </c>
      <c r="C98" s="298" t="s">
        <v>931</v>
      </c>
      <c r="D98" s="305">
        <v>4868.5</v>
      </c>
    </row>
    <row r="99" spans="1:4" ht="63">
      <c r="A99" s="300"/>
      <c r="B99" s="301" t="s">
        <v>930</v>
      </c>
      <c r="C99" s="298" t="s">
        <v>929</v>
      </c>
      <c r="D99" s="305">
        <v>236.6</v>
      </c>
    </row>
    <row r="100" spans="1:4" ht="94.5">
      <c r="A100" s="300"/>
      <c r="B100" s="301" t="s">
        <v>928</v>
      </c>
      <c r="C100" s="298" t="s">
        <v>927</v>
      </c>
      <c r="D100" s="305">
        <v>99.3</v>
      </c>
    </row>
    <row r="101" spans="1:4" ht="141.75">
      <c r="A101" s="300"/>
      <c r="B101" s="301" t="s">
        <v>926</v>
      </c>
      <c r="C101" s="298" t="s">
        <v>925</v>
      </c>
      <c r="D101" s="305">
        <v>2761.2</v>
      </c>
    </row>
    <row r="102" spans="1:4" ht="126">
      <c r="A102" s="300"/>
      <c r="B102" s="301" t="s">
        <v>924</v>
      </c>
      <c r="C102" s="298" t="s">
        <v>923</v>
      </c>
      <c r="D102" s="305">
        <v>0.5</v>
      </c>
    </row>
    <row r="103" spans="1:4" ht="63">
      <c r="A103" s="300"/>
      <c r="B103" s="301" t="s">
        <v>922</v>
      </c>
      <c r="C103" s="298" t="s">
        <v>921</v>
      </c>
      <c r="D103" s="305">
        <v>24009.5</v>
      </c>
    </row>
    <row r="104" spans="1:4" ht="47.25">
      <c r="A104" s="300"/>
      <c r="B104" s="301" t="s">
        <v>920</v>
      </c>
      <c r="C104" s="298" t="s">
        <v>919</v>
      </c>
      <c r="D104" s="305">
        <v>277</v>
      </c>
    </row>
    <row r="105" spans="1:4" ht="78.75">
      <c r="A105" s="300"/>
      <c r="B105" s="301" t="s">
        <v>918</v>
      </c>
      <c r="C105" s="298" t="s">
        <v>917</v>
      </c>
      <c r="D105" s="305">
        <v>38.6</v>
      </c>
    </row>
    <row r="106" spans="1:4" ht="47.25">
      <c r="A106" s="300"/>
      <c r="B106" s="301" t="s">
        <v>916</v>
      </c>
      <c r="C106" s="298" t="s">
        <v>915</v>
      </c>
      <c r="D106" s="305">
        <v>2.8</v>
      </c>
    </row>
    <row r="107" spans="1:4" ht="110.25">
      <c r="A107" s="300"/>
      <c r="B107" s="301" t="s">
        <v>914</v>
      </c>
      <c r="C107" s="298" t="s">
        <v>913</v>
      </c>
      <c r="D107" s="305">
        <v>12238.3</v>
      </c>
    </row>
    <row r="108" spans="1:4" ht="78.75">
      <c r="A108" s="300"/>
      <c r="B108" s="301" t="s">
        <v>912</v>
      </c>
      <c r="C108" s="298" t="s">
        <v>911</v>
      </c>
      <c r="D108" s="305">
        <v>149.8</v>
      </c>
    </row>
    <row r="109" spans="1:4" ht="110.25">
      <c r="A109" s="300"/>
      <c r="B109" s="301" t="s">
        <v>910</v>
      </c>
      <c r="C109" s="298" t="s">
        <v>909</v>
      </c>
      <c r="D109" s="305">
        <v>6.4</v>
      </c>
    </row>
    <row r="110" spans="1:4" ht="63">
      <c r="A110" s="300"/>
      <c r="B110" s="301" t="s">
        <v>908</v>
      </c>
      <c r="C110" s="298" t="s">
        <v>907</v>
      </c>
      <c r="D110" s="297">
        <v>-838.3</v>
      </c>
    </row>
    <row r="111" spans="1:4" ht="31.5">
      <c r="A111" s="300"/>
      <c r="B111" s="301" t="s">
        <v>906</v>
      </c>
      <c r="C111" s="298" t="s">
        <v>905</v>
      </c>
      <c r="D111" s="297">
        <v>37.7</v>
      </c>
    </row>
    <row r="112" spans="1:4" ht="63">
      <c r="A112" s="300"/>
      <c r="B112" s="301" t="s">
        <v>904</v>
      </c>
      <c r="C112" s="298" t="s">
        <v>903</v>
      </c>
      <c r="D112" s="297">
        <v>6.4</v>
      </c>
    </row>
    <row r="113" spans="1:4" ht="78.75">
      <c r="A113" s="300"/>
      <c r="B113" s="301" t="s">
        <v>902</v>
      </c>
      <c r="C113" s="298" t="s">
        <v>901</v>
      </c>
      <c r="D113" s="297">
        <v>7934.8</v>
      </c>
    </row>
    <row r="114" spans="1:4" ht="47.25">
      <c r="A114" s="300"/>
      <c r="B114" s="301" t="s">
        <v>900</v>
      </c>
      <c r="C114" s="298" t="s">
        <v>899</v>
      </c>
      <c r="D114" s="297">
        <v>34</v>
      </c>
    </row>
    <row r="115" spans="1:4" ht="78.75">
      <c r="A115" s="300"/>
      <c r="B115" s="301" t="s">
        <v>898</v>
      </c>
      <c r="C115" s="298" t="s">
        <v>897</v>
      </c>
      <c r="D115" s="297">
        <v>22300.1</v>
      </c>
    </row>
    <row r="116" spans="1:4" ht="63">
      <c r="A116" s="300"/>
      <c r="B116" s="301" t="s">
        <v>896</v>
      </c>
      <c r="C116" s="298" t="s">
        <v>895</v>
      </c>
      <c r="D116" s="297">
        <v>263.5</v>
      </c>
    </row>
    <row r="117" spans="1:4" ht="78.75">
      <c r="A117" s="300"/>
      <c r="B117" s="301" t="s">
        <v>894</v>
      </c>
      <c r="C117" s="298" t="s">
        <v>893</v>
      </c>
      <c r="D117" s="297">
        <v>33492.7</v>
      </c>
    </row>
    <row r="118" spans="1:4" ht="47.25">
      <c r="A118" s="300"/>
      <c r="B118" s="301" t="s">
        <v>892</v>
      </c>
      <c r="C118" s="298" t="s">
        <v>891</v>
      </c>
      <c r="D118" s="297">
        <v>1006.6</v>
      </c>
    </row>
    <row r="119" spans="1:4" ht="47.25">
      <c r="A119" s="300"/>
      <c r="B119" s="301" t="s">
        <v>890</v>
      </c>
      <c r="C119" s="298" t="s">
        <v>889</v>
      </c>
      <c r="D119" s="297">
        <v>-27.5</v>
      </c>
    </row>
    <row r="120" spans="1:4" ht="78.75">
      <c r="A120" s="300"/>
      <c r="B120" s="301" t="s">
        <v>888</v>
      </c>
      <c r="C120" s="298" t="s">
        <v>887</v>
      </c>
      <c r="D120" s="297">
        <v>8657.5</v>
      </c>
    </row>
    <row r="121" spans="1:4" ht="47.25">
      <c r="A121" s="300"/>
      <c r="B121" s="301" t="s">
        <v>886</v>
      </c>
      <c r="C121" s="298" t="s">
        <v>885</v>
      </c>
      <c r="D121" s="297">
        <v>81.7</v>
      </c>
    </row>
    <row r="122" spans="1:4" ht="78.75">
      <c r="A122" s="300"/>
      <c r="B122" s="301" t="s">
        <v>884</v>
      </c>
      <c r="C122" s="298" t="s">
        <v>883</v>
      </c>
      <c r="D122" s="297">
        <v>6501.3</v>
      </c>
    </row>
    <row r="123" spans="1:4" ht="94.5">
      <c r="A123" s="300"/>
      <c r="B123" s="301" t="s">
        <v>882</v>
      </c>
      <c r="C123" s="298" t="s">
        <v>881</v>
      </c>
      <c r="D123" s="297">
        <v>1146.8</v>
      </c>
    </row>
    <row r="124" spans="1:4" ht="63">
      <c r="A124" s="300"/>
      <c r="B124" s="301" t="s">
        <v>880</v>
      </c>
      <c r="C124" s="298" t="s">
        <v>879</v>
      </c>
      <c r="D124" s="297">
        <v>0.4</v>
      </c>
    </row>
    <row r="125" spans="1:4" s="304" customFormat="1" ht="78.75">
      <c r="A125" s="300"/>
      <c r="B125" s="301" t="s">
        <v>579</v>
      </c>
      <c r="C125" s="298" t="s">
        <v>878</v>
      </c>
      <c r="D125" s="297">
        <v>43.5</v>
      </c>
    </row>
    <row r="126" spans="1:4" ht="12.75">
      <c r="A126" s="303" t="s">
        <v>877</v>
      </c>
      <c r="B126" s="342" t="s">
        <v>876</v>
      </c>
      <c r="C126" s="342"/>
      <c r="D126" s="342"/>
    </row>
    <row r="127" spans="1:4" s="304" customFormat="1" ht="157.5">
      <c r="A127" s="300"/>
      <c r="B127" s="301" t="s">
        <v>875</v>
      </c>
      <c r="C127" s="298" t="s">
        <v>874</v>
      </c>
      <c r="D127" s="297">
        <v>108.1</v>
      </c>
    </row>
    <row r="128" spans="1:5" ht="31.5" customHeight="1">
      <c r="A128" s="303" t="s">
        <v>873</v>
      </c>
      <c r="B128" s="343" t="s">
        <v>872</v>
      </c>
      <c r="C128" s="343"/>
      <c r="D128" s="343"/>
      <c r="E128" s="302"/>
    </row>
    <row r="129" spans="1:4" ht="126">
      <c r="A129" s="300"/>
      <c r="B129" s="301" t="s">
        <v>871</v>
      </c>
      <c r="C129" s="298" t="s">
        <v>870</v>
      </c>
      <c r="D129" s="297">
        <v>13.4</v>
      </c>
    </row>
    <row r="130" spans="1:4" ht="94.5">
      <c r="A130" s="300"/>
      <c r="B130" s="301" t="s">
        <v>869</v>
      </c>
      <c r="C130" s="298" t="s">
        <v>868</v>
      </c>
      <c r="D130" s="297">
        <v>3</v>
      </c>
    </row>
    <row r="131" spans="1:4" ht="204.75">
      <c r="A131" s="300"/>
      <c r="B131" s="299" t="s">
        <v>867</v>
      </c>
      <c r="C131" s="298" t="s">
        <v>866</v>
      </c>
      <c r="D131" s="297">
        <v>4</v>
      </c>
    </row>
    <row r="132" spans="1:4" ht="157.5">
      <c r="A132" s="300"/>
      <c r="B132" s="301" t="s">
        <v>865</v>
      </c>
      <c r="C132" s="298" t="s">
        <v>864</v>
      </c>
      <c r="D132" s="297">
        <v>4</v>
      </c>
    </row>
    <row r="133" spans="1:4" ht="110.25">
      <c r="A133" s="300"/>
      <c r="B133" s="301" t="s">
        <v>863</v>
      </c>
      <c r="C133" s="298" t="s">
        <v>862</v>
      </c>
      <c r="D133" s="297">
        <v>2.5</v>
      </c>
    </row>
    <row r="134" spans="1:4" ht="110.25">
      <c r="A134" s="300"/>
      <c r="B134" s="301" t="s">
        <v>861</v>
      </c>
      <c r="C134" s="298" t="s">
        <v>860</v>
      </c>
      <c r="D134" s="297">
        <v>14.7</v>
      </c>
    </row>
    <row r="135" spans="1:4" ht="126">
      <c r="A135" s="300"/>
      <c r="B135" s="301" t="s">
        <v>859</v>
      </c>
      <c r="C135" s="298" t="s">
        <v>858</v>
      </c>
      <c r="D135" s="297">
        <v>110</v>
      </c>
    </row>
    <row r="136" spans="1:4" ht="94.5">
      <c r="A136" s="300"/>
      <c r="B136" s="301" t="s">
        <v>857</v>
      </c>
      <c r="C136" s="298" t="s">
        <v>856</v>
      </c>
      <c r="D136" s="297">
        <v>4.6</v>
      </c>
    </row>
    <row r="137" spans="1:4" ht="141.75">
      <c r="A137" s="300"/>
      <c r="B137" s="301" t="s">
        <v>855</v>
      </c>
      <c r="C137" s="298" t="s">
        <v>854</v>
      </c>
      <c r="D137" s="297">
        <v>15</v>
      </c>
    </row>
    <row r="138" spans="1:4" ht="126">
      <c r="A138" s="300"/>
      <c r="B138" s="301" t="s">
        <v>853</v>
      </c>
      <c r="C138" s="298" t="s">
        <v>852</v>
      </c>
      <c r="D138" s="297">
        <v>45</v>
      </c>
    </row>
    <row r="139" spans="1:4" ht="204.75">
      <c r="A139" s="300"/>
      <c r="B139" s="301" t="s">
        <v>851</v>
      </c>
      <c r="C139" s="298" t="s">
        <v>850</v>
      </c>
      <c r="D139" s="297">
        <v>50</v>
      </c>
    </row>
    <row r="140" spans="1:4" ht="94.5">
      <c r="A140" s="300"/>
      <c r="B140" s="299" t="s">
        <v>849</v>
      </c>
      <c r="C140" s="298" t="s">
        <v>848</v>
      </c>
      <c r="D140" s="297">
        <v>1</v>
      </c>
    </row>
    <row r="141" spans="1:4" ht="141.75">
      <c r="A141" s="300"/>
      <c r="B141" s="299" t="s">
        <v>847</v>
      </c>
      <c r="C141" s="298" t="s">
        <v>846</v>
      </c>
      <c r="D141" s="297">
        <v>2.5</v>
      </c>
    </row>
    <row r="142" spans="1:4" ht="110.25">
      <c r="A142" s="300"/>
      <c r="B142" s="301" t="s">
        <v>845</v>
      </c>
      <c r="C142" s="298" t="s">
        <v>844</v>
      </c>
      <c r="D142" s="297">
        <v>16.2</v>
      </c>
    </row>
    <row r="143" spans="1:4" ht="157.5">
      <c r="A143" s="300"/>
      <c r="B143" s="301" t="s">
        <v>843</v>
      </c>
      <c r="C143" s="298" t="s">
        <v>842</v>
      </c>
      <c r="D143" s="297">
        <v>9</v>
      </c>
    </row>
    <row r="144" spans="1:4" ht="157.5">
      <c r="A144" s="300"/>
      <c r="B144" s="301" t="s">
        <v>841</v>
      </c>
      <c r="C144" s="298" t="s">
        <v>840</v>
      </c>
      <c r="D144" s="297">
        <v>0.5</v>
      </c>
    </row>
    <row r="145" spans="1:4" ht="141.75">
      <c r="A145" s="300"/>
      <c r="B145" s="301" t="s">
        <v>839</v>
      </c>
      <c r="C145" s="298" t="s">
        <v>838</v>
      </c>
      <c r="D145" s="297">
        <v>2.4</v>
      </c>
    </row>
    <row r="146" spans="1:4" ht="157.5">
      <c r="A146" s="300"/>
      <c r="B146" s="301" t="s">
        <v>837</v>
      </c>
      <c r="C146" s="298" t="s">
        <v>836</v>
      </c>
      <c r="D146" s="297">
        <v>3.1</v>
      </c>
    </row>
    <row r="147" spans="1:4" ht="173.25">
      <c r="A147" s="300"/>
      <c r="B147" s="301" t="s">
        <v>835</v>
      </c>
      <c r="C147" s="298" t="s">
        <v>834</v>
      </c>
      <c r="D147" s="297">
        <v>28.5</v>
      </c>
    </row>
    <row r="148" spans="1:4" ht="94.5">
      <c r="A148" s="300"/>
      <c r="B148" s="301" t="s">
        <v>833</v>
      </c>
      <c r="C148" s="298" t="s">
        <v>832</v>
      </c>
      <c r="D148" s="297">
        <v>1.6</v>
      </c>
    </row>
    <row r="149" spans="1:4" ht="204.75">
      <c r="A149" s="300"/>
      <c r="B149" s="301" t="s">
        <v>831</v>
      </c>
      <c r="C149" s="298" t="s">
        <v>830</v>
      </c>
      <c r="D149" s="297">
        <v>223.9</v>
      </c>
    </row>
    <row r="150" spans="1:4" ht="110.25">
      <c r="A150" s="300"/>
      <c r="B150" s="301" t="s">
        <v>829</v>
      </c>
      <c r="C150" s="298" t="s">
        <v>828</v>
      </c>
      <c r="D150" s="297">
        <v>23.4</v>
      </c>
    </row>
    <row r="151" spans="1:4" ht="157.5">
      <c r="A151" s="300"/>
      <c r="B151" s="301" t="s">
        <v>827</v>
      </c>
      <c r="C151" s="298" t="s">
        <v>826</v>
      </c>
      <c r="D151" s="297">
        <v>25</v>
      </c>
    </row>
    <row r="152" spans="1:4" ht="173.25">
      <c r="A152" s="300"/>
      <c r="B152" s="301" t="s">
        <v>825</v>
      </c>
      <c r="C152" s="298" t="s">
        <v>824</v>
      </c>
      <c r="D152" s="297">
        <v>3</v>
      </c>
    </row>
    <row r="153" spans="1:4" ht="94.5">
      <c r="A153" s="300"/>
      <c r="B153" s="301" t="s">
        <v>823</v>
      </c>
      <c r="C153" s="298" t="s">
        <v>822</v>
      </c>
      <c r="D153" s="297">
        <v>1.5</v>
      </c>
    </row>
    <row r="154" spans="1:4" ht="267.75">
      <c r="A154" s="300"/>
      <c r="B154" s="299" t="s">
        <v>821</v>
      </c>
      <c r="C154" s="298" t="s">
        <v>820</v>
      </c>
      <c r="D154" s="297">
        <v>3</v>
      </c>
    </row>
    <row r="155" spans="1:4" ht="141.75">
      <c r="A155" s="300"/>
      <c r="B155" s="301" t="s">
        <v>819</v>
      </c>
      <c r="C155" s="298" t="s">
        <v>818</v>
      </c>
      <c r="D155" s="297">
        <v>20</v>
      </c>
    </row>
    <row r="156" spans="1:4" ht="110.25">
      <c r="A156" s="300"/>
      <c r="B156" s="301" t="s">
        <v>817</v>
      </c>
      <c r="C156" s="298" t="s">
        <v>816</v>
      </c>
      <c r="D156" s="297">
        <v>7.7</v>
      </c>
    </row>
    <row r="157" spans="1:4" ht="110.25">
      <c r="A157" s="300"/>
      <c r="B157" s="299" t="s">
        <v>815</v>
      </c>
      <c r="C157" s="298" t="s">
        <v>814</v>
      </c>
      <c r="D157" s="297">
        <v>518.4</v>
      </c>
    </row>
  </sheetData>
  <mergeCells count="17">
    <mergeCell ref="B9:D9"/>
    <mergeCell ref="B19:D19"/>
    <mergeCell ref="B56:D56"/>
    <mergeCell ref="B73:D73"/>
    <mergeCell ref="B1:D1"/>
    <mergeCell ref="B2:D2"/>
    <mergeCell ref="B3:D3"/>
    <mergeCell ref="A5:D5"/>
    <mergeCell ref="A7:A8"/>
    <mergeCell ref="B7:B8"/>
    <mergeCell ref="C7:C8"/>
    <mergeCell ref="D7:D8"/>
    <mergeCell ref="B90:D90"/>
    <mergeCell ref="B126:D126"/>
    <mergeCell ref="B128:D128"/>
    <mergeCell ref="B78:D78"/>
    <mergeCell ref="B85:D85"/>
  </mergeCells>
  <printOptions/>
  <pageMargins left="0.7874015748031497" right="0.1968503937007874" top="0.1968503937007874" bottom="0.1968503937007874" header="0.11811023622047245" footer="0.11811023622047245"/>
  <pageSetup fitToHeight="0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view="pageBreakPreview" zoomScale="60" workbookViewId="0" topLeftCell="A1">
      <selection activeCell="A2" sqref="A2:XFD2"/>
    </sheetView>
  </sheetViews>
  <sheetFormatPr defaultColWidth="8.875" defaultRowHeight="12.75"/>
  <cols>
    <col min="1" max="1" width="6.625" style="13" customWidth="1"/>
    <col min="2" max="2" width="69.375" style="13" customWidth="1"/>
    <col min="3" max="3" width="13.75390625" style="13" customWidth="1"/>
    <col min="4" max="4" width="14.25390625" style="13" customWidth="1"/>
    <col min="5" max="6" width="8.875" style="3" customWidth="1"/>
    <col min="7" max="7" width="13.875" style="3" bestFit="1" customWidth="1"/>
    <col min="8" max="16384" width="8.875" style="3" customWidth="1"/>
  </cols>
  <sheetData>
    <row r="1" spans="1:4" ht="49.5" customHeight="1">
      <c r="A1" s="348" t="s">
        <v>1075</v>
      </c>
      <c r="B1" s="348"/>
      <c r="C1" s="348"/>
      <c r="D1" s="348"/>
    </row>
    <row r="2" spans="1:4" ht="9.6" customHeight="1">
      <c r="A2" s="214"/>
      <c r="B2" s="348"/>
      <c r="C2" s="348"/>
      <c r="D2" s="348"/>
    </row>
    <row r="3" spans="1:4" ht="51" customHeight="1">
      <c r="A3" s="349" t="s">
        <v>415</v>
      </c>
      <c r="B3" s="349"/>
      <c r="C3" s="349"/>
      <c r="D3" s="349"/>
    </row>
    <row r="4" spans="1:4" ht="30.6" customHeight="1">
      <c r="A4" s="350" t="s">
        <v>36</v>
      </c>
      <c r="B4" s="352" t="s">
        <v>18</v>
      </c>
      <c r="C4" s="329" t="s">
        <v>404</v>
      </c>
      <c r="D4" s="329" t="s">
        <v>405</v>
      </c>
    </row>
    <row r="5" spans="1:4" ht="19.15" customHeight="1">
      <c r="A5" s="351"/>
      <c r="B5" s="353"/>
      <c r="C5" s="330"/>
      <c r="D5" s="330"/>
    </row>
    <row r="6" spans="1:4" ht="12.6" customHeight="1">
      <c r="A6" s="219" t="s">
        <v>3</v>
      </c>
      <c r="B6" s="219" t="s">
        <v>77</v>
      </c>
      <c r="C6" s="219" t="s">
        <v>78</v>
      </c>
      <c r="D6" s="219" t="s">
        <v>79</v>
      </c>
    </row>
    <row r="7" spans="1:4" ht="12.75">
      <c r="A7" s="4" t="s">
        <v>66</v>
      </c>
      <c r="B7" s="22" t="s">
        <v>58</v>
      </c>
      <c r="C7" s="6">
        <f>C8+C18+C21+C24+C28+C35+C37+C41+C44</f>
        <v>1054309.1</v>
      </c>
      <c r="D7" s="6">
        <f>D8+D18+D21+D24+D28+D35+D37+D41+D44</f>
        <v>1036371.3999999999</v>
      </c>
    </row>
    <row r="8" spans="1:4" ht="12.75">
      <c r="A8" s="4" t="s">
        <v>54</v>
      </c>
      <c r="B8" s="18" t="s">
        <v>20</v>
      </c>
      <c r="C8" s="6">
        <f>SUM(C9:C17)</f>
        <v>93983.29999999999</v>
      </c>
      <c r="D8" s="6">
        <f>SUM(D9:D17)</f>
        <v>86565.5</v>
      </c>
    </row>
    <row r="9" spans="1:4" ht="34.15" customHeight="1">
      <c r="A9" s="219" t="s">
        <v>43</v>
      </c>
      <c r="B9" s="172" t="s">
        <v>59</v>
      </c>
      <c r="C9" s="7">
        <f>' № 7  рп, кцср, квр'!E9</f>
        <v>462.79999999999995</v>
      </c>
      <c r="D9" s="7">
        <f>' № 7  рп, кцср, квр'!F9</f>
        <v>462.8</v>
      </c>
    </row>
    <row r="10" spans="1:4" ht="47.25">
      <c r="A10" s="219" t="s">
        <v>44</v>
      </c>
      <c r="B10" s="172" t="s">
        <v>21</v>
      </c>
      <c r="C10" s="7">
        <f>' № 7  рп, кцср, квр'!E15</f>
        <v>3357.8</v>
      </c>
      <c r="D10" s="7">
        <f>' № 7  рп, кцср, квр'!F15</f>
        <v>3346.1000000000004</v>
      </c>
    </row>
    <row r="11" spans="1:4" ht="49.15" customHeight="1">
      <c r="A11" s="219" t="s">
        <v>45</v>
      </c>
      <c r="B11" s="172" t="s">
        <v>22</v>
      </c>
      <c r="C11" s="7">
        <f>' № 7  рп, кцср, квр'!E24</f>
        <v>25086.699999999997</v>
      </c>
      <c r="D11" s="7">
        <f>' № 7  рп, кцср, квр'!F24</f>
        <v>25086.7</v>
      </c>
    </row>
    <row r="12" spans="1:4" ht="15.6" customHeight="1">
      <c r="A12" s="14" t="s">
        <v>152</v>
      </c>
      <c r="B12" s="8" t="s">
        <v>153</v>
      </c>
      <c r="C12" s="7">
        <f>' № 7  рп, кцср, квр'!E36</f>
        <v>209.8</v>
      </c>
      <c r="D12" s="7">
        <f>' № 7  рп, кцср, квр'!F36</f>
        <v>209.8</v>
      </c>
    </row>
    <row r="13" spans="1:4" ht="31.5" customHeight="1">
      <c r="A13" s="219" t="s">
        <v>46</v>
      </c>
      <c r="B13" s="172" t="s">
        <v>7</v>
      </c>
      <c r="C13" s="7">
        <f>' № 7  рп, кцср, квр'!E42</f>
        <v>7728.999999999999</v>
      </c>
      <c r="D13" s="7">
        <f>' № 7  рп, кцср, квр'!F42</f>
        <v>7729</v>
      </c>
    </row>
    <row r="14" spans="1:4" ht="31.5" customHeight="1">
      <c r="A14" s="14" t="s">
        <v>358</v>
      </c>
      <c r="B14" s="37" t="s">
        <v>359</v>
      </c>
      <c r="C14" s="7">
        <f>' № 7  рп, кцср, квр'!E51</f>
        <v>552.5</v>
      </c>
      <c r="D14" s="7">
        <f>' № 7  рп, кцср, квр'!F51</f>
        <v>552.5</v>
      </c>
    </row>
    <row r="15" spans="1:4" ht="19.15" customHeight="1">
      <c r="A15" s="14" t="s">
        <v>211</v>
      </c>
      <c r="B15" s="172" t="s">
        <v>212</v>
      </c>
      <c r="C15" s="7">
        <f>' № 7  рп, кцср, квр'!E57</f>
        <v>88.6</v>
      </c>
      <c r="D15" s="7">
        <f>' № 7  рп, кцср, квр'!F57</f>
        <v>88.6</v>
      </c>
    </row>
    <row r="16" spans="1:4" ht="12.75">
      <c r="A16" s="219" t="s">
        <v>47</v>
      </c>
      <c r="B16" s="172" t="s">
        <v>8</v>
      </c>
      <c r="C16" s="7">
        <f>' № 7  рп, кцср, квр'!E64</f>
        <v>794.4</v>
      </c>
      <c r="D16" s="7">
        <f>' № 7  рп, кцср, квр'!F64</f>
        <v>0</v>
      </c>
    </row>
    <row r="17" spans="1:4" ht="12.75">
      <c r="A17" s="219" t="s">
        <v>60</v>
      </c>
      <c r="B17" s="172" t="s">
        <v>23</v>
      </c>
      <c r="C17" s="7">
        <f>' № 7  рп, кцср, квр'!E70</f>
        <v>55701.700000000004</v>
      </c>
      <c r="D17" s="7">
        <f>' № 7  рп, кцср, квр'!F70</f>
        <v>49090</v>
      </c>
    </row>
    <row r="18" spans="1:4" ht="16.5" customHeight="1">
      <c r="A18" s="4" t="s">
        <v>55</v>
      </c>
      <c r="B18" s="18" t="s">
        <v>24</v>
      </c>
      <c r="C18" s="6">
        <f>C19+C20</f>
        <v>9697.5</v>
      </c>
      <c r="D18" s="6">
        <f>D19+D20</f>
        <v>9697.5</v>
      </c>
    </row>
    <row r="19" spans="1:4" ht="12.75">
      <c r="A19" s="219" t="s">
        <v>75</v>
      </c>
      <c r="B19" s="172" t="s">
        <v>76</v>
      </c>
      <c r="C19" s="7">
        <f>' № 7  рп, кцср, квр'!E157</f>
        <v>1459.7</v>
      </c>
      <c r="D19" s="7">
        <f>' № 7  рп, кцср, квр'!F157</f>
        <v>1459.7</v>
      </c>
    </row>
    <row r="20" spans="1:4" ht="31.5">
      <c r="A20" s="14" t="s">
        <v>274</v>
      </c>
      <c r="B20" s="172" t="s">
        <v>275</v>
      </c>
      <c r="C20" s="7">
        <f>' № 7  рп, кцср, квр'!E164</f>
        <v>8237.8</v>
      </c>
      <c r="D20" s="7">
        <f>' № 7  рп, кцср, квр'!F164</f>
        <v>8237.8</v>
      </c>
    </row>
    <row r="21" spans="1:4" ht="16.15" customHeight="1">
      <c r="A21" s="4" t="s">
        <v>56</v>
      </c>
      <c r="B21" s="18" t="s">
        <v>25</v>
      </c>
      <c r="C21" s="6">
        <f>C22+C23</f>
        <v>153062.2</v>
      </c>
      <c r="D21" s="6">
        <f>D22+D23</f>
        <v>147440.89999999997</v>
      </c>
    </row>
    <row r="22" spans="1:4" ht="12.75">
      <c r="A22" s="219" t="s">
        <v>6</v>
      </c>
      <c r="B22" s="172" t="s">
        <v>87</v>
      </c>
      <c r="C22" s="7">
        <f>' № 7  рп, кцср, квр'!E172</f>
        <v>147758.1</v>
      </c>
      <c r="D22" s="7">
        <f>' № 7  рп, кцср, квр'!F172</f>
        <v>142449.59999999998</v>
      </c>
    </row>
    <row r="23" spans="1:4" ht="12.75">
      <c r="A23" s="219" t="s">
        <v>48</v>
      </c>
      <c r="B23" s="172" t="s">
        <v>26</v>
      </c>
      <c r="C23" s="7">
        <f>' № 7  рп, кцср, квр'!E222</f>
        <v>5304.1</v>
      </c>
      <c r="D23" s="7">
        <f>' № 7  рп, кцср, квр'!F222</f>
        <v>4991.3</v>
      </c>
    </row>
    <row r="24" spans="1:4" ht="12.75">
      <c r="A24" s="4" t="s">
        <v>57</v>
      </c>
      <c r="B24" s="18" t="s">
        <v>27</v>
      </c>
      <c r="C24" s="6">
        <f>C25+C27+C26</f>
        <v>67901.3</v>
      </c>
      <c r="D24" s="6">
        <f>D25+D27+D26</f>
        <v>65877</v>
      </c>
    </row>
    <row r="25" spans="1:4" ht="12.75">
      <c r="A25" s="219" t="s">
        <v>4</v>
      </c>
      <c r="B25" s="172" t="s">
        <v>5</v>
      </c>
      <c r="C25" s="7">
        <f>' № 7  рп, кцср, квр'!E238</f>
        <v>4159.3</v>
      </c>
      <c r="D25" s="7">
        <f>' № 7  рп, кцср, квр'!F238</f>
        <v>4157.5</v>
      </c>
    </row>
    <row r="26" spans="1:4" ht="12.75">
      <c r="A26" s="14" t="s">
        <v>232</v>
      </c>
      <c r="B26" s="172" t="s">
        <v>233</v>
      </c>
      <c r="C26" s="7">
        <f>' № 7  рп, кцср, квр'!E245</f>
        <v>7799</v>
      </c>
      <c r="D26" s="7">
        <f>' № 7  рп, кцср, квр'!F245</f>
        <v>7223.8</v>
      </c>
    </row>
    <row r="27" spans="1:4" ht="12.75">
      <c r="A27" s="219" t="s">
        <v>49</v>
      </c>
      <c r="B27" s="172" t="s">
        <v>28</v>
      </c>
      <c r="C27" s="7">
        <f>' № 7  рп, кцср, квр'!E259</f>
        <v>55943</v>
      </c>
      <c r="D27" s="7">
        <f>' № 7  рп, кцср, квр'!F259</f>
        <v>54495.7</v>
      </c>
    </row>
    <row r="28" spans="1:4" ht="12.75">
      <c r="A28" s="4" t="s">
        <v>37</v>
      </c>
      <c r="B28" s="5" t="s">
        <v>29</v>
      </c>
      <c r="C28" s="6">
        <f>C29+C30+C31+C33+C34+C32</f>
        <v>624138.2</v>
      </c>
      <c r="D28" s="6">
        <f>D29+D30+D31+D33+D34+D32</f>
        <v>623212</v>
      </c>
    </row>
    <row r="29" spans="1:4" ht="12.75">
      <c r="A29" s="219" t="s">
        <v>50</v>
      </c>
      <c r="B29" s="172" t="s">
        <v>10</v>
      </c>
      <c r="C29" s="7">
        <f>' № 7  рп, кцср, квр'!E324</f>
        <v>247858.4</v>
      </c>
      <c r="D29" s="7">
        <f>' № 7  рп, кцср, квр'!F324</f>
        <v>247776.69999999998</v>
      </c>
    </row>
    <row r="30" spans="1:4" ht="12.75">
      <c r="A30" s="14" t="s">
        <v>51</v>
      </c>
      <c r="B30" s="172" t="s">
        <v>11</v>
      </c>
      <c r="C30" s="7">
        <f>' № 7  рп, кцср, квр'!E372</f>
        <v>327449.3</v>
      </c>
      <c r="D30" s="7">
        <f>' № 7  рп, кцср, квр'!F372</f>
        <v>326841.5</v>
      </c>
    </row>
    <row r="31" spans="1:4" ht="12.75">
      <c r="A31" s="14" t="s">
        <v>88</v>
      </c>
      <c r="B31" s="172" t="s">
        <v>89</v>
      </c>
      <c r="C31" s="7">
        <f>' № 7  рп, кцср, квр'!E454</f>
        <v>38049.19999999999</v>
      </c>
      <c r="D31" s="7">
        <f>' № 7  рп, кцср, квр'!F454</f>
        <v>37955.5</v>
      </c>
    </row>
    <row r="32" spans="1:4" ht="32.45" customHeight="1">
      <c r="A32" s="14" t="s">
        <v>194</v>
      </c>
      <c r="B32" s="172" t="s">
        <v>221</v>
      </c>
      <c r="C32" s="7">
        <f>' № 7  рп, кцср, квр'!E499</f>
        <v>150</v>
      </c>
      <c r="D32" s="7">
        <f>' № 7  рп, кцср, квр'!F499</f>
        <v>47.5</v>
      </c>
    </row>
    <row r="33" spans="1:4" ht="12.75">
      <c r="A33" s="14" t="s">
        <v>38</v>
      </c>
      <c r="B33" s="172" t="s">
        <v>96</v>
      </c>
      <c r="C33" s="7">
        <f>' № 7  рп, кцср, квр'!E506</f>
        <v>4078.3</v>
      </c>
      <c r="D33" s="7">
        <f>' № 7  рп, кцср, квр'!F506</f>
        <v>4050</v>
      </c>
    </row>
    <row r="34" spans="1:4" ht="12.75">
      <c r="A34" s="14" t="s">
        <v>52</v>
      </c>
      <c r="B34" s="172" t="s">
        <v>12</v>
      </c>
      <c r="C34" s="7">
        <f>' № 7  рп, кцср, квр'!E542</f>
        <v>6553.000000000001</v>
      </c>
      <c r="D34" s="7">
        <f>' № 7  рп, кцср, квр'!F542</f>
        <v>6540.8</v>
      </c>
    </row>
    <row r="35" spans="1:4" ht="12.75">
      <c r="A35" s="4" t="s">
        <v>41</v>
      </c>
      <c r="B35" s="18" t="s">
        <v>82</v>
      </c>
      <c r="C35" s="6">
        <f>C36</f>
        <v>53461</v>
      </c>
      <c r="D35" s="6">
        <f>D36</f>
        <v>53016.7</v>
      </c>
    </row>
    <row r="36" spans="1:4" ht="12.75">
      <c r="A36" s="219" t="s">
        <v>42</v>
      </c>
      <c r="B36" s="172" t="s">
        <v>13</v>
      </c>
      <c r="C36" s="7">
        <f>' № 7  рп, кцср, квр'!E566</f>
        <v>53461</v>
      </c>
      <c r="D36" s="7">
        <f>' № 7  рп, кцср, квр'!F566</f>
        <v>53016.7</v>
      </c>
    </row>
    <row r="37" spans="1:4" ht="12.75">
      <c r="A37" s="4" t="s">
        <v>39</v>
      </c>
      <c r="B37" s="18" t="s">
        <v>31</v>
      </c>
      <c r="C37" s="6">
        <f>C38+C39+C40</f>
        <v>17918.1</v>
      </c>
      <c r="D37" s="6">
        <f>D38+D39+D40</f>
        <v>16416</v>
      </c>
    </row>
    <row r="38" spans="1:4" ht="12.75">
      <c r="A38" s="215" t="s">
        <v>53</v>
      </c>
      <c r="B38" s="51" t="s">
        <v>32</v>
      </c>
      <c r="C38" s="7">
        <f>' № 7  рп, кцср, квр'!E636</f>
        <v>535.2</v>
      </c>
      <c r="D38" s="7">
        <f>' № 7  рп, кцср, квр'!F636</f>
        <v>535.2</v>
      </c>
    </row>
    <row r="39" spans="1:4" ht="12.75">
      <c r="A39" s="217" t="s">
        <v>40</v>
      </c>
      <c r="B39" s="44" t="s">
        <v>34</v>
      </c>
      <c r="C39" s="230">
        <f>' № 7  рп, кцср, квр'!E643</f>
        <v>607.1</v>
      </c>
      <c r="D39" s="7">
        <f>' № 7  рп, кцср, квр'!F643</f>
        <v>572</v>
      </c>
    </row>
    <row r="40" spans="1:4" ht="12.75">
      <c r="A40" s="217" t="s">
        <v>84</v>
      </c>
      <c r="B40" s="64" t="s">
        <v>85</v>
      </c>
      <c r="C40" s="231">
        <f>' № 7  рп, кцср, квр'!E655</f>
        <v>16775.8</v>
      </c>
      <c r="D40" s="52">
        <f>' № 7  рп, кцср, квр'!F655</f>
        <v>15308.8</v>
      </c>
    </row>
    <row r="41" spans="1:4" ht="12.75">
      <c r="A41" s="15" t="s">
        <v>61</v>
      </c>
      <c r="B41" s="18" t="s">
        <v>30</v>
      </c>
      <c r="C41" s="53">
        <f>C42+C43</f>
        <v>32150</v>
      </c>
      <c r="D41" s="53">
        <f>D42+D43</f>
        <v>32148.3</v>
      </c>
    </row>
    <row r="42" spans="1:4" ht="12.75">
      <c r="A42" s="217" t="s">
        <v>86</v>
      </c>
      <c r="B42" s="44" t="s">
        <v>62</v>
      </c>
      <c r="C42" s="16">
        <f>' № 7  рп, кцср, квр'!E677</f>
        <v>13891.800000000001</v>
      </c>
      <c r="D42" s="16">
        <f>' № 7  рп, кцср, квр'!F677</f>
        <v>13890.100000000002</v>
      </c>
    </row>
    <row r="43" spans="1:4" ht="12.75">
      <c r="A43" s="217">
        <v>1103</v>
      </c>
      <c r="B43" s="218" t="s">
        <v>249</v>
      </c>
      <c r="C43" s="16">
        <f>' № 7  рп, кцср, квр'!E709</f>
        <v>18258.199999999997</v>
      </c>
      <c r="D43" s="16">
        <f>' № 7  рп, кцср, квр'!F709</f>
        <v>18258.199999999997</v>
      </c>
    </row>
    <row r="44" spans="1:4" ht="19.9" customHeight="1">
      <c r="A44" s="15" t="s">
        <v>90</v>
      </c>
      <c r="B44" s="18" t="s">
        <v>63</v>
      </c>
      <c r="C44" s="53">
        <f>C45</f>
        <v>1997.5</v>
      </c>
      <c r="D44" s="53">
        <f>D45</f>
        <v>1997.5</v>
      </c>
    </row>
    <row r="45" spans="1:4" ht="14.45" customHeight="1">
      <c r="A45" s="217" t="s">
        <v>64</v>
      </c>
      <c r="B45" s="44" t="s">
        <v>65</v>
      </c>
      <c r="C45" s="16">
        <f>' № 7  рп, кцср, квр'!E742</f>
        <v>1997.5</v>
      </c>
      <c r="D45" s="16">
        <f>' № 7  рп, кцср, квр'!F742</f>
        <v>1997.5</v>
      </c>
    </row>
  </sheetData>
  <mergeCells count="7">
    <mergeCell ref="C4:C5"/>
    <mergeCell ref="A1:D1"/>
    <mergeCell ref="A3:D3"/>
    <mergeCell ref="B2:D2"/>
    <mergeCell ref="D4:D5"/>
    <mergeCell ref="A4:A5"/>
    <mergeCell ref="B4:B5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07"/>
  <sheetViews>
    <sheetView zoomScale="92" zoomScaleNormal="92" workbookViewId="0" topLeftCell="A1">
      <selection activeCell="B1" sqref="B1:G1"/>
    </sheetView>
  </sheetViews>
  <sheetFormatPr defaultColWidth="8.875" defaultRowHeight="12.75"/>
  <cols>
    <col min="1" max="1" width="6.25390625" style="3" customWidth="1"/>
    <col min="2" max="2" width="5.875" style="3" customWidth="1"/>
    <col min="3" max="3" width="14.75390625" style="3" customWidth="1"/>
    <col min="4" max="4" width="5.75390625" style="3" customWidth="1"/>
    <col min="5" max="5" width="67.75390625" style="43" customWidth="1"/>
    <col min="6" max="6" width="13.25390625" style="25" customWidth="1"/>
    <col min="7" max="7" width="12.625" style="25" customWidth="1"/>
    <col min="8" max="16384" width="8.875" style="3" customWidth="1"/>
  </cols>
  <sheetData>
    <row r="1" spans="1:7" ht="47.25" customHeight="1">
      <c r="A1" s="216" t="s">
        <v>66</v>
      </c>
      <c r="B1" s="354" t="s">
        <v>1076</v>
      </c>
      <c r="C1" s="354"/>
      <c r="D1" s="354"/>
      <c r="E1" s="354"/>
      <c r="F1" s="354"/>
      <c r="G1" s="354"/>
    </row>
    <row r="2" spans="1:7" ht="18" customHeight="1">
      <c r="A2" s="216"/>
      <c r="B2" s="216"/>
      <c r="C2" s="216"/>
      <c r="D2" s="216"/>
      <c r="E2" s="216"/>
      <c r="F2" s="216"/>
      <c r="G2" s="216"/>
    </row>
    <row r="3" spans="1:7" ht="33.6" customHeight="1">
      <c r="A3" s="355" t="s">
        <v>416</v>
      </c>
      <c r="B3" s="355"/>
      <c r="C3" s="355"/>
      <c r="D3" s="355"/>
      <c r="E3" s="355"/>
      <c r="F3" s="355"/>
      <c r="G3" s="355"/>
    </row>
    <row r="4" spans="1:7" ht="24.6" customHeight="1">
      <c r="A4" s="356" t="s">
        <v>15</v>
      </c>
      <c r="B4" s="356" t="s">
        <v>36</v>
      </c>
      <c r="C4" s="356" t="s">
        <v>16</v>
      </c>
      <c r="D4" s="356" t="s">
        <v>17</v>
      </c>
      <c r="E4" s="357" t="s">
        <v>18</v>
      </c>
      <c r="F4" s="329" t="s">
        <v>404</v>
      </c>
      <c r="G4" s="329" t="s">
        <v>405</v>
      </c>
    </row>
    <row r="5" spans="1:7" ht="24.6" customHeight="1">
      <c r="A5" s="356" t="s">
        <v>66</v>
      </c>
      <c r="B5" s="356" t="s">
        <v>66</v>
      </c>
      <c r="C5" s="356" t="s">
        <v>66</v>
      </c>
      <c r="D5" s="356" t="s">
        <v>66</v>
      </c>
      <c r="E5" s="357" t="s">
        <v>66</v>
      </c>
      <c r="F5" s="330"/>
      <c r="G5" s="330"/>
    </row>
    <row r="6" spans="1:7" ht="12.75">
      <c r="A6" s="217" t="s">
        <v>3</v>
      </c>
      <c r="B6" s="217" t="s">
        <v>77</v>
      </c>
      <c r="C6" s="217" t="s">
        <v>78</v>
      </c>
      <c r="D6" s="217" t="s">
        <v>79</v>
      </c>
      <c r="E6" s="167" t="s">
        <v>80</v>
      </c>
      <c r="F6" s="167" t="s">
        <v>81</v>
      </c>
      <c r="G6" s="167" t="s">
        <v>91</v>
      </c>
    </row>
    <row r="7" spans="1:7" ht="12.75">
      <c r="A7" s="15" t="s">
        <v>66</v>
      </c>
      <c r="B7" s="15" t="s">
        <v>66</v>
      </c>
      <c r="C7" s="15" t="s">
        <v>66</v>
      </c>
      <c r="D7" s="15" t="s">
        <v>66</v>
      </c>
      <c r="E7" s="40" t="s">
        <v>0</v>
      </c>
      <c r="F7" s="24">
        <f>F8+F527+F544+F592+F603</f>
        <v>1054309.1</v>
      </c>
      <c r="G7" s="24">
        <f>G8+G527+G544+G592+G603</f>
        <v>1036371.4000000001</v>
      </c>
    </row>
    <row r="8" spans="1:7" ht="31.5">
      <c r="A8" s="15" t="s">
        <v>19</v>
      </c>
      <c r="B8" s="23" t="s">
        <v>66</v>
      </c>
      <c r="C8" s="23" t="s">
        <v>66</v>
      </c>
      <c r="D8" s="23" t="s">
        <v>66</v>
      </c>
      <c r="E8" s="40" t="s">
        <v>268</v>
      </c>
      <c r="F8" s="24">
        <f>F9+F120+F135+F196+F275+F351+F420+F513+F448</f>
        <v>413606.39999999997</v>
      </c>
      <c r="G8" s="24">
        <f>G9+G120+G135+G196+G275+G351+G420+G513+G448</f>
        <v>398798.3</v>
      </c>
    </row>
    <row r="9" spans="1:7" ht="12.75">
      <c r="A9" s="217" t="s">
        <v>19</v>
      </c>
      <c r="B9" s="217" t="s">
        <v>54</v>
      </c>
      <c r="C9" s="217" t="s">
        <v>66</v>
      </c>
      <c r="D9" s="217" t="s">
        <v>66</v>
      </c>
      <c r="E9" s="41" t="s">
        <v>20</v>
      </c>
      <c r="F9" s="20">
        <f>F10+F16+F28+F47+F40+F34</f>
        <v>68293.3</v>
      </c>
      <c r="G9" s="20">
        <f aca="true" t="shared" si="0" ref="G9">G10+G16+G28+G47+G40+G34</f>
        <v>61806.299999999996</v>
      </c>
    </row>
    <row r="10" spans="1:7" ht="31.5">
      <c r="A10" s="217" t="s">
        <v>19</v>
      </c>
      <c r="B10" s="217" t="s">
        <v>43</v>
      </c>
      <c r="C10" s="217" t="s">
        <v>66</v>
      </c>
      <c r="D10" s="217" t="s">
        <v>66</v>
      </c>
      <c r="E10" s="37" t="s">
        <v>59</v>
      </c>
      <c r="F10" s="20">
        <f>F11</f>
        <v>462.79999999999995</v>
      </c>
      <c r="G10" s="20">
        <f aca="true" t="shared" si="1" ref="G10:G14">G11</f>
        <v>462.8</v>
      </c>
    </row>
    <row r="11" spans="1:7" ht="12.75">
      <c r="A11" s="217" t="s">
        <v>19</v>
      </c>
      <c r="B11" s="217" t="s">
        <v>43</v>
      </c>
      <c r="C11" s="217">
        <v>9900000000</v>
      </c>
      <c r="D11" s="217"/>
      <c r="E11" s="218" t="s">
        <v>102</v>
      </c>
      <c r="F11" s="20">
        <f>F12</f>
        <v>462.79999999999995</v>
      </c>
      <c r="G11" s="20">
        <f t="shared" si="1"/>
        <v>462.8</v>
      </c>
    </row>
    <row r="12" spans="1:7" ht="31.5">
      <c r="A12" s="217" t="s">
        <v>19</v>
      </c>
      <c r="B12" s="217" t="s">
        <v>43</v>
      </c>
      <c r="C12" s="217">
        <v>9990000000</v>
      </c>
      <c r="D12" s="217"/>
      <c r="E12" s="218" t="s">
        <v>144</v>
      </c>
      <c r="F12" s="20">
        <f>F13</f>
        <v>462.79999999999995</v>
      </c>
      <c r="G12" s="20">
        <f t="shared" si="1"/>
        <v>462.8</v>
      </c>
    </row>
    <row r="13" spans="1:7" ht="12.75">
      <c r="A13" s="217" t="s">
        <v>19</v>
      </c>
      <c r="B13" s="217" t="s">
        <v>43</v>
      </c>
      <c r="C13" s="217">
        <v>9990021000</v>
      </c>
      <c r="D13" s="23"/>
      <c r="E13" s="218" t="s">
        <v>145</v>
      </c>
      <c r="F13" s="20">
        <f>F14</f>
        <v>462.79999999999995</v>
      </c>
      <c r="G13" s="20">
        <f t="shared" si="1"/>
        <v>462.8</v>
      </c>
    </row>
    <row r="14" spans="1:7" ht="63">
      <c r="A14" s="217" t="s">
        <v>19</v>
      </c>
      <c r="B14" s="217" t="s">
        <v>43</v>
      </c>
      <c r="C14" s="217">
        <v>9990021000</v>
      </c>
      <c r="D14" s="217" t="s">
        <v>68</v>
      </c>
      <c r="E14" s="218" t="s">
        <v>1</v>
      </c>
      <c r="F14" s="20">
        <f>F15</f>
        <v>462.79999999999995</v>
      </c>
      <c r="G14" s="20">
        <f t="shared" si="1"/>
        <v>462.8</v>
      </c>
    </row>
    <row r="15" spans="1:7" ht="31.5">
      <c r="A15" s="217" t="s">
        <v>19</v>
      </c>
      <c r="B15" s="217" t="s">
        <v>43</v>
      </c>
      <c r="C15" s="217">
        <v>9990021000</v>
      </c>
      <c r="D15" s="217">
        <v>120</v>
      </c>
      <c r="E15" s="218" t="s">
        <v>220</v>
      </c>
      <c r="F15" s="20">
        <f>1648.7+115-86-1214.9</f>
        <v>462.79999999999995</v>
      </c>
      <c r="G15" s="20">
        <v>462.8</v>
      </c>
    </row>
    <row r="16" spans="1:7" ht="47.25">
      <c r="A16" s="217" t="s">
        <v>19</v>
      </c>
      <c r="B16" s="217" t="s">
        <v>45</v>
      </c>
      <c r="C16" s="217" t="s">
        <v>66</v>
      </c>
      <c r="D16" s="217" t="s">
        <v>66</v>
      </c>
      <c r="E16" s="218" t="s">
        <v>22</v>
      </c>
      <c r="F16" s="20">
        <f aca="true" t="shared" si="2" ref="F16:G18">F17</f>
        <v>25086.699999999997</v>
      </c>
      <c r="G16" s="20">
        <f t="shared" si="2"/>
        <v>25086.7</v>
      </c>
    </row>
    <row r="17" spans="1:7" ht="12.75">
      <c r="A17" s="217" t="s">
        <v>19</v>
      </c>
      <c r="B17" s="217" t="s">
        <v>45</v>
      </c>
      <c r="C17" s="217">
        <v>9900000000</v>
      </c>
      <c r="D17" s="217"/>
      <c r="E17" s="218" t="s">
        <v>102</v>
      </c>
      <c r="F17" s="20">
        <f t="shared" si="2"/>
        <v>25086.699999999997</v>
      </c>
      <c r="G17" s="20">
        <f t="shared" si="2"/>
        <v>25086.7</v>
      </c>
    </row>
    <row r="18" spans="1:7" ht="31.5">
      <c r="A18" s="217" t="s">
        <v>19</v>
      </c>
      <c r="B18" s="217" t="s">
        <v>45</v>
      </c>
      <c r="C18" s="217">
        <v>9990000000</v>
      </c>
      <c r="D18" s="217"/>
      <c r="E18" s="218" t="s">
        <v>144</v>
      </c>
      <c r="F18" s="20">
        <f t="shared" si="2"/>
        <v>25086.699999999997</v>
      </c>
      <c r="G18" s="20">
        <f t="shared" si="2"/>
        <v>25086.7</v>
      </c>
    </row>
    <row r="19" spans="1:7" ht="31.5">
      <c r="A19" s="217" t="s">
        <v>19</v>
      </c>
      <c r="B19" s="217" t="s">
        <v>45</v>
      </c>
      <c r="C19" s="217">
        <v>9990200000</v>
      </c>
      <c r="D19" s="23"/>
      <c r="E19" s="218" t="s">
        <v>114</v>
      </c>
      <c r="F19" s="20">
        <f>F23+F20</f>
        <v>25086.699999999997</v>
      </c>
      <c r="G19" s="20">
        <f>G23+G20</f>
        <v>25086.7</v>
      </c>
    </row>
    <row r="20" spans="1:7" ht="47.25" customHeight="1">
      <c r="A20" s="217" t="s">
        <v>19</v>
      </c>
      <c r="B20" s="217" t="s">
        <v>45</v>
      </c>
      <c r="C20" s="217">
        <v>9990210510</v>
      </c>
      <c r="D20" s="217"/>
      <c r="E20" s="218" t="s">
        <v>146</v>
      </c>
      <c r="F20" s="20">
        <f aca="true" t="shared" si="3" ref="F20:G21">F21</f>
        <v>691</v>
      </c>
      <c r="G20" s="20">
        <f t="shared" si="3"/>
        <v>691</v>
      </c>
    </row>
    <row r="21" spans="1:7" ht="63">
      <c r="A21" s="217" t="s">
        <v>19</v>
      </c>
      <c r="B21" s="217" t="s">
        <v>45</v>
      </c>
      <c r="C21" s="217">
        <v>9990210510</v>
      </c>
      <c r="D21" s="217" t="s">
        <v>68</v>
      </c>
      <c r="E21" s="218" t="s">
        <v>1</v>
      </c>
      <c r="F21" s="20">
        <f t="shared" si="3"/>
        <v>691</v>
      </c>
      <c r="G21" s="20">
        <f t="shared" si="3"/>
        <v>691</v>
      </c>
    </row>
    <row r="22" spans="1:7" ht="31.5">
      <c r="A22" s="217" t="s">
        <v>19</v>
      </c>
      <c r="B22" s="217" t="s">
        <v>45</v>
      </c>
      <c r="C22" s="217">
        <v>9990210510</v>
      </c>
      <c r="D22" s="217">
        <v>120</v>
      </c>
      <c r="E22" s="218" t="s">
        <v>220</v>
      </c>
      <c r="F22" s="20">
        <v>691</v>
      </c>
      <c r="G22" s="20">
        <v>691</v>
      </c>
    </row>
    <row r="23" spans="1:7" ht="47.25">
      <c r="A23" s="217" t="s">
        <v>19</v>
      </c>
      <c r="B23" s="217" t="s">
        <v>45</v>
      </c>
      <c r="C23" s="217">
        <v>9990225000</v>
      </c>
      <c r="D23" s="217"/>
      <c r="E23" s="218" t="s">
        <v>115</v>
      </c>
      <c r="F23" s="20">
        <f>F24+F26</f>
        <v>24395.699999999997</v>
      </c>
      <c r="G23" s="20">
        <f>G24+G26</f>
        <v>24395.7</v>
      </c>
    </row>
    <row r="24" spans="1:7" ht="63">
      <c r="A24" s="217" t="s">
        <v>19</v>
      </c>
      <c r="B24" s="217" t="s">
        <v>45</v>
      </c>
      <c r="C24" s="217">
        <v>9990225000</v>
      </c>
      <c r="D24" s="217" t="s">
        <v>68</v>
      </c>
      <c r="E24" s="218" t="s">
        <v>1</v>
      </c>
      <c r="F24" s="20">
        <f>F25</f>
        <v>24316.199999999997</v>
      </c>
      <c r="G24" s="20">
        <f>G25</f>
        <v>24316.2</v>
      </c>
    </row>
    <row r="25" spans="1:7" ht="31.5">
      <c r="A25" s="217" t="s">
        <v>19</v>
      </c>
      <c r="B25" s="217" t="s">
        <v>45</v>
      </c>
      <c r="C25" s="217">
        <v>9990225000</v>
      </c>
      <c r="D25" s="217">
        <v>120</v>
      </c>
      <c r="E25" s="218" t="s">
        <v>220</v>
      </c>
      <c r="F25" s="20">
        <f>22642.6+1756-1317+425.6+809</f>
        <v>24316.199999999997</v>
      </c>
      <c r="G25" s="20">
        <v>24316.2</v>
      </c>
    </row>
    <row r="26" spans="1:7" ht="12.75">
      <c r="A26" s="217" t="s">
        <v>19</v>
      </c>
      <c r="B26" s="217" t="s">
        <v>45</v>
      </c>
      <c r="C26" s="217">
        <v>9990225000</v>
      </c>
      <c r="D26" s="217" t="s">
        <v>70</v>
      </c>
      <c r="E26" s="218" t="s">
        <v>71</v>
      </c>
      <c r="F26" s="20">
        <f>F27</f>
        <v>79.5</v>
      </c>
      <c r="G26" s="20">
        <f>G27</f>
        <v>79.5</v>
      </c>
    </row>
    <row r="27" spans="1:7" ht="12.75">
      <c r="A27" s="217" t="s">
        <v>19</v>
      </c>
      <c r="B27" s="217" t="s">
        <v>45</v>
      </c>
      <c r="C27" s="217">
        <v>9990225000</v>
      </c>
      <c r="D27" s="217">
        <v>850</v>
      </c>
      <c r="E27" s="218" t="s">
        <v>97</v>
      </c>
      <c r="F27" s="20">
        <v>79.5</v>
      </c>
      <c r="G27" s="20">
        <v>79.5</v>
      </c>
    </row>
    <row r="28" spans="1:7" ht="12.75">
      <c r="A28" s="217" t="s">
        <v>19</v>
      </c>
      <c r="B28" s="9" t="s">
        <v>152</v>
      </c>
      <c r="C28" s="10"/>
      <c r="D28" s="12"/>
      <c r="E28" s="37" t="s">
        <v>153</v>
      </c>
      <c r="F28" s="20">
        <f>F29</f>
        <v>209.8</v>
      </c>
      <c r="G28" s="20">
        <f>G29</f>
        <v>209.8</v>
      </c>
    </row>
    <row r="29" spans="1:7" ht="12.75">
      <c r="A29" s="217" t="s">
        <v>19</v>
      </c>
      <c r="B29" s="9" t="s">
        <v>152</v>
      </c>
      <c r="C29" s="217">
        <v>9900000000</v>
      </c>
      <c r="D29" s="217"/>
      <c r="E29" s="218" t="s">
        <v>102</v>
      </c>
      <c r="F29" s="20">
        <f>F30</f>
        <v>209.8</v>
      </c>
      <c r="G29" s="20">
        <f aca="true" t="shared" si="4" ref="G29:G32">G30</f>
        <v>209.8</v>
      </c>
    </row>
    <row r="30" spans="1:7" ht="31.5">
      <c r="A30" s="217" t="s">
        <v>19</v>
      </c>
      <c r="B30" s="9" t="s">
        <v>152</v>
      </c>
      <c r="C30" s="217">
        <v>9930000000</v>
      </c>
      <c r="D30" s="217"/>
      <c r="E30" s="218" t="s">
        <v>154</v>
      </c>
      <c r="F30" s="20">
        <f>F31</f>
        <v>209.8</v>
      </c>
      <c r="G30" s="20">
        <f t="shared" si="4"/>
        <v>209.8</v>
      </c>
    </row>
    <row r="31" spans="1:7" ht="47.25">
      <c r="A31" s="217" t="s">
        <v>19</v>
      </c>
      <c r="B31" s="9" t="s">
        <v>152</v>
      </c>
      <c r="C31" s="217">
        <v>9930051200</v>
      </c>
      <c r="D31" s="217"/>
      <c r="E31" s="218" t="s">
        <v>155</v>
      </c>
      <c r="F31" s="20">
        <f>F32</f>
        <v>209.8</v>
      </c>
      <c r="G31" s="20">
        <f t="shared" si="4"/>
        <v>209.8</v>
      </c>
    </row>
    <row r="32" spans="1:7" ht="31.5">
      <c r="A32" s="217" t="s">
        <v>19</v>
      </c>
      <c r="B32" s="9" t="s">
        <v>152</v>
      </c>
      <c r="C32" s="217">
        <v>9930051200</v>
      </c>
      <c r="D32" s="217" t="s">
        <v>69</v>
      </c>
      <c r="E32" s="218" t="s">
        <v>92</v>
      </c>
      <c r="F32" s="20">
        <f>F33</f>
        <v>209.8</v>
      </c>
      <c r="G32" s="20">
        <f t="shared" si="4"/>
        <v>209.8</v>
      </c>
    </row>
    <row r="33" spans="1:7" ht="31.5">
      <c r="A33" s="217" t="s">
        <v>19</v>
      </c>
      <c r="B33" s="9" t="s">
        <v>152</v>
      </c>
      <c r="C33" s="217">
        <v>9930051200</v>
      </c>
      <c r="D33" s="217">
        <v>240</v>
      </c>
      <c r="E33" s="218" t="s">
        <v>219</v>
      </c>
      <c r="F33" s="20">
        <v>209.8</v>
      </c>
      <c r="G33" s="20">
        <v>209.8</v>
      </c>
    </row>
    <row r="34" spans="1:7" ht="12.75">
      <c r="A34" s="167" t="s">
        <v>19</v>
      </c>
      <c r="B34" s="9" t="s">
        <v>358</v>
      </c>
      <c r="C34" s="167"/>
      <c r="D34" s="167"/>
      <c r="E34" s="37" t="s">
        <v>359</v>
      </c>
      <c r="F34" s="20">
        <f>F35</f>
        <v>552.5</v>
      </c>
      <c r="G34" s="20">
        <f aca="true" t="shared" si="5" ref="G34:G38">G35</f>
        <v>552.5</v>
      </c>
    </row>
    <row r="35" spans="1:7" ht="12.75">
      <c r="A35" s="167" t="s">
        <v>19</v>
      </c>
      <c r="B35" s="9" t="s">
        <v>358</v>
      </c>
      <c r="C35" s="167" t="s">
        <v>107</v>
      </c>
      <c r="D35" s="167" t="s">
        <v>66</v>
      </c>
      <c r="E35" s="218" t="s">
        <v>102</v>
      </c>
      <c r="F35" s="20">
        <f>F36</f>
        <v>552.5</v>
      </c>
      <c r="G35" s="20">
        <f t="shared" si="5"/>
        <v>552.5</v>
      </c>
    </row>
    <row r="36" spans="1:7" ht="31.5">
      <c r="A36" s="167" t="s">
        <v>19</v>
      </c>
      <c r="B36" s="9" t="s">
        <v>358</v>
      </c>
      <c r="C36" s="167">
        <v>9930000000</v>
      </c>
      <c r="D36" s="167"/>
      <c r="E36" s="50" t="s">
        <v>154</v>
      </c>
      <c r="F36" s="20">
        <f>F37</f>
        <v>552.5</v>
      </c>
      <c r="G36" s="20">
        <f t="shared" si="5"/>
        <v>552.5</v>
      </c>
    </row>
    <row r="37" spans="1:7" ht="31.5">
      <c r="A37" s="167" t="s">
        <v>19</v>
      </c>
      <c r="B37" s="9" t="s">
        <v>358</v>
      </c>
      <c r="C37" s="167">
        <v>9930020480</v>
      </c>
      <c r="D37" s="167"/>
      <c r="E37" s="218" t="s">
        <v>360</v>
      </c>
      <c r="F37" s="20">
        <f>F38</f>
        <v>552.5</v>
      </c>
      <c r="G37" s="20">
        <f t="shared" si="5"/>
        <v>552.5</v>
      </c>
    </row>
    <row r="38" spans="1:7" ht="12.75">
      <c r="A38" s="167" t="s">
        <v>19</v>
      </c>
      <c r="B38" s="9" t="s">
        <v>358</v>
      </c>
      <c r="C38" s="167">
        <v>9930020480</v>
      </c>
      <c r="D38" s="167" t="s">
        <v>70</v>
      </c>
      <c r="E38" s="218" t="s">
        <v>71</v>
      </c>
      <c r="F38" s="20">
        <f>F39</f>
        <v>552.5</v>
      </c>
      <c r="G38" s="20">
        <f t="shared" si="5"/>
        <v>552.5</v>
      </c>
    </row>
    <row r="39" spans="1:7" ht="12.75">
      <c r="A39" s="167" t="s">
        <v>19</v>
      </c>
      <c r="B39" s="9" t="s">
        <v>358</v>
      </c>
      <c r="C39" s="167">
        <v>9930020480</v>
      </c>
      <c r="D39" s="167">
        <v>880</v>
      </c>
      <c r="E39" s="218" t="s">
        <v>361</v>
      </c>
      <c r="F39" s="20">
        <f>609.8-57.3</f>
        <v>552.5</v>
      </c>
      <c r="G39" s="20">
        <v>552.5</v>
      </c>
    </row>
    <row r="40" spans="1:7" ht="12.75">
      <c r="A40" s="217" t="s">
        <v>19</v>
      </c>
      <c r="B40" s="57" t="s">
        <v>211</v>
      </c>
      <c r="C40" s="56"/>
      <c r="D40" s="56"/>
      <c r="E40" s="58" t="s">
        <v>213</v>
      </c>
      <c r="F40" s="20">
        <f aca="true" t="shared" si="6" ref="F40:F45">F41</f>
        <v>88.6</v>
      </c>
      <c r="G40" s="20">
        <f aca="true" t="shared" si="7" ref="G40:G45">G41</f>
        <v>88.6</v>
      </c>
    </row>
    <row r="41" spans="1:7" ht="47.25">
      <c r="A41" s="217" t="s">
        <v>19</v>
      </c>
      <c r="B41" s="9" t="s">
        <v>211</v>
      </c>
      <c r="C41" s="167">
        <v>2200000000</v>
      </c>
      <c r="D41" s="217"/>
      <c r="E41" s="218" t="s">
        <v>320</v>
      </c>
      <c r="F41" s="20">
        <f t="shared" si="6"/>
        <v>88.6</v>
      </c>
      <c r="G41" s="20">
        <f t="shared" si="7"/>
        <v>88.6</v>
      </c>
    </row>
    <row r="42" spans="1:7" ht="31.5">
      <c r="A42" s="217" t="s">
        <v>19</v>
      </c>
      <c r="B42" s="9" t="s">
        <v>211</v>
      </c>
      <c r="C42" s="217">
        <v>2240000000</v>
      </c>
      <c r="D42" s="217"/>
      <c r="E42" s="218" t="s">
        <v>129</v>
      </c>
      <c r="F42" s="20">
        <f t="shared" si="6"/>
        <v>88.6</v>
      </c>
      <c r="G42" s="20">
        <f t="shared" si="7"/>
        <v>88.6</v>
      </c>
    </row>
    <row r="43" spans="1:7" ht="31.5">
      <c r="A43" s="217" t="s">
        <v>19</v>
      </c>
      <c r="B43" s="21" t="s">
        <v>211</v>
      </c>
      <c r="C43" s="217">
        <v>2240500000</v>
      </c>
      <c r="D43" s="217"/>
      <c r="E43" s="218" t="s">
        <v>130</v>
      </c>
      <c r="F43" s="20">
        <f t="shared" si="6"/>
        <v>88.6</v>
      </c>
      <c r="G43" s="20">
        <f t="shared" si="7"/>
        <v>88.6</v>
      </c>
    </row>
    <row r="44" spans="1:7" ht="31.5">
      <c r="A44" s="217" t="s">
        <v>19</v>
      </c>
      <c r="B44" s="9" t="s">
        <v>211</v>
      </c>
      <c r="C44" s="217">
        <v>2240520410</v>
      </c>
      <c r="D44" s="217"/>
      <c r="E44" s="218" t="s">
        <v>200</v>
      </c>
      <c r="F44" s="20">
        <f t="shared" si="6"/>
        <v>88.6</v>
      </c>
      <c r="G44" s="20">
        <f t="shared" si="7"/>
        <v>88.6</v>
      </c>
    </row>
    <row r="45" spans="1:7" ht="12.75">
      <c r="A45" s="217" t="s">
        <v>19</v>
      </c>
      <c r="B45" s="9" t="s">
        <v>211</v>
      </c>
      <c r="C45" s="217">
        <v>2240520410</v>
      </c>
      <c r="D45" s="217" t="s">
        <v>70</v>
      </c>
      <c r="E45" s="218" t="s">
        <v>71</v>
      </c>
      <c r="F45" s="20">
        <f t="shared" si="6"/>
        <v>88.6</v>
      </c>
      <c r="G45" s="20">
        <f t="shared" si="7"/>
        <v>88.6</v>
      </c>
    </row>
    <row r="46" spans="1:7" ht="31.5">
      <c r="A46" s="217" t="s">
        <v>19</v>
      </c>
      <c r="B46" s="9" t="s">
        <v>211</v>
      </c>
      <c r="C46" s="217">
        <v>2240520410</v>
      </c>
      <c r="D46" s="217">
        <v>860</v>
      </c>
      <c r="E46" s="218" t="s">
        <v>222</v>
      </c>
      <c r="F46" s="20">
        <v>88.6</v>
      </c>
      <c r="G46" s="20">
        <v>88.6</v>
      </c>
    </row>
    <row r="47" spans="1:7" ht="12.75">
      <c r="A47" s="217" t="s">
        <v>19</v>
      </c>
      <c r="B47" s="217" t="s">
        <v>60</v>
      </c>
      <c r="C47" s="217" t="s">
        <v>66</v>
      </c>
      <c r="D47" s="217" t="s">
        <v>66</v>
      </c>
      <c r="E47" s="218" t="s">
        <v>23</v>
      </c>
      <c r="F47" s="20">
        <f>F48+F66+F103+F85</f>
        <v>41892.9</v>
      </c>
      <c r="G47" s="20">
        <f>G48+G66+G103+G85</f>
        <v>35405.9</v>
      </c>
    </row>
    <row r="48" spans="1:7" ht="47.25">
      <c r="A48" s="217" t="s">
        <v>19</v>
      </c>
      <c r="B48" s="217" t="s">
        <v>60</v>
      </c>
      <c r="C48" s="167">
        <v>2200000000</v>
      </c>
      <c r="D48" s="217"/>
      <c r="E48" s="218" t="s">
        <v>320</v>
      </c>
      <c r="F48" s="20">
        <f>F49</f>
        <v>707.8</v>
      </c>
      <c r="G48" s="20">
        <f>G49</f>
        <v>707.2</v>
      </c>
    </row>
    <row r="49" spans="1:7" ht="31.5">
      <c r="A49" s="217" t="s">
        <v>19</v>
      </c>
      <c r="B49" s="217" t="s">
        <v>60</v>
      </c>
      <c r="C49" s="217">
        <v>2240000000</v>
      </c>
      <c r="D49" s="217"/>
      <c r="E49" s="218" t="s">
        <v>129</v>
      </c>
      <c r="F49" s="20">
        <f>F50+F59</f>
        <v>707.8</v>
      </c>
      <c r="G49" s="20">
        <f>G50+G59</f>
        <v>707.2</v>
      </c>
    </row>
    <row r="50" spans="1:7" ht="31.5">
      <c r="A50" s="217" t="s">
        <v>19</v>
      </c>
      <c r="B50" s="217" t="s">
        <v>60</v>
      </c>
      <c r="C50" s="217">
        <v>2240200000</v>
      </c>
      <c r="D50" s="217"/>
      <c r="E50" s="218" t="s">
        <v>142</v>
      </c>
      <c r="F50" s="20">
        <f>F51+F56</f>
        <v>145.2</v>
      </c>
      <c r="G50" s="20">
        <f>G51+G56</f>
        <v>145.1</v>
      </c>
    </row>
    <row r="51" spans="1:7" ht="12.75">
      <c r="A51" s="217" t="s">
        <v>19</v>
      </c>
      <c r="B51" s="217" t="s">
        <v>60</v>
      </c>
      <c r="C51" s="217">
        <v>2240220340</v>
      </c>
      <c r="D51" s="217"/>
      <c r="E51" s="218" t="s">
        <v>147</v>
      </c>
      <c r="F51" s="20">
        <f>F52+F54</f>
        <v>138.6</v>
      </c>
      <c r="G51" s="20">
        <f>G52+G54</f>
        <v>138.6</v>
      </c>
    </row>
    <row r="52" spans="1:7" ht="31.5">
      <c r="A52" s="217" t="s">
        <v>19</v>
      </c>
      <c r="B52" s="217" t="s">
        <v>60</v>
      </c>
      <c r="C52" s="217">
        <v>2240220340</v>
      </c>
      <c r="D52" s="167" t="s">
        <v>69</v>
      </c>
      <c r="E52" s="218" t="s">
        <v>92</v>
      </c>
      <c r="F52" s="20">
        <f>F53</f>
        <v>98.8</v>
      </c>
      <c r="G52" s="20">
        <f>G53</f>
        <v>98.8</v>
      </c>
    </row>
    <row r="53" spans="1:7" ht="31.5">
      <c r="A53" s="217" t="s">
        <v>19</v>
      </c>
      <c r="B53" s="217" t="s">
        <v>60</v>
      </c>
      <c r="C53" s="217">
        <v>2240220340</v>
      </c>
      <c r="D53" s="217">
        <v>240</v>
      </c>
      <c r="E53" s="218" t="s">
        <v>219</v>
      </c>
      <c r="F53" s="20">
        <f>94.8+4</f>
        <v>98.8</v>
      </c>
      <c r="G53" s="20">
        <v>98.8</v>
      </c>
    </row>
    <row r="54" spans="1:7" ht="12.75">
      <c r="A54" s="217" t="s">
        <v>19</v>
      </c>
      <c r="B54" s="217" t="s">
        <v>60</v>
      </c>
      <c r="C54" s="217">
        <v>2240220340</v>
      </c>
      <c r="D54" s="167" t="s">
        <v>73</v>
      </c>
      <c r="E54" s="218" t="s">
        <v>74</v>
      </c>
      <c r="F54" s="20">
        <f>F55</f>
        <v>39.8</v>
      </c>
      <c r="G54" s="20">
        <f>G55</f>
        <v>39.8</v>
      </c>
    </row>
    <row r="55" spans="1:7" ht="12.75">
      <c r="A55" s="217" t="s">
        <v>19</v>
      </c>
      <c r="B55" s="217" t="s">
        <v>60</v>
      </c>
      <c r="C55" s="217">
        <v>2240220340</v>
      </c>
      <c r="D55" s="217">
        <v>350</v>
      </c>
      <c r="E55" s="42" t="s">
        <v>148</v>
      </c>
      <c r="F55" s="20">
        <f>35.5+4.3</f>
        <v>39.8</v>
      </c>
      <c r="G55" s="20">
        <v>39.8</v>
      </c>
    </row>
    <row r="56" spans="1:7" ht="31.5">
      <c r="A56" s="217" t="s">
        <v>19</v>
      </c>
      <c r="B56" s="217" t="s">
        <v>60</v>
      </c>
      <c r="C56" s="217">
        <v>2240220360</v>
      </c>
      <c r="D56" s="217"/>
      <c r="E56" s="42" t="s">
        <v>223</v>
      </c>
      <c r="F56" s="20">
        <f aca="true" t="shared" si="8" ref="F56:G57">F57</f>
        <v>6.6</v>
      </c>
      <c r="G56" s="20">
        <f t="shared" si="8"/>
        <v>6.5</v>
      </c>
    </row>
    <row r="57" spans="1:7" ht="12.75">
      <c r="A57" s="217" t="s">
        <v>19</v>
      </c>
      <c r="B57" s="217" t="s">
        <v>60</v>
      </c>
      <c r="C57" s="217">
        <v>2240220360</v>
      </c>
      <c r="D57" s="167" t="s">
        <v>73</v>
      </c>
      <c r="E57" s="218" t="s">
        <v>74</v>
      </c>
      <c r="F57" s="20">
        <f t="shared" si="8"/>
        <v>6.6</v>
      </c>
      <c r="G57" s="20">
        <f t="shared" si="8"/>
        <v>6.5</v>
      </c>
    </row>
    <row r="58" spans="1:7" ht="12.75">
      <c r="A58" s="217" t="s">
        <v>19</v>
      </c>
      <c r="B58" s="217" t="s">
        <v>60</v>
      </c>
      <c r="C58" s="217">
        <v>2240220360</v>
      </c>
      <c r="D58" s="217">
        <v>350</v>
      </c>
      <c r="E58" s="42" t="s">
        <v>148</v>
      </c>
      <c r="F58" s="20">
        <v>6.6</v>
      </c>
      <c r="G58" s="20">
        <v>6.5</v>
      </c>
    </row>
    <row r="59" spans="1:7" ht="31.5">
      <c r="A59" s="217" t="s">
        <v>19</v>
      </c>
      <c r="B59" s="217" t="s">
        <v>60</v>
      </c>
      <c r="C59" s="217">
        <v>2240500000</v>
      </c>
      <c r="D59" s="217"/>
      <c r="E59" s="218" t="s">
        <v>130</v>
      </c>
      <c r="F59" s="20">
        <f>F60+F63</f>
        <v>562.6</v>
      </c>
      <c r="G59" s="20">
        <f>G60+G63</f>
        <v>562.1</v>
      </c>
    </row>
    <row r="60" spans="1:7" ht="31.5">
      <c r="A60" s="217" t="s">
        <v>19</v>
      </c>
      <c r="B60" s="217" t="s">
        <v>60</v>
      </c>
      <c r="C60" s="217">
        <v>2240520410</v>
      </c>
      <c r="D60" s="217"/>
      <c r="E60" s="218" t="s">
        <v>200</v>
      </c>
      <c r="F60" s="20">
        <f aca="true" t="shared" si="9" ref="F60:G61">F61</f>
        <v>117.2</v>
      </c>
      <c r="G60" s="20">
        <f t="shared" si="9"/>
        <v>116.7</v>
      </c>
    </row>
    <row r="61" spans="1:7" ht="12.75">
      <c r="A61" s="217" t="s">
        <v>19</v>
      </c>
      <c r="B61" s="217" t="s">
        <v>60</v>
      </c>
      <c r="C61" s="217">
        <v>2240520410</v>
      </c>
      <c r="D61" s="217" t="s">
        <v>70</v>
      </c>
      <c r="E61" s="218" t="s">
        <v>71</v>
      </c>
      <c r="F61" s="20">
        <f t="shared" si="9"/>
        <v>117.2</v>
      </c>
      <c r="G61" s="20">
        <f t="shared" si="9"/>
        <v>116.7</v>
      </c>
    </row>
    <row r="62" spans="1:7" ht="12.75">
      <c r="A62" s="217" t="s">
        <v>19</v>
      </c>
      <c r="B62" s="217" t="s">
        <v>60</v>
      </c>
      <c r="C62" s="217">
        <v>2240520410</v>
      </c>
      <c r="D62" s="217">
        <v>850</v>
      </c>
      <c r="E62" s="218" t="s">
        <v>97</v>
      </c>
      <c r="F62" s="20">
        <v>117.2</v>
      </c>
      <c r="G62" s="20">
        <v>116.7</v>
      </c>
    </row>
    <row r="63" spans="1:7" ht="31.5">
      <c r="A63" s="217" t="s">
        <v>19</v>
      </c>
      <c r="B63" s="217" t="s">
        <v>60</v>
      </c>
      <c r="C63" s="217">
        <v>2240520460</v>
      </c>
      <c r="D63" s="217"/>
      <c r="E63" s="218" t="s">
        <v>214</v>
      </c>
      <c r="F63" s="20">
        <f aca="true" t="shared" si="10" ref="F63:G64">F64</f>
        <v>445.4</v>
      </c>
      <c r="G63" s="20">
        <f t="shared" si="10"/>
        <v>445.4</v>
      </c>
    </row>
    <row r="64" spans="1:7" ht="31.5">
      <c r="A64" s="217" t="s">
        <v>19</v>
      </c>
      <c r="B64" s="217" t="s">
        <v>60</v>
      </c>
      <c r="C64" s="217">
        <v>2240520460</v>
      </c>
      <c r="D64" s="167" t="s">
        <v>69</v>
      </c>
      <c r="E64" s="218" t="s">
        <v>92</v>
      </c>
      <c r="F64" s="20">
        <f t="shared" si="10"/>
        <v>445.4</v>
      </c>
      <c r="G64" s="20">
        <f t="shared" si="10"/>
        <v>445.4</v>
      </c>
    </row>
    <row r="65" spans="1:7" ht="31.5">
      <c r="A65" s="217" t="s">
        <v>19</v>
      </c>
      <c r="B65" s="217" t="s">
        <v>60</v>
      </c>
      <c r="C65" s="217">
        <v>2240520460</v>
      </c>
      <c r="D65" s="217">
        <v>240</v>
      </c>
      <c r="E65" s="218" t="s">
        <v>219</v>
      </c>
      <c r="F65" s="20">
        <v>445.4</v>
      </c>
      <c r="G65" s="20">
        <v>445.4</v>
      </c>
    </row>
    <row r="66" spans="1:7" ht="31.5">
      <c r="A66" s="217" t="s">
        <v>19</v>
      </c>
      <c r="B66" s="217" t="s">
        <v>60</v>
      </c>
      <c r="C66" s="167">
        <v>2500000000</v>
      </c>
      <c r="D66" s="217"/>
      <c r="E66" s="218" t="s">
        <v>321</v>
      </c>
      <c r="F66" s="20">
        <f>F67+F76</f>
        <v>800.9000000000001</v>
      </c>
      <c r="G66" s="20">
        <f>G67+G76</f>
        <v>550.3</v>
      </c>
    </row>
    <row r="67" spans="1:7" ht="12.75">
      <c r="A67" s="217" t="s">
        <v>19</v>
      </c>
      <c r="B67" s="217" t="s">
        <v>60</v>
      </c>
      <c r="C67" s="217">
        <v>2510000000</v>
      </c>
      <c r="D67" s="217"/>
      <c r="E67" s="218" t="s">
        <v>150</v>
      </c>
      <c r="F67" s="20">
        <f>F68+F72</f>
        <v>275.5</v>
      </c>
      <c r="G67" s="20">
        <f aca="true" t="shared" si="11" ref="G67">G68+G72</f>
        <v>274.9</v>
      </c>
    </row>
    <row r="68" spans="1:7" ht="47.25">
      <c r="A68" s="217" t="s">
        <v>19</v>
      </c>
      <c r="B68" s="217" t="s">
        <v>60</v>
      </c>
      <c r="C68" s="217">
        <v>2510200000</v>
      </c>
      <c r="D68" s="217"/>
      <c r="E68" s="218" t="s">
        <v>172</v>
      </c>
      <c r="F68" s="20">
        <f>F69</f>
        <v>110.5</v>
      </c>
      <c r="G68" s="20">
        <f aca="true" t="shared" si="12" ref="G68:G70">G69</f>
        <v>109.9</v>
      </c>
    </row>
    <row r="69" spans="1:7" ht="31.5">
      <c r="A69" s="217" t="s">
        <v>19</v>
      </c>
      <c r="B69" s="217" t="s">
        <v>60</v>
      </c>
      <c r="C69" s="217">
        <v>2510220170</v>
      </c>
      <c r="D69" s="217"/>
      <c r="E69" s="218" t="s">
        <v>173</v>
      </c>
      <c r="F69" s="20">
        <f>F70</f>
        <v>110.5</v>
      </c>
      <c r="G69" s="20">
        <f t="shared" si="12"/>
        <v>109.9</v>
      </c>
    </row>
    <row r="70" spans="1:7" ht="63">
      <c r="A70" s="217" t="s">
        <v>19</v>
      </c>
      <c r="B70" s="217" t="s">
        <v>60</v>
      </c>
      <c r="C70" s="217">
        <v>2510220170</v>
      </c>
      <c r="D70" s="217" t="s">
        <v>68</v>
      </c>
      <c r="E70" s="218" t="s">
        <v>1</v>
      </c>
      <c r="F70" s="20">
        <f>F71</f>
        <v>110.5</v>
      </c>
      <c r="G70" s="20">
        <f t="shared" si="12"/>
        <v>109.9</v>
      </c>
    </row>
    <row r="71" spans="1:7" ht="31.5">
      <c r="A71" s="217" t="s">
        <v>19</v>
      </c>
      <c r="B71" s="217" t="s">
        <v>60</v>
      </c>
      <c r="C71" s="217">
        <v>2510220170</v>
      </c>
      <c r="D71" s="217">
        <v>120</v>
      </c>
      <c r="E71" s="218" t="s">
        <v>220</v>
      </c>
      <c r="F71" s="20">
        <v>110.5</v>
      </c>
      <c r="G71" s="20">
        <v>109.9</v>
      </c>
    </row>
    <row r="72" spans="1:7" ht="31.5">
      <c r="A72" s="217" t="s">
        <v>19</v>
      </c>
      <c r="B72" s="217" t="s">
        <v>60</v>
      </c>
      <c r="C72" s="217">
        <v>2510300000</v>
      </c>
      <c r="D72" s="217"/>
      <c r="E72" s="218" t="s">
        <v>393</v>
      </c>
      <c r="F72" s="20">
        <f>F73</f>
        <v>165</v>
      </c>
      <c r="G72" s="20">
        <f aca="true" t="shared" si="13" ref="G72:G74">G73</f>
        <v>165</v>
      </c>
    </row>
    <row r="73" spans="1:7" ht="31.5">
      <c r="A73" s="217" t="s">
        <v>19</v>
      </c>
      <c r="B73" s="217" t="s">
        <v>60</v>
      </c>
      <c r="C73" s="217">
        <v>2510320180</v>
      </c>
      <c r="D73" s="217"/>
      <c r="E73" s="218" t="s">
        <v>394</v>
      </c>
      <c r="F73" s="20">
        <f>F74</f>
        <v>165</v>
      </c>
      <c r="G73" s="20">
        <f t="shared" si="13"/>
        <v>165</v>
      </c>
    </row>
    <row r="74" spans="1:7" ht="31.5">
      <c r="A74" s="217" t="s">
        <v>19</v>
      </c>
      <c r="B74" s="217" t="s">
        <v>60</v>
      </c>
      <c r="C74" s="217">
        <v>2510320180</v>
      </c>
      <c r="D74" s="167" t="s">
        <v>69</v>
      </c>
      <c r="E74" s="218" t="s">
        <v>92</v>
      </c>
      <c r="F74" s="20">
        <f>F75</f>
        <v>165</v>
      </c>
      <c r="G74" s="20">
        <f t="shared" si="13"/>
        <v>165</v>
      </c>
    </row>
    <row r="75" spans="1:7" ht="31.5">
      <c r="A75" s="217" t="s">
        <v>19</v>
      </c>
      <c r="B75" s="217" t="s">
        <v>60</v>
      </c>
      <c r="C75" s="217">
        <v>2510320180</v>
      </c>
      <c r="D75" s="217">
        <v>240</v>
      </c>
      <c r="E75" s="218" t="s">
        <v>219</v>
      </c>
      <c r="F75" s="20">
        <v>165</v>
      </c>
      <c r="G75" s="20">
        <v>165</v>
      </c>
    </row>
    <row r="76" spans="1:7" ht="31.5">
      <c r="A76" s="217" t="s">
        <v>19</v>
      </c>
      <c r="B76" s="217" t="s">
        <v>60</v>
      </c>
      <c r="C76" s="167">
        <v>2520000000</v>
      </c>
      <c r="D76" s="217"/>
      <c r="E76" s="50" t="s">
        <v>231</v>
      </c>
      <c r="F76" s="20">
        <f>F77+F81</f>
        <v>525.4000000000001</v>
      </c>
      <c r="G76" s="20">
        <f aca="true" t="shared" si="14" ref="G76">G77+G81</f>
        <v>275.4</v>
      </c>
    </row>
    <row r="77" spans="1:7" ht="63">
      <c r="A77" s="217" t="s">
        <v>19</v>
      </c>
      <c r="B77" s="217" t="s">
        <v>60</v>
      </c>
      <c r="C77" s="167">
        <v>2520100000</v>
      </c>
      <c r="D77" s="217"/>
      <c r="E77" s="50" t="s">
        <v>291</v>
      </c>
      <c r="F77" s="20">
        <f>F78</f>
        <v>293.3</v>
      </c>
      <c r="G77" s="20">
        <f aca="true" t="shared" si="15" ref="G77:G79">G78</f>
        <v>90</v>
      </c>
    </row>
    <row r="78" spans="1:7" ht="31.5">
      <c r="A78" s="217" t="s">
        <v>19</v>
      </c>
      <c r="B78" s="217" t="s">
        <v>60</v>
      </c>
      <c r="C78" s="10" t="s">
        <v>305</v>
      </c>
      <c r="D78" s="217"/>
      <c r="E78" s="50" t="s">
        <v>292</v>
      </c>
      <c r="F78" s="20">
        <f>F79</f>
        <v>293.3</v>
      </c>
      <c r="G78" s="20">
        <f t="shared" si="15"/>
        <v>90</v>
      </c>
    </row>
    <row r="79" spans="1:7" ht="31.5">
      <c r="A79" s="217" t="s">
        <v>19</v>
      </c>
      <c r="B79" s="217" t="s">
        <v>60</v>
      </c>
      <c r="C79" s="10" t="s">
        <v>305</v>
      </c>
      <c r="D79" s="167" t="s">
        <v>69</v>
      </c>
      <c r="E79" s="218" t="s">
        <v>92</v>
      </c>
      <c r="F79" s="20">
        <f>F80</f>
        <v>293.3</v>
      </c>
      <c r="G79" s="20">
        <f t="shared" si="15"/>
        <v>90</v>
      </c>
    </row>
    <row r="80" spans="1:7" ht="31.5">
      <c r="A80" s="217" t="s">
        <v>19</v>
      </c>
      <c r="B80" s="217" t="s">
        <v>60</v>
      </c>
      <c r="C80" s="10" t="s">
        <v>305</v>
      </c>
      <c r="D80" s="217">
        <v>240</v>
      </c>
      <c r="E80" s="218" t="s">
        <v>219</v>
      </c>
      <c r="F80" s="20">
        <f>293.3+508.8-508.8</f>
        <v>293.3</v>
      </c>
      <c r="G80" s="20">
        <v>90</v>
      </c>
    </row>
    <row r="81" spans="1:7" ht="31.5">
      <c r="A81" s="217" t="s">
        <v>19</v>
      </c>
      <c r="B81" s="217" t="s">
        <v>60</v>
      </c>
      <c r="C81" s="167">
        <v>2520400000</v>
      </c>
      <c r="D81" s="217"/>
      <c r="E81" s="50" t="s">
        <v>344</v>
      </c>
      <c r="F81" s="20">
        <f>F82</f>
        <v>232.10000000000002</v>
      </c>
      <c r="G81" s="20">
        <f aca="true" t="shared" si="16" ref="G81:G83">G82</f>
        <v>185.4</v>
      </c>
    </row>
    <row r="82" spans="1:7" ht="12.75">
      <c r="A82" s="217" t="s">
        <v>19</v>
      </c>
      <c r="B82" s="217" t="s">
        <v>60</v>
      </c>
      <c r="C82" s="167">
        <v>2520420300</v>
      </c>
      <c r="D82" s="217"/>
      <c r="E82" s="50" t="s">
        <v>345</v>
      </c>
      <c r="F82" s="20">
        <f>F83</f>
        <v>232.10000000000002</v>
      </c>
      <c r="G82" s="20">
        <f t="shared" si="16"/>
        <v>185.4</v>
      </c>
    </row>
    <row r="83" spans="1:7" ht="31.5">
      <c r="A83" s="217" t="s">
        <v>19</v>
      </c>
      <c r="B83" s="217" t="s">
        <v>60</v>
      </c>
      <c r="C83" s="167">
        <v>2520420300</v>
      </c>
      <c r="D83" s="167" t="s">
        <v>69</v>
      </c>
      <c r="E83" s="218" t="s">
        <v>92</v>
      </c>
      <c r="F83" s="20">
        <f>F84</f>
        <v>232.10000000000002</v>
      </c>
      <c r="G83" s="20">
        <f t="shared" si="16"/>
        <v>185.4</v>
      </c>
    </row>
    <row r="84" spans="1:7" ht="31.5">
      <c r="A84" s="217" t="s">
        <v>19</v>
      </c>
      <c r="B84" s="217" t="s">
        <v>60</v>
      </c>
      <c r="C84" s="167">
        <v>2520420300</v>
      </c>
      <c r="D84" s="217">
        <v>240</v>
      </c>
      <c r="E84" s="218" t="s">
        <v>219</v>
      </c>
      <c r="F84" s="20">
        <f>173.8+58.3+165-165</f>
        <v>232.10000000000002</v>
      </c>
      <c r="G84" s="20">
        <v>185.4</v>
      </c>
    </row>
    <row r="85" spans="1:7" ht="47.25">
      <c r="A85" s="217" t="s">
        <v>19</v>
      </c>
      <c r="B85" s="217" t="s">
        <v>60</v>
      </c>
      <c r="C85" s="167">
        <v>2600000000</v>
      </c>
      <c r="D85" s="167"/>
      <c r="E85" s="218" t="s">
        <v>325</v>
      </c>
      <c r="F85" s="20">
        <f>F98+F86</f>
        <v>3138</v>
      </c>
      <c r="G85" s="20">
        <f>G98+G86</f>
        <v>2937.5</v>
      </c>
    </row>
    <row r="86" spans="1:7" ht="47.25">
      <c r="A86" s="217" t="s">
        <v>19</v>
      </c>
      <c r="B86" s="217" t="s">
        <v>60</v>
      </c>
      <c r="C86" s="167">
        <v>2620000000</v>
      </c>
      <c r="D86" s="217"/>
      <c r="E86" s="218" t="s">
        <v>201</v>
      </c>
      <c r="F86" s="20">
        <f>F87+F94</f>
        <v>3111.5</v>
      </c>
      <c r="G86" s="20">
        <f>G87+G94</f>
        <v>2911</v>
      </c>
    </row>
    <row r="87" spans="1:7" ht="47.25">
      <c r="A87" s="217" t="s">
        <v>19</v>
      </c>
      <c r="B87" s="167" t="s">
        <v>60</v>
      </c>
      <c r="C87" s="217">
        <v>2620100000</v>
      </c>
      <c r="D87" s="217"/>
      <c r="E87" s="218" t="s">
        <v>202</v>
      </c>
      <c r="F87" s="20">
        <f>F88+F91</f>
        <v>2874.5</v>
      </c>
      <c r="G87" s="20">
        <f>G88+G91</f>
        <v>2687.2</v>
      </c>
    </row>
    <row r="88" spans="1:7" ht="47.25">
      <c r="A88" s="217" t="s">
        <v>19</v>
      </c>
      <c r="B88" s="217" t="s">
        <v>60</v>
      </c>
      <c r="C88" s="217">
        <v>2620120180</v>
      </c>
      <c r="D88" s="217"/>
      <c r="E88" s="218" t="s">
        <v>203</v>
      </c>
      <c r="F88" s="20">
        <f aca="true" t="shared" si="17" ref="F88:G89">F89</f>
        <v>1403.5</v>
      </c>
      <c r="G88" s="20">
        <f t="shared" si="17"/>
        <v>1403.5</v>
      </c>
    </row>
    <row r="89" spans="1:7" ht="31.5">
      <c r="A89" s="217" t="s">
        <v>19</v>
      </c>
      <c r="B89" s="167" t="s">
        <v>60</v>
      </c>
      <c r="C89" s="217">
        <v>2620120180</v>
      </c>
      <c r="D89" s="217" t="s">
        <v>69</v>
      </c>
      <c r="E89" s="218" t="s">
        <v>92</v>
      </c>
      <c r="F89" s="20">
        <f t="shared" si="17"/>
        <v>1403.5</v>
      </c>
      <c r="G89" s="20">
        <f t="shared" si="17"/>
        <v>1403.5</v>
      </c>
    </row>
    <row r="90" spans="1:7" ht="31.5">
      <c r="A90" s="217" t="s">
        <v>19</v>
      </c>
      <c r="B90" s="167" t="s">
        <v>60</v>
      </c>
      <c r="C90" s="217">
        <v>2620120180</v>
      </c>
      <c r="D90" s="217">
        <v>240</v>
      </c>
      <c r="E90" s="218" t="s">
        <v>219</v>
      </c>
      <c r="F90" s="20">
        <f>1662.3-15.7-243.1</f>
        <v>1403.5</v>
      </c>
      <c r="G90" s="20">
        <v>1403.5</v>
      </c>
    </row>
    <row r="91" spans="1:7" ht="47.25">
      <c r="A91" s="217" t="s">
        <v>19</v>
      </c>
      <c r="B91" s="217" t="s">
        <v>60</v>
      </c>
      <c r="C91" s="217">
        <v>2620120520</v>
      </c>
      <c r="D91" s="217"/>
      <c r="E91" s="218" t="s">
        <v>208</v>
      </c>
      <c r="F91" s="20">
        <f aca="true" t="shared" si="18" ref="F91:G92">F92</f>
        <v>1471</v>
      </c>
      <c r="G91" s="20">
        <f t="shared" si="18"/>
        <v>1283.7</v>
      </c>
    </row>
    <row r="92" spans="1:7" ht="31.5">
      <c r="A92" s="217" t="s">
        <v>19</v>
      </c>
      <c r="B92" s="167" t="s">
        <v>60</v>
      </c>
      <c r="C92" s="217">
        <v>2620120520</v>
      </c>
      <c r="D92" s="217" t="s">
        <v>69</v>
      </c>
      <c r="E92" s="218" t="s">
        <v>92</v>
      </c>
      <c r="F92" s="20">
        <f t="shared" si="18"/>
        <v>1471</v>
      </c>
      <c r="G92" s="20">
        <f t="shared" si="18"/>
        <v>1283.7</v>
      </c>
    </row>
    <row r="93" spans="1:7" ht="31.5">
      <c r="A93" s="217" t="s">
        <v>19</v>
      </c>
      <c r="B93" s="167" t="s">
        <v>60</v>
      </c>
      <c r="C93" s="217">
        <v>2620120520</v>
      </c>
      <c r="D93" s="217">
        <v>240</v>
      </c>
      <c r="E93" s="218" t="s">
        <v>219</v>
      </c>
      <c r="F93" s="20">
        <f>1227.9+243.1</f>
        <v>1471</v>
      </c>
      <c r="G93" s="20">
        <v>1283.7</v>
      </c>
    </row>
    <row r="94" spans="1:7" ht="47.25">
      <c r="A94" s="217" t="s">
        <v>19</v>
      </c>
      <c r="B94" s="217" t="s">
        <v>60</v>
      </c>
      <c r="C94" s="217">
        <v>2620200000</v>
      </c>
      <c r="D94" s="217"/>
      <c r="E94" s="218" t="s">
        <v>204</v>
      </c>
      <c r="F94" s="20">
        <f aca="true" t="shared" si="19" ref="F94:G96">F95</f>
        <v>237</v>
      </c>
      <c r="G94" s="20">
        <f t="shared" si="19"/>
        <v>223.8</v>
      </c>
    </row>
    <row r="95" spans="1:7" ht="17.25" customHeight="1">
      <c r="A95" s="217" t="s">
        <v>19</v>
      </c>
      <c r="B95" s="167" t="s">
        <v>60</v>
      </c>
      <c r="C95" s="217">
        <v>2620220530</v>
      </c>
      <c r="D95" s="217"/>
      <c r="E95" s="218" t="s">
        <v>205</v>
      </c>
      <c r="F95" s="20">
        <f t="shared" si="19"/>
        <v>237</v>
      </c>
      <c r="G95" s="20">
        <f t="shared" si="19"/>
        <v>223.8</v>
      </c>
    </row>
    <row r="96" spans="1:7" ht="31.5">
      <c r="A96" s="217" t="s">
        <v>19</v>
      </c>
      <c r="B96" s="167" t="s">
        <v>60</v>
      </c>
      <c r="C96" s="217">
        <v>2620220530</v>
      </c>
      <c r="D96" s="217" t="s">
        <v>69</v>
      </c>
      <c r="E96" s="218" t="s">
        <v>92</v>
      </c>
      <c r="F96" s="20">
        <f t="shared" si="19"/>
        <v>237</v>
      </c>
      <c r="G96" s="20">
        <f t="shared" si="19"/>
        <v>223.8</v>
      </c>
    </row>
    <row r="97" spans="1:7" ht="31.5">
      <c r="A97" s="217" t="s">
        <v>19</v>
      </c>
      <c r="B97" s="217" t="s">
        <v>60</v>
      </c>
      <c r="C97" s="217">
        <v>2620220530</v>
      </c>
      <c r="D97" s="217">
        <v>240</v>
      </c>
      <c r="E97" s="218" t="s">
        <v>219</v>
      </c>
      <c r="F97" s="20">
        <f>191.3+30+15.7</f>
        <v>237</v>
      </c>
      <c r="G97" s="20">
        <v>223.8</v>
      </c>
    </row>
    <row r="98" spans="1:7" ht="47.25">
      <c r="A98" s="217" t="s">
        <v>19</v>
      </c>
      <c r="B98" s="217" t="s">
        <v>60</v>
      </c>
      <c r="C98" s="167">
        <v>2630000000</v>
      </c>
      <c r="D98" s="1"/>
      <c r="E98" s="42" t="s">
        <v>195</v>
      </c>
      <c r="F98" s="20">
        <f>F99</f>
        <v>26.5</v>
      </c>
      <c r="G98" s="20">
        <f>G99</f>
        <v>26.5</v>
      </c>
    </row>
    <row r="99" spans="1:7" ht="31.5">
      <c r="A99" s="217" t="s">
        <v>19</v>
      </c>
      <c r="B99" s="217" t="s">
        <v>60</v>
      </c>
      <c r="C99" s="217">
        <v>2630200000</v>
      </c>
      <c r="D99" s="1"/>
      <c r="E99" s="42" t="s">
        <v>198</v>
      </c>
      <c r="F99" s="20">
        <f>F100</f>
        <v>26.5</v>
      </c>
      <c r="G99" s="20">
        <f aca="true" t="shared" si="20" ref="G99:G101">G100</f>
        <v>26.5</v>
      </c>
    </row>
    <row r="100" spans="1:7" ht="12.75">
      <c r="A100" s="217" t="s">
        <v>19</v>
      </c>
      <c r="B100" s="217" t="s">
        <v>60</v>
      </c>
      <c r="C100" s="217">
        <v>2630220250</v>
      </c>
      <c r="D100" s="1"/>
      <c r="E100" s="42" t="s">
        <v>196</v>
      </c>
      <c r="F100" s="20">
        <f>F101</f>
        <v>26.5</v>
      </c>
      <c r="G100" s="20">
        <f t="shared" si="20"/>
        <v>26.5</v>
      </c>
    </row>
    <row r="101" spans="1:7" ht="31.5">
      <c r="A101" s="217" t="s">
        <v>19</v>
      </c>
      <c r="B101" s="217" t="s">
        <v>60</v>
      </c>
      <c r="C101" s="217">
        <v>2630220250</v>
      </c>
      <c r="D101" s="167" t="s">
        <v>69</v>
      </c>
      <c r="E101" s="218" t="s">
        <v>92</v>
      </c>
      <c r="F101" s="20">
        <f>F102</f>
        <v>26.5</v>
      </c>
      <c r="G101" s="20">
        <f t="shared" si="20"/>
        <v>26.5</v>
      </c>
    </row>
    <row r="102" spans="1:7" ht="31.5">
      <c r="A102" s="217" t="s">
        <v>19</v>
      </c>
      <c r="B102" s="217" t="s">
        <v>60</v>
      </c>
      <c r="C102" s="217">
        <v>2630220250</v>
      </c>
      <c r="D102" s="217">
        <v>240</v>
      </c>
      <c r="E102" s="218" t="s">
        <v>219</v>
      </c>
      <c r="F102" s="20">
        <v>26.5</v>
      </c>
      <c r="G102" s="20">
        <v>26.5</v>
      </c>
    </row>
    <row r="103" spans="1:7" ht="12.75">
      <c r="A103" s="217" t="s">
        <v>19</v>
      </c>
      <c r="B103" s="217" t="s">
        <v>60</v>
      </c>
      <c r="C103" s="217">
        <v>9900000000</v>
      </c>
      <c r="D103" s="217"/>
      <c r="E103" s="218" t="s">
        <v>102</v>
      </c>
      <c r="F103" s="20">
        <f>F108+F104</f>
        <v>37246.200000000004</v>
      </c>
      <c r="G103" s="20">
        <f aca="true" t="shared" si="21" ref="G103">G108+G104</f>
        <v>31210.9</v>
      </c>
    </row>
    <row r="104" spans="1:7" ht="31.5">
      <c r="A104" s="217" t="s">
        <v>19</v>
      </c>
      <c r="B104" s="217" t="s">
        <v>60</v>
      </c>
      <c r="C104" s="217">
        <v>9930000000</v>
      </c>
      <c r="D104" s="217"/>
      <c r="E104" s="50" t="s">
        <v>154</v>
      </c>
      <c r="F104" s="20">
        <f>F105</f>
        <v>828</v>
      </c>
      <c r="G104" s="20">
        <f aca="true" t="shared" si="22" ref="G104">G105</f>
        <v>828</v>
      </c>
    </row>
    <row r="105" spans="1:7" ht="31.5">
      <c r="A105" s="217" t="s">
        <v>19</v>
      </c>
      <c r="B105" s="217" t="s">
        <v>60</v>
      </c>
      <c r="C105" s="217">
        <v>9930020490</v>
      </c>
      <c r="D105" s="217"/>
      <c r="E105" s="50" t="s">
        <v>352</v>
      </c>
      <c r="F105" s="20">
        <f>F106</f>
        <v>828</v>
      </c>
      <c r="G105" s="20">
        <f aca="true" t="shared" si="23" ref="G105:G106">G106</f>
        <v>828</v>
      </c>
    </row>
    <row r="106" spans="1:7" ht="12.75">
      <c r="A106" s="217" t="s">
        <v>19</v>
      </c>
      <c r="B106" s="217" t="s">
        <v>60</v>
      </c>
      <c r="C106" s="217">
        <v>9930020490</v>
      </c>
      <c r="D106" s="221" t="s">
        <v>70</v>
      </c>
      <c r="E106" s="37" t="s">
        <v>71</v>
      </c>
      <c r="F106" s="20">
        <f>F107</f>
        <v>828</v>
      </c>
      <c r="G106" s="20">
        <f t="shared" si="23"/>
        <v>828</v>
      </c>
    </row>
    <row r="107" spans="1:7" ht="12.75">
      <c r="A107" s="217" t="s">
        <v>19</v>
      </c>
      <c r="B107" s="217" t="s">
        <v>60</v>
      </c>
      <c r="C107" s="217">
        <v>9930020490</v>
      </c>
      <c r="D107" s="1" t="s">
        <v>353</v>
      </c>
      <c r="E107" s="122" t="s">
        <v>354</v>
      </c>
      <c r="F107" s="20">
        <v>828</v>
      </c>
      <c r="G107" s="20">
        <v>828</v>
      </c>
    </row>
    <row r="108" spans="1:7" ht="31.5">
      <c r="A108" s="217" t="s">
        <v>19</v>
      </c>
      <c r="B108" s="217" t="s">
        <v>60</v>
      </c>
      <c r="C108" s="217">
        <v>9990000000</v>
      </c>
      <c r="D108" s="217"/>
      <c r="E108" s="218" t="s">
        <v>144</v>
      </c>
      <c r="F108" s="20">
        <f>F109+F113</f>
        <v>36418.200000000004</v>
      </c>
      <c r="G108" s="20">
        <f>G109+G113</f>
        <v>30382.9</v>
      </c>
    </row>
    <row r="109" spans="1:7" ht="31.5">
      <c r="A109" s="217" t="s">
        <v>19</v>
      </c>
      <c r="B109" s="217" t="s">
        <v>60</v>
      </c>
      <c r="C109" s="217">
        <v>9990200000</v>
      </c>
      <c r="D109" s="23"/>
      <c r="E109" s="218" t="s">
        <v>114</v>
      </c>
      <c r="F109" s="20">
        <f aca="true" t="shared" si="24" ref="F109:G111">F110</f>
        <v>289.4</v>
      </c>
      <c r="G109" s="20">
        <f t="shared" si="24"/>
        <v>289.4</v>
      </c>
    </row>
    <row r="110" spans="1:7" ht="66" customHeight="1">
      <c r="A110" s="217" t="s">
        <v>19</v>
      </c>
      <c r="B110" s="217" t="s">
        <v>60</v>
      </c>
      <c r="C110" s="217">
        <v>9990210540</v>
      </c>
      <c r="D110" s="217"/>
      <c r="E110" s="218" t="s">
        <v>151</v>
      </c>
      <c r="F110" s="20">
        <f t="shared" si="24"/>
        <v>289.4</v>
      </c>
      <c r="G110" s="20">
        <f t="shared" si="24"/>
        <v>289.4</v>
      </c>
    </row>
    <row r="111" spans="1:7" ht="63">
      <c r="A111" s="217" t="s">
        <v>19</v>
      </c>
      <c r="B111" s="217" t="s">
        <v>60</v>
      </c>
      <c r="C111" s="217">
        <v>9990210540</v>
      </c>
      <c r="D111" s="217" t="s">
        <v>68</v>
      </c>
      <c r="E111" s="218" t="s">
        <v>1</v>
      </c>
      <c r="F111" s="20">
        <f t="shared" si="24"/>
        <v>289.4</v>
      </c>
      <c r="G111" s="20">
        <f t="shared" si="24"/>
        <v>289.4</v>
      </c>
    </row>
    <row r="112" spans="1:7" ht="31.5">
      <c r="A112" s="217" t="s">
        <v>19</v>
      </c>
      <c r="B112" s="217" t="s">
        <v>60</v>
      </c>
      <c r="C112" s="217">
        <v>9990210540</v>
      </c>
      <c r="D112" s="217">
        <v>120</v>
      </c>
      <c r="E112" s="218" t="s">
        <v>220</v>
      </c>
      <c r="F112" s="20">
        <v>289.4</v>
      </c>
      <c r="G112" s="20">
        <v>289.4</v>
      </c>
    </row>
    <row r="113" spans="1:7" ht="31.5">
      <c r="A113" s="217" t="s">
        <v>19</v>
      </c>
      <c r="B113" s="217" t="s">
        <v>60</v>
      </c>
      <c r="C113" s="217">
        <v>9990300000</v>
      </c>
      <c r="D113" s="217"/>
      <c r="E113" s="218" t="s">
        <v>156</v>
      </c>
      <c r="F113" s="20">
        <f>F114+F116+F118</f>
        <v>36128.8</v>
      </c>
      <c r="G113" s="20">
        <f>G114+G116+G118</f>
        <v>30093.5</v>
      </c>
    </row>
    <row r="114" spans="1:7" ht="63">
      <c r="A114" s="217" t="s">
        <v>19</v>
      </c>
      <c r="B114" s="217" t="s">
        <v>60</v>
      </c>
      <c r="C114" s="217">
        <v>9990300000</v>
      </c>
      <c r="D114" s="217" t="s">
        <v>68</v>
      </c>
      <c r="E114" s="218" t="s">
        <v>1</v>
      </c>
      <c r="F114" s="20">
        <f>F115</f>
        <v>16920.4</v>
      </c>
      <c r="G114" s="20">
        <f>G115</f>
        <v>16920.4</v>
      </c>
    </row>
    <row r="115" spans="1:7" ht="12.75">
      <c r="A115" s="217" t="s">
        <v>19</v>
      </c>
      <c r="B115" s="217" t="s">
        <v>60</v>
      </c>
      <c r="C115" s="217">
        <v>9990300000</v>
      </c>
      <c r="D115" s="217">
        <v>110</v>
      </c>
      <c r="E115" s="42" t="s">
        <v>157</v>
      </c>
      <c r="F115" s="20">
        <f>16776.5+10+133.9</f>
        <v>16920.4</v>
      </c>
      <c r="G115" s="20">
        <v>16920.4</v>
      </c>
    </row>
    <row r="116" spans="1:7" ht="31.5">
      <c r="A116" s="217" t="s">
        <v>19</v>
      </c>
      <c r="B116" s="217" t="s">
        <v>60</v>
      </c>
      <c r="C116" s="217">
        <v>9990300000</v>
      </c>
      <c r="D116" s="217" t="s">
        <v>69</v>
      </c>
      <c r="E116" s="218" t="s">
        <v>92</v>
      </c>
      <c r="F116" s="20">
        <f>F117</f>
        <v>19180.800000000003</v>
      </c>
      <c r="G116" s="20">
        <f>G117</f>
        <v>13148.6</v>
      </c>
    </row>
    <row r="117" spans="1:7" ht="31.5">
      <c r="A117" s="217" t="s">
        <v>19</v>
      </c>
      <c r="B117" s="217" t="s">
        <v>60</v>
      </c>
      <c r="C117" s="217">
        <v>9990300000</v>
      </c>
      <c r="D117" s="217">
        <v>240</v>
      </c>
      <c r="E117" s="218" t="s">
        <v>219</v>
      </c>
      <c r="F117" s="20">
        <f>13282.4-2035.5+2035.5-58.3+1095.3-1095.3+496.7-10+5470</f>
        <v>19180.800000000003</v>
      </c>
      <c r="G117" s="20">
        <v>13148.6</v>
      </c>
    </row>
    <row r="118" spans="1:7" ht="12.75">
      <c r="A118" s="217" t="s">
        <v>19</v>
      </c>
      <c r="B118" s="217" t="s">
        <v>60</v>
      </c>
      <c r="C118" s="217">
        <v>9990300000</v>
      </c>
      <c r="D118" s="217" t="s">
        <v>70</v>
      </c>
      <c r="E118" s="218" t="s">
        <v>71</v>
      </c>
      <c r="F118" s="20">
        <f>F119</f>
        <v>27.6</v>
      </c>
      <c r="G118" s="20">
        <f>G119</f>
        <v>24.5</v>
      </c>
    </row>
    <row r="119" spans="1:7" ht="12.75">
      <c r="A119" s="217" t="s">
        <v>19</v>
      </c>
      <c r="B119" s="217" t="s">
        <v>60</v>
      </c>
      <c r="C119" s="217">
        <v>9990300000</v>
      </c>
      <c r="D119" s="217">
        <v>850</v>
      </c>
      <c r="E119" s="218" t="s">
        <v>97</v>
      </c>
      <c r="F119" s="20">
        <v>27.6</v>
      </c>
      <c r="G119" s="20">
        <v>24.5</v>
      </c>
    </row>
    <row r="120" spans="1:7" ht="12.75">
      <c r="A120" s="217" t="s">
        <v>19</v>
      </c>
      <c r="B120" s="217" t="s">
        <v>55</v>
      </c>
      <c r="C120" s="217" t="s">
        <v>66</v>
      </c>
      <c r="D120" s="217" t="s">
        <v>66</v>
      </c>
      <c r="E120" s="37" t="s">
        <v>24</v>
      </c>
      <c r="F120" s="20">
        <f>F121+F128</f>
        <v>9697.5</v>
      </c>
      <c r="G120" s="20">
        <f>G121+G128</f>
        <v>9697.5</v>
      </c>
    </row>
    <row r="121" spans="1:7" ht="12.75">
      <c r="A121" s="217" t="s">
        <v>19</v>
      </c>
      <c r="B121" s="217" t="s">
        <v>75</v>
      </c>
      <c r="C121" s="217" t="s">
        <v>66</v>
      </c>
      <c r="D121" s="217" t="s">
        <v>66</v>
      </c>
      <c r="E121" s="218" t="s">
        <v>76</v>
      </c>
      <c r="F121" s="20">
        <f aca="true" t="shared" si="25" ref="F121:G126">F122</f>
        <v>1459.7</v>
      </c>
      <c r="G121" s="20">
        <f t="shared" si="25"/>
        <v>1459.7</v>
      </c>
    </row>
    <row r="122" spans="1:7" ht="12.75">
      <c r="A122" s="217" t="s">
        <v>19</v>
      </c>
      <c r="B122" s="217" t="s">
        <v>75</v>
      </c>
      <c r="C122" s="217">
        <v>9900000000</v>
      </c>
      <c r="D122" s="217"/>
      <c r="E122" s="218" t="s">
        <v>102</v>
      </c>
      <c r="F122" s="20">
        <f t="shared" si="25"/>
        <v>1459.7</v>
      </c>
      <c r="G122" s="20">
        <f aca="true" t="shared" si="26" ref="G122:G125">G123</f>
        <v>1459.7</v>
      </c>
    </row>
    <row r="123" spans="1:7" ht="31.5">
      <c r="A123" s="217" t="s">
        <v>19</v>
      </c>
      <c r="B123" s="217" t="s">
        <v>75</v>
      </c>
      <c r="C123" s="217">
        <v>9990000000</v>
      </c>
      <c r="D123" s="217"/>
      <c r="E123" s="218" t="s">
        <v>144</v>
      </c>
      <c r="F123" s="20">
        <f t="shared" si="25"/>
        <v>1459.7</v>
      </c>
      <c r="G123" s="20">
        <f t="shared" si="26"/>
        <v>1459.7</v>
      </c>
    </row>
    <row r="124" spans="1:7" ht="31.5">
      <c r="A124" s="217" t="s">
        <v>19</v>
      </c>
      <c r="B124" s="217" t="s">
        <v>75</v>
      </c>
      <c r="C124" s="217">
        <v>9990200000</v>
      </c>
      <c r="D124" s="23"/>
      <c r="E124" s="218" t="s">
        <v>114</v>
      </c>
      <c r="F124" s="20">
        <f t="shared" si="25"/>
        <v>1459.7</v>
      </c>
      <c r="G124" s="20">
        <f t="shared" si="26"/>
        <v>1459.7</v>
      </c>
    </row>
    <row r="125" spans="1:7" ht="31.5">
      <c r="A125" s="217" t="s">
        <v>19</v>
      </c>
      <c r="B125" s="217" t="s">
        <v>75</v>
      </c>
      <c r="C125" s="217">
        <v>9990259302</v>
      </c>
      <c r="D125" s="217"/>
      <c r="E125" s="218" t="s">
        <v>158</v>
      </c>
      <c r="F125" s="20">
        <f t="shared" si="25"/>
        <v>1459.7</v>
      </c>
      <c r="G125" s="20">
        <f t="shared" si="26"/>
        <v>1459.7</v>
      </c>
    </row>
    <row r="126" spans="1:7" ht="63">
      <c r="A126" s="217" t="s">
        <v>19</v>
      </c>
      <c r="B126" s="217" t="s">
        <v>75</v>
      </c>
      <c r="C126" s="217">
        <v>9990259302</v>
      </c>
      <c r="D126" s="217" t="s">
        <v>68</v>
      </c>
      <c r="E126" s="218" t="s">
        <v>1</v>
      </c>
      <c r="F126" s="20">
        <f t="shared" si="25"/>
        <v>1459.7</v>
      </c>
      <c r="G126" s="20">
        <f>G127</f>
        <v>1459.7</v>
      </c>
    </row>
    <row r="127" spans="1:7" ht="31.5">
      <c r="A127" s="217" t="s">
        <v>19</v>
      </c>
      <c r="B127" s="217" t="s">
        <v>75</v>
      </c>
      <c r="C127" s="217">
        <v>9990259302</v>
      </c>
      <c r="D127" s="217">
        <v>120</v>
      </c>
      <c r="E127" s="218" t="s">
        <v>220</v>
      </c>
      <c r="F127" s="20">
        <v>1459.7</v>
      </c>
      <c r="G127" s="20">
        <v>1459.7</v>
      </c>
    </row>
    <row r="128" spans="1:7" ht="31.5">
      <c r="A128" s="217" t="s">
        <v>19</v>
      </c>
      <c r="B128" s="21" t="s">
        <v>274</v>
      </c>
      <c r="C128" s="217"/>
      <c r="D128" s="217"/>
      <c r="E128" s="172" t="s">
        <v>275</v>
      </c>
      <c r="F128" s="20">
        <f aca="true" t="shared" si="27" ref="F128:G133">F129</f>
        <v>8237.8</v>
      </c>
      <c r="G128" s="20">
        <f t="shared" si="27"/>
        <v>8237.8</v>
      </c>
    </row>
    <row r="129" spans="1:7" ht="31.5">
      <c r="A129" s="217" t="s">
        <v>19</v>
      </c>
      <c r="B129" s="21" t="s">
        <v>274</v>
      </c>
      <c r="C129" s="167">
        <v>2500000000</v>
      </c>
      <c r="D129" s="217"/>
      <c r="E129" s="218" t="s">
        <v>321</v>
      </c>
      <c r="F129" s="20">
        <f t="shared" si="27"/>
        <v>8237.8</v>
      </c>
      <c r="G129" s="20">
        <f t="shared" si="27"/>
        <v>8237.8</v>
      </c>
    </row>
    <row r="130" spans="1:7" ht="12.75">
      <c r="A130" s="217" t="s">
        <v>19</v>
      </c>
      <c r="B130" s="21" t="s">
        <v>274</v>
      </c>
      <c r="C130" s="217">
        <v>2510000000</v>
      </c>
      <c r="D130" s="217"/>
      <c r="E130" s="218" t="s">
        <v>150</v>
      </c>
      <c r="F130" s="20">
        <f t="shared" si="27"/>
        <v>8237.8</v>
      </c>
      <c r="G130" s="20">
        <f t="shared" si="27"/>
        <v>8237.8</v>
      </c>
    </row>
    <row r="131" spans="1:7" ht="47.25">
      <c r="A131" s="217" t="s">
        <v>19</v>
      </c>
      <c r="B131" s="21" t="s">
        <v>274</v>
      </c>
      <c r="C131" s="217">
        <v>2510100000</v>
      </c>
      <c r="D131" s="217"/>
      <c r="E131" s="218" t="s">
        <v>174</v>
      </c>
      <c r="F131" s="20">
        <f>F132</f>
        <v>8237.8</v>
      </c>
      <c r="G131" s="20">
        <f t="shared" si="27"/>
        <v>8237.8</v>
      </c>
    </row>
    <row r="132" spans="1:7" ht="31.5">
      <c r="A132" s="217" t="s">
        <v>19</v>
      </c>
      <c r="B132" s="21" t="s">
        <v>274</v>
      </c>
      <c r="C132" s="217">
        <v>2510120010</v>
      </c>
      <c r="D132" s="217"/>
      <c r="E132" s="218" t="s">
        <v>120</v>
      </c>
      <c r="F132" s="20">
        <f t="shared" si="27"/>
        <v>8237.8</v>
      </c>
      <c r="G132" s="20">
        <f t="shared" si="27"/>
        <v>8237.8</v>
      </c>
    </row>
    <row r="133" spans="1:7" ht="31.5">
      <c r="A133" s="217" t="s">
        <v>19</v>
      </c>
      <c r="B133" s="21" t="s">
        <v>274</v>
      </c>
      <c r="C133" s="217">
        <v>2510120010</v>
      </c>
      <c r="D133" s="217">
        <v>600</v>
      </c>
      <c r="E133" s="218" t="s">
        <v>83</v>
      </c>
      <c r="F133" s="20">
        <f t="shared" si="27"/>
        <v>8237.8</v>
      </c>
      <c r="G133" s="20">
        <f t="shared" si="27"/>
        <v>8237.8</v>
      </c>
    </row>
    <row r="134" spans="1:7" ht="12.75">
      <c r="A134" s="217" t="s">
        <v>19</v>
      </c>
      <c r="B134" s="21" t="s">
        <v>274</v>
      </c>
      <c r="C134" s="217">
        <v>2510120010</v>
      </c>
      <c r="D134" s="217">
        <v>610</v>
      </c>
      <c r="E134" s="218" t="s">
        <v>101</v>
      </c>
      <c r="F134" s="20">
        <f>8002.8+94.7+140.3</f>
        <v>8237.8</v>
      </c>
      <c r="G134" s="20">
        <v>8237.8</v>
      </c>
    </row>
    <row r="135" spans="1:7" ht="12.75">
      <c r="A135" s="217" t="s">
        <v>19</v>
      </c>
      <c r="B135" s="217" t="s">
        <v>56</v>
      </c>
      <c r="C135" s="217" t="s">
        <v>66</v>
      </c>
      <c r="D135" s="217" t="s">
        <v>66</v>
      </c>
      <c r="E135" s="37" t="s">
        <v>25</v>
      </c>
      <c r="F135" s="20">
        <f>F136+F186</f>
        <v>152812.2</v>
      </c>
      <c r="G135" s="20">
        <f>G136+G186</f>
        <v>147190.89999999997</v>
      </c>
    </row>
    <row r="136" spans="1:7" ht="12.75">
      <c r="A136" s="217" t="s">
        <v>19</v>
      </c>
      <c r="B136" s="217" t="s">
        <v>6</v>
      </c>
      <c r="C136" s="217" t="s">
        <v>66</v>
      </c>
      <c r="D136" s="217" t="s">
        <v>66</v>
      </c>
      <c r="E136" s="218" t="s">
        <v>87</v>
      </c>
      <c r="F136" s="20">
        <f>F137+F181</f>
        <v>147758.1</v>
      </c>
      <c r="G136" s="20">
        <f>G137+G181</f>
        <v>142449.59999999998</v>
      </c>
    </row>
    <row r="137" spans="1:7" ht="47.25">
      <c r="A137" s="217" t="s">
        <v>19</v>
      </c>
      <c r="B137" s="217" t="s">
        <v>6</v>
      </c>
      <c r="C137" s="167">
        <v>2400000000</v>
      </c>
      <c r="D137" s="217"/>
      <c r="E137" s="218" t="s">
        <v>323</v>
      </c>
      <c r="F137" s="20">
        <f>F138+F163</f>
        <v>147508.1</v>
      </c>
      <c r="G137" s="20">
        <f>G138+G163</f>
        <v>142199.59999999998</v>
      </c>
    </row>
    <row r="138" spans="1:7" ht="12.75">
      <c r="A138" s="217" t="s">
        <v>19</v>
      </c>
      <c r="B138" s="217" t="s">
        <v>6</v>
      </c>
      <c r="C138" s="167">
        <v>2410000000</v>
      </c>
      <c r="D138" s="217"/>
      <c r="E138" s="218" t="s">
        <v>121</v>
      </c>
      <c r="F138" s="20">
        <f>F139+F143+F153</f>
        <v>141713.80000000002</v>
      </c>
      <c r="G138" s="20">
        <f>G139+G143+G153</f>
        <v>136405.3</v>
      </c>
    </row>
    <row r="139" spans="1:7" ht="12.75">
      <c r="A139" s="217" t="s">
        <v>19</v>
      </c>
      <c r="B139" s="217" t="s">
        <v>6</v>
      </c>
      <c r="C139" s="167">
        <v>2410100000</v>
      </c>
      <c r="D139" s="23"/>
      <c r="E139" s="218" t="s">
        <v>175</v>
      </c>
      <c r="F139" s="20">
        <f>F140</f>
        <v>39544.200000000004</v>
      </c>
      <c r="G139" s="20">
        <f aca="true" t="shared" si="28" ref="G139:G141">G140</f>
        <v>38918.2</v>
      </c>
    </row>
    <row r="140" spans="1:7" ht="31.5">
      <c r="A140" s="217" t="s">
        <v>19</v>
      </c>
      <c r="B140" s="217" t="s">
        <v>6</v>
      </c>
      <c r="C140" s="217">
        <v>2410120100</v>
      </c>
      <c r="D140" s="217"/>
      <c r="E140" s="218" t="s">
        <v>122</v>
      </c>
      <c r="F140" s="20">
        <f>F141</f>
        <v>39544.200000000004</v>
      </c>
      <c r="G140" s="20">
        <f t="shared" si="28"/>
        <v>38918.2</v>
      </c>
    </row>
    <row r="141" spans="1:7" ht="31.5">
      <c r="A141" s="217" t="s">
        <v>19</v>
      </c>
      <c r="B141" s="217" t="s">
        <v>6</v>
      </c>
      <c r="C141" s="217">
        <v>2410120100</v>
      </c>
      <c r="D141" s="167" t="s">
        <v>69</v>
      </c>
      <c r="E141" s="218" t="s">
        <v>92</v>
      </c>
      <c r="F141" s="20">
        <f>F142</f>
        <v>39544.200000000004</v>
      </c>
      <c r="G141" s="20">
        <f t="shared" si="28"/>
        <v>38918.2</v>
      </c>
    </row>
    <row r="142" spans="1:7" ht="31.5">
      <c r="A142" s="217" t="s">
        <v>19</v>
      </c>
      <c r="B142" s="217" t="s">
        <v>6</v>
      </c>
      <c r="C142" s="217">
        <v>2410120100</v>
      </c>
      <c r="D142" s="217">
        <v>240</v>
      </c>
      <c r="E142" s="218" t="s">
        <v>219</v>
      </c>
      <c r="F142" s="20">
        <f>34775.3+4382-291.1+678</f>
        <v>39544.200000000004</v>
      </c>
      <c r="G142" s="20">
        <v>38918.2</v>
      </c>
    </row>
    <row r="143" spans="1:7" ht="47.25">
      <c r="A143" s="217" t="s">
        <v>19</v>
      </c>
      <c r="B143" s="217" t="s">
        <v>6</v>
      </c>
      <c r="C143" s="167">
        <v>2410200000</v>
      </c>
      <c r="D143" s="217"/>
      <c r="E143" s="218" t="s">
        <v>176</v>
      </c>
      <c r="F143" s="20">
        <f>F147+F144+F150</f>
        <v>94023.9</v>
      </c>
      <c r="G143" s="20">
        <f>G147+G144+G150</f>
        <v>89484</v>
      </c>
    </row>
    <row r="144" spans="1:7" ht="31.5">
      <c r="A144" s="217" t="s">
        <v>19</v>
      </c>
      <c r="B144" s="217" t="s">
        <v>6</v>
      </c>
      <c r="C144" s="217">
        <v>2410211050</v>
      </c>
      <c r="D144" s="217"/>
      <c r="E144" s="218" t="s">
        <v>236</v>
      </c>
      <c r="F144" s="20">
        <f aca="true" t="shared" si="29" ref="F144:G145">F145</f>
        <v>72126.9</v>
      </c>
      <c r="G144" s="20">
        <f t="shared" si="29"/>
        <v>69907.3</v>
      </c>
    </row>
    <row r="145" spans="1:7" ht="31.5">
      <c r="A145" s="217" t="s">
        <v>19</v>
      </c>
      <c r="B145" s="217" t="s">
        <v>6</v>
      </c>
      <c r="C145" s="217">
        <v>2410211050</v>
      </c>
      <c r="D145" s="167" t="s">
        <v>69</v>
      </c>
      <c r="E145" s="218" t="s">
        <v>92</v>
      </c>
      <c r="F145" s="20">
        <f t="shared" si="29"/>
        <v>72126.9</v>
      </c>
      <c r="G145" s="20">
        <f t="shared" si="29"/>
        <v>69907.3</v>
      </c>
    </row>
    <row r="146" spans="1:7" ht="31.5">
      <c r="A146" s="217" t="s">
        <v>19</v>
      </c>
      <c r="B146" s="217" t="s">
        <v>6</v>
      </c>
      <c r="C146" s="217">
        <v>2410211050</v>
      </c>
      <c r="D146" s="217">
        <v>240</v>
      </c>
      <c r="E146" s="218" t="s">
        <v>219</v>
      </c>
      <c r="F146" s="20">
        <f>21283+27148.9+23695</f>
        <v>72126.9</v>
      </c>
      <c r="G146" s="20">
        <v>69907.3</v>
      </c>
    </row>
    <row r="147" spans="1:7" ht="12.75">
      <c r="A147" s="217" t="s">
        <v>19</v>
      </c>
      <c r="B147" s="217" t="s">
        <v>6</v>
      </c>
      <c r="C147" s="217">
        <v>2410220110</v>
      </c>
      <c r="D147" s="217"/>
      <c r="E147" s="50" t="s">
        <v>228</v>
      </c>
      <c r="F147" s="20">
        <f aca="true" t="shared" si="30" ref="F147:G148">F148</f>
        <v>3865.3</v>
      </c>
      <c r="G147" s="20">
        <f t="shared" si="30"/>
        <v>2099.9</v>
      </c>
    </row>
    <row r="148" spans="1:7" ht="31.5">
      <c r="A148" s="217" t="s">
        <v>19</v>
      </c>
      <c r="B148" s="217" t="s">
        <v>6</v>
      </c>
      <c r="C148" s="217">
        <v>2410220110</v>
      </c>
      <c r="D148" s="167" t="s">
        <v>69</v>
      </c>
      <c r="E148" s="50" t="s">
        <v>92</v>
      </c>
      <c r="F148" s="20">
        <f t="shared" si="30"/>
        <v>3865.3</v>
      </c>
      <c r="G148" s="20">
        <f t="shared" si="30"/>
        <v>2099.9</v>
      </c>
    </row>
    <row r="149" spans="1:7" ht="31.5">
      <c r="A149" s="217" t="s">
        <v>19</v>
      </c>
      <c r="B149" s="217" t="s">
        <v>6</v>
      </c>
      <c r="C149" s="217">
        <v>2410220110</v>
      </c>
      <c r="D149" s="217">
        <v>240</v>
      </c>
      <c r="E149" s="50" t="s">
        <v>219</v>
      </c>
      <c r="F149" s="20">
        <f>1594.2+517.6-517.6+517.6-38.8+2985.1-2957.8+423.5+1198.5+15.6+88.6+26+12.8</f>
        <v>3865.3</v>
      </c>
      <c r="G149" s="20">
        <v>2099.9</v>
      </c>
    </row>
    <row r="150" spans="1:7" ht="31.5">
      <c r="A150" s="217" t="s">
        <v>19</v>
      </c>
      <c r="B150" s="217" t="s">
        <v>6</v>
      </c>
      <c r="C150" s="217" t="s">
        <v>295</v>
      </c>
      <c r="D150" s="217"/>
      <c r="E150" s="218" t="s">
        <v>247</v>
      </c>
      <c r="F150" s="20">
        <f aca="true" t="shared" si="31" ref="F150:G151">F151</f>
        <v>18031.7</v>
      </c>
      <c r="G150" s="20">
        <f t="shared" si="31"/>
        <v>17476.8</v>
      </c>
    </row>
    <row r="151" spans="1:7" ht="31.5">
      <c r="A151" s="217" t="s">
        <v>19</v>
      </c>
      <c r="B151" s="217" t="s">
        <v>6</v>
      </c>
      <c r="C151" s="217" t="s">
        <v>295</v>
      </c>
      <c r="D151" s="167" t="s">
        <v>69</v>
      </c>
      <c r="E151" s="218" t="s">
        <v>92</v>
      </c>
      <c r="F151" s="20">
        <f t="shared" si="31"/>
        <v>18031.7</v>
      </c>
      <c r="G151" s="20">
        <f t="shared" si="31"/>
        <v>17476.8</v>
      </c>
    </row>
    <row r="152" spans="1:7" ht="31.5">
      <c r="A152" s="217" t="s">
        <v>19</v>
      </c>
      <c r="B152" s="217" t="s">
        <v>6</v>
      </c>
      <c r="C152" s="217" t="s">
        <v>295</v>
      </c>
      <c r="D152" s="217">
        <v>240</v>
      </c>
      <c r="E152" s="218" t="s">
        <v>219</v>
      </c>
      <c r="F152" s="20">
        <f>5320.8+6341.5+3857.2+2957.8-445.6</f>
        <v>18031.7</v>
      </c>
      <c r="G152" s="20">
        <v>17476.8</v>
      </c>
    </row>
    <row r="153" spans="1:7" ht="47.25">
      <c r="A153" s="217" t="s">
        <v>19</v>
      </c>
      <c r="B153" s="217" t="s">
        <v>6</v>
      </c>
      <c r="C153" s="217">
        <v>2410300000</v>
      </c>
      <c r="D153" s="217"/>
      <c r="E153" s="218" t="s">
        <v>230</v>
      </c>
      <c r="F153" s="20">
        <f>F154+F160+F157</f>
        <v>8145.700000000001</v>
      </c>
      <c r="G153" s="20">
        <f>G154+G160+G157</f>
        <v>8003.1</v>
      </c>
    </row>
    <row r="154" spans="1:7" ht="47.25">
      <c r="A154" s="217" t="s">
        <v>19</v>
      </c>
      <c r="B154" s="217" t="s">
        <v>6</v>
      </c>
      <c r="C154" s="217">
        <v>2410311020</v>
      </c>
      <c r="D154" s="217"/>
      <c r="E154" s="218" t="s">
        <v>237</v>
      </c>
      <c r="F154" s="20">
        <f aca="true" t="shared" si="32" ref="F154:G155">F155</f>
        <v>5427</v>
      </c>
      <c r="G154" s="20">
        <f t="shared" si="32"/>
        <v>5427</v>
      </c>
    </row>
    <row r="155" spans="1:7" ht="31.5">
      <c r="A155" s="217" t="s">
        <v>19</v>
      </c>
      <c r="B155" s="217" t="s">
        <v>6</v>
      </c>
      <c r="C155" s="217">
        <v>2410311020</v>
      </c>
      <c r="D155" s="167" t="s">
        <v>69</v>
      </c>
      <c r="E155" s="218" t="s">
        <v>92</v>
      </c>
      <c r="F155" s="20">
        <f t="shared" si="32"/>
        <v>5427</v>
      </c>
      <c r="G155" s="20">
        <f t="shared" si="32"/>
        <v>5427</v>
      </c>
    </row>
    <row r="156" spans="1:7" ht="31.5">
      <c r="A156" s="217" t="s">
        <v>19</v>
      </c>
      <c r="B156" s="217" t="s">
        <v>6</v>
      </c>
      <c r="C156" s="217">
        <v>2410311020</v>
      </c>
      <c r="D156" s="217">
        <v>240</v>
      </c>
      <c r="E156" s="218" t="s">
        <v>219</v>
      </c>
      <c r="F156" s="20">
        <f>2407.7+3019.3</f>
        <v>5427</v>
      </c>
      <c r="G156" s="20">
        <v>5427</v>
      </c>
    </row>
    <row r="157" spans="1:7" ht="12.75">
      <c r="A157" s="217" t="s">
        <v>19</v>
      </c>
      <c r="B157" s="217" t="s">
        <v>6</v>
      </c>
      <c r="C157" s="217">
        <v>2410320110</v>
      </c>
      <c r="D157" s="217"/>
      <c r="E157" s="50" t="s">
        <v>228</v>
      </c>
      <c r="F157" s="20">
        <f aca="true" t="shared" si="33" ref="F157:G158">F158</f>
        <v>1361.9</v>
      </c>
      <c r="G157" s="20">
        <f t="shared" si="33"/>
        <v>1219.3</v>
      </c>
    </row>
    <row r="158" spans="1:7" ht="31.5">
      <c r="A158" s="217" t="s">
        <v>19</v>
      </c>
      <c r="B158" s="217" t="s">
        <v>6</v>
      </c>
      <c r="C158" s="217">
        <v>2410320110</v>
      </c>
      <c r="D158" s="167" t="s">
        <v>69</v>
      </c>
      <c r="E158" s="50" t="s">
        <v>92</v>
      </c>
      <c r="F158" s="20">
        <f t="shared" si="33"/>
        <v>1361.9</v>
      </c>
      <c r="G158" s="20">
        <f t="shared" si="33"/>
        <v>1219.3</v>
      </c>
    </row>
    <row r="159" spans="1:7" ht="31.5">
      <c r="A159" s="217" t="s">
        <v>19</v>
      </c>
      <c r="B159" s="217" t="s">
        <v>6</v>
      </c>
      <c r="C159" s="217">
        <v>2410320110</v>
      </c>
      <c r="D159" s="217">
        <v>240</v>
      </c>
      <c r="E159" s="50" t="s">
        <v>219</v>
      </c>
      <c r="F159" s="20">
        <f>46.2+1328.5-12.8</f>
        <v>1361.9</v>
      </c>
      <c r="G159" s="20">
        <v>1219.3</v>
      </c>
    </row>
    <row r="160" spans="1:7" ht="47.25">
      <c r="A160" s="217" t="s">
        <v>19</v>
      </c>
      <c r="B160" s="217" t="s">
        <v>6</v>
      </c>
      <c r="C160" s="217" t="s">
        <v>296</v>
      </c>
      <c r="D160" s="217"/>
      <c r="E160" s="218" t="s">
        <v>248</v>
      </c>
      <c r="F160" s="20">
        <f aca="true" t="shared" si="34" ref="F160:G161">F161</f>
        <v>1356.8</v>
      </c>
      <c r="G160" s="20">
        <f t="shared" si="34"/>
        <v>1356.8</v>
      </c>
    </row>
    <row r="161" spans="1:7" ht="31.5">
      <c r="A161" s="217" t="s">
        <v>19</v>
      </c>
      <c r="B161" s="217" t="s">
        <v>6</v>
      </c>
      <c r="C161" s="217" t="s">
        <v>296</v>
      </c>
      <c r="D161" s="167" t="s">
        <v>69</v>
      </c>
      <c r="E161" s="218" t="s">
        <v>92</v>
      </c>
      <c r="F161" s="20">
        <f t="shared" si="34"/>
        <v>1356.8</v>
      </c>
      <c r="G161" s="20">
        <f t="shared" si="34"/>
        <v>1356.8</v>
      </c>
    </row>
    <row r="162" spans="1:7" ht="31.5">
      <c r="A162" s="217" t="s">
        <v>19</v>
      </c>
      <c r="B162" s="217" t="s">
        <v>6</v>
      </c>
      <c r="C162" s="217" t="s">
        <v>296</v>
      </c>
      <c r="D162" s="217">
        <v>240</v>
      </c>
      <c r="E162" s="218" t="s">
        <v>219</v>
      </c>
      <c r="F162" s="20">
        <f>4019.6-2647-15.8+0.1-0.1</f>
        <v>1356.8</v>
      </c>
      <c r="G162" s="20">
        <v>1356.8</v>
      </c>
    </row>
    <row r="163" spans="1:7" ht="12.75">
      <c r="A163" s="217" t="s">
        <v>19</v>
      </c>
      <c r="B163" s="217" t="s">
        <v>6</v>
      </c>
      <c r="C163" s="167">
        <v>2420000000</v>
      </c>
      <c r="D163" s="217"/>
      <c r="E163" s="218" t="s">
        <v>123</v>
      </c>
      <c r="F163" s="20">
        <f>F164+F171</f>
        <v>5794.299999999999</v>
      </c>
      <c r="G163" s="20">
        <f>G164+G171</f>
        <v>5794.299999999999</v>
      </c>
    </row>
    <row r="164" spans="1:7" ht="31.5">
      <c r="A164" s="217" t="s">
        <v>19</v>
      </c>
      <c r="B164" s="217" t="s">
        <v>6</v>
      </c>
      <c r="C164" s="167">
        <v>2420100000</v>
      </c>
      <c r="D164" s="217"/>
      <c r="E164" s="218" t="s">
        <v>177</v>
      </c>
      <c r="F164" s="20">
        <f>F165+F168</f>
        <v>2355.8999999999996</v>
      </c>
      <c r="G164" s="20">
        <f aca="true" t="shared" si="35" ref="G164">G165+G168</f>
        <v>2355.9</v>
      </c>
    </row>
    <row r="165" spans="1:7" ht="12.75">
      <c r="A165" s="217" t="s">
        <v>19</v>
      </c>
      <c r="B165" s="217" t="s">
        <v>6</v>
      </c>
      <c r="C165" s="217">
        <v>2420120120</v>
      </c>
      <c r="D165" s="217"/>
      <c r="E165" s="218" t="s">
        <v>124</v>
      </c>
      <c r="F165" s="20">
        <f aca="true" t="shared" si="36" ref="F165:G166">F166</f>
        <v>1745.8999999999999</v>
      </c>
      <c r="G165" s="20">
        <f t="shared" si="36"/>
        <v>1745.9</v>
      </c>
    </row>
    <row r="166" spans="1:7" ht="31.5">
      <c r="A166" s="217" t="s">
        <v>19</v>
      </c>
      <c r="B166" s="217" t="s">
        <v>6</v>
      </c>
      <c r="C166" s="217">
        <v>2420120120</v>
      </c>
      <c r="D166" s="167" t="s">
        <v>69</v>
      </c>
      <c r="E166" s="218" t="s">
        <v>92</v>
      </c>
      <c r="F166" s="20">
        <f t="shared" si="36"/>
        <v>1745.8999999999999</v>
      </c>
      <c r="G166" s="20">
        <f t="shared" si="36"/>
        <v>1745.9</v>
      </c>
    </row>
    <row r="167" spans="1:7" ht="31.5">
      <c r="A167" s="217" t="s">
        <v>19</v>
      </c>
      <c r="B167" s="217" t="s">
        <v>6</v>
      </c>
      <c r="C167" s="217">
        <v>2420120120</v>
      </c>
      <c r="D167" s="217">
        <v>240</v>
      </c>
      <c r="E167" s="218" t="s">
        <v>219</v>
      </c>
      <c r="F167" s="20">
        <f>3500-22.3-1731.8</f>
        <v>1745.8999999999999</v>
      </c>
      <c r="G167" s="20">
        <v>1745.9</v>
      </c>
    </row>
    <row r="168" spans="1:7" ht="12.75">
      <c r="A168" s="217" t="s">
        <v>19</v>
      </c>
      <c r="B168" s="217" t="s">
        <v>6</v>
      </c>
      <c r="C168" s="217">
        <v>2420120130</v>
      </c>
      <c r="D168" s="217"/>
      <c r="E168" s="218" t="s">
        <v>376</v>
      </c>
      <c r="F168" s="20">
        <f>F169</f>
        <v>610</v>
      </c>
      <c r="G168" s="20">
        <f aca="true" t="shared" si="37" ref="G168:G169">G169</f>
        <v>610</v>
      </c>
    </row>
    <row r="169" spans="1:7" ht="31.5">
      <c r="A169" s="217" t="s">
        <v>19</v>
      </c>
      <c r="B169" s="217" t="s">
        <v>6</v>
      </c>
      <c r="C169" s="217">
        <v>2420120130</v>
      </c>
      <c r="D169" s="167" t="s">
        <v>69</v>
      </c>
      <c r="E169" s="218" t="s">
        <v>92</v>
      </c>
      <c r="F169" s="20">
        <f>F170</f>
        <v>610</v>
      </c>
      <c r="G169" s="20">
        <f t="shared" si="37"/>
        <v>610</v>
      </c>
    </row>
    <row r="170" spans="1:7" ht="31.5">
      <c r="A170" s="217" t="s">
        <v>19</v>
      </c>
      <c r="B170" s="217" t="s">
        <v>6</v>
      </c>
      <c r="C170" s="217">
        <v>2420120130</v>
      </c>
      <c r="D170" s="217">
        <v>240</v>
      </c>
      <c r="E170" s="218" t="s">
        <v>219</v>
      </c>
      <c r="F170" s="20">
        <f>961.5-351.6+0.1</f>
        <v>610</v>
      </c>
      <c r="G170" s="20">
        <v>610</v>
      </c>
    </row>
    <row r="171" spans="1:7" ht="47.25">
      <c r="A171" s="217" t="s">
        <v>19</v>
      </c>
      <c r="B171" s="217" t="s">
        <v>6</v>
      </c>
      <c r="C171" s="217" t="s">
        <v>297</v>
      </c>
      <c r="D171" s="217"/>
      <c r="E171" s="218" t="s">
        <v>348</v>
      </c>
      <c r="F171" s="20">
        <f>F172+F178+F175</f>
        <v>3438.3999999999996</v>
      </c>
      <c r="G171" s="20">
        <f>G172+G178+G175</f>
        <v>3438.3999999999996</v>
      </c>
    </row>
    <row r="172" spans="1:7" ht="63">
      <c r="A172" s="217" t="s">
        <v>19</v>
      </c>
      <c r="B172" s="217" t="s">
        <v>6</v>
      </c>
      <c r="C172" s="217" t="s">
        <v>298</v>
      </c>
      <c r="D172" s="217"/>
      <c r="E172" s="218" t="s">
        <v>238</v>
      </c>
      <c r="F172" s="20">
        <f aca="true" t="shared" si="38" ref="F172:G173">F173</f>
        <v>2581.1</v>
      </c>
      <c r="G172" s="20">
        <f t="shared" si="38"/>
        <v>2581.1</v>
      </c>
    </row>
    <row r="173" spans="1:7" ht="31.5">
      <c r="A173" s="217" t="s">
        <v>19</v>
      </c>
      <c r="B173" s="217" t="s">
        <v>6</v>
      </c>
      <c r="C173" s="217" t="s">
        <v>298</v>
      </c>
      <c r="D173" s="167" t="s">
        <v>69</v>
      </c>
      <c r="E173" s="218" t="s">
        <v>92</v>
      </c>
      <c r="F173" s="20">
        <f t="shared" si="38"/>
        <v>2581.1</v>
      </c>
      <c r="G173" s="20">
        <f t="shared" si="38"/>
        <v>2581.1</v>
      </c>
    </row>
    <row r="174" spans="1:7" ht="31.5">
      <c r="A174" s="217" t="s">
        <v>19</v>
      </c>
      <c r="B174" s="217" t="s">
        <v>6</v>
      </c>
      <c r="C174" s="217" t="s">
        <v>298</v>
      </c>
      <c r="D174" s="217">
        <v>240</v>
      </c>
      <c r="E174" s="218" t="s">
        <v>219</v>
      </c>
      <c r="F174" s="20">
        <f>972.4+1608.7</f>
        <v>2581.1</v>
      </c>
      <c r="G174" s="20">
        <v>2581.1</v>
      </c>
    </row>
    <row r="175" spans="1:7" ht="12.75">
      <c r="A175" s="217" t="s">
        <v>19</v>
      </c>
      <c r="B175" s="217" t="s">
        <v>6</v>
      </c>
      <c r="C175" s="217" t="s">
        <v>299</v>
      </c>
      <c r="D175" s="217"/>
      <c r="E175" s="50" t="s">
        <v>228</v>
      </c>
      <c r="F175" s="20">
        <f aca="true" t="shared" si="39" ref="F175:G176">F176</f>
        <v>212</v>
      </c>
      <c r="G175" s="20">
        <f t="shared" si="39"/>
        <v>212</v>
      </c>
    </row>
    <row r="176" spans="1:7" ht="31.5">
      <c r="A176" s="217" t="s">
        <v>19</v>
      </c>
      <c r="B176" s="217" t="s">
        <v>6</v>
      </c>
      <c r="C176" s="217" t="s">
        <v>299</v>
      </c>
      <c r="D176" s="167" t="s">
        <v>69</v>
      </c>
      <c r="E176" s="218" t="s">
        <v>92</v>
      </c>
      <c r="F176" s="20">
        <f t="shared" si="39"/>
        <v>212</v>
      </c>
      <c r="G176" s="20">
        <f t="shared" si="39"/>
        <v>212</v>
      </c>
    </row>
    <row r="177" spans="1:7" ht="31.5">
      <c r="A177" s="217" t="s">
        <v>19</v>
      </c>
      <c r="B177" s="217" t="s">
        <v>6</v>
      </c>
      <c r="C177" s="217" t="s">
        <v>299</v>
      </c>
      <c r="D177" s="217">
        <v>240</v>
      </c>
      <c r="E177" s="218" t="s">
        <v>219</v>
      </c>
      <c r="F177" s="20">
        <f>14.2+60+38.8+10+115-26</f>
        <v>212</v>
      </c>
      <c r="G177" s="20">
        <v>212</v>
      </c>
    </row>
    <row r="178" spans="1:7" ht="47.25">
      <c r="A178" s="217" t="s">
        <v>19</v>
      </c>
      <c r="B178" s="217" t="s">
        <v>6</v>
      </c>
      <c r="C178" s="217" t="s">
        <v>300</v>
      </c>
      <c r="D178" s="217"/>
      <c r="E178" s="218" t="s">
        <v>229</v>
      </c>
      <c r="F178" s="20">
        <f aca="true" t="shared" si="40" ref="F178:G179">F179</f>
        <v>645.3</v>
      </c>
      <c r="G178" s="20">
        <f t="shared" si="40"/>
        <v>645.3</v>
      </c>
    </row>
    <row r="179" spans="1:7" ht="31.5">
      <c r="A179" s="217" t="s">
        <v>19</v>
      </c>
      <c r="B179" s="217" t="s">
        <v>6</v>
      </c>
      <c r="C179" s="217" t="s">
        <v>300</v>
      </c>
      <c r="D179" s="167" t="s">
        <v>69</v>
      </c>
      <c r="E179" s="218" t="s">
        <v>92</v>
      </c>
      <c r="F179" s="20">
        <f t="shared" si="40"/>
        <v>645.3</v>
      </c>
      <c r="G179" s="20">
        <f t="shared" si="40"/>
        <v>645.3</v>
      </c>
    </row>
    <row r="180" spans="1:7" ht="31.5">
      <c r="A180" s="217" t="s">
        <v>19</v>
      </c>
      <c r="B180" s="217" t="s">
        <v>6</v>
      </c>
      <c r="C180" s="217" t="s">
        <v>300</v>
      </c>
      <c r="D180" s="217">
        <v>240</v>
      </c>
      <c r="E180" s="218" t="s">
        <v>219</v>
      </c>
      <c r="F180" s="20">
        <f>574.6+58.4+12.3</f>
        <v>645.3</v>
      </c>
      <c r="G180" s="20">
        <v>645.3</v>
      </c>
    </row>
    <row r="181" spans="1:7" ht="12.75">
      <c r="A181" s="217" t="s">
        <v>19</v>
      </c>
      <c r="B181" s="217" t="s">
        <v>6</v>
      </c>
      <c r="C181" s="167" t="s">
        <v>107</v>
      </c>
      <c r="D181" s="167" t="s">
        <v>66</v>
      </c>
      <c r="E181" s="50" t="s">
        <v>102</v>
      </c>
      <c r="F181" s="20">
        <f>F182</f>
        <v>250</v>
      </c>
      <c r="G181" s="20">
        <f aca="true" t="shared" si="41" ref="G181:G184">G182</f>
        <v>250</v>
      </c>
    </row>
    <row r="182" spans="1:7" ht="31.5">
      <c r="A182" s="217" t="s">
        <v>19</v>
      </c>
      <c r="B182" s="217" t="s">
        <v>6</v>
      </c>
      <c r="C182" s="217">
        <v>9930000000</v>
      </c>
      <c r="D182" s="217"/>
      <c r="E182" s="50" t="s">
        <v>154</v>
      </c>
      <c r="F182" s="20">
        <f>F183</f>
        <v>250</v>
      </c>
      <c r="G182" s="20">
        <f t="shared" si="41"/>
        <v>250</v>
      </c>
    </row>
    <row r="183" spans="1:7" ht="31.5">
      <c r="A183" s="217" t="s">
        <v>19</v>
      </c>
      <c r="B183" s="217" t="s">
        <v>6</v>
      </c>
      <c r="C183" s="217">
        <v>9930020490</v>
      </c>
      <c r="D183" s="217"/>
      <c r="E183" s="50" t="s">
        <v>352</v>
      </c>
      <c r="F183" s="20">
        <f>F184</f>
        <v>250</v>
      </c>
      <c r="G183" s="20">
        <f t="shared" si="41"/>
        <v>250</v>
      </c>
    </row>
    <row r="184" spans="1:7" ht="12.75">
      <c r="A184" s="217" t="s">
        <v>19</v>
      </c>
      <c r="B184" s="217" t="s">
        <v>6</v>
      </c>
      <c r="C184" s="217">
        <v>9930020490</v>
      </c>
      <c r="D184" s="221" t="s">
        <v>70</v>
      </c>
      <c r="E184" s="37" t="s">
        <v>71</v>
      </c>
      <c r="F184" s="20">
        <f>F185</f>
        <v>250</v>
      </c>
      <c r="G184" s="20">
        <f t="shared" si="41"/>
        <v>250</v>
      </c>
    </row>
    <row r="185" spans="1:7" ht="12.75">
      <c r="A185" s="217" t="s">
        <v>19</v>
      </c>
      <c r="B185" s="217" t="s">
        <v>6</v>
      </c>
      <c r="C185" s="217">
        <v>9930020490</v>
      </c>
      <c r="D185" s="1" t="s">
        <v>353</v>
      </c>
      <c r="E185" s="122" t="s">
        <v>354</v>
      </c>
      <c r="F185" s="20">
        <f>200+50</f>
        <v>250</v>
      </c>
      <c r="G185" s="20">
        <v>250</v>
      </c>
    </row>
    <row r="186" spans="1:7" ht="12.75">
      <c r="A186" s="217" t="s">
        <v>19</v>
      </c>
      <c r="B186" s="217" t="s">
        <v>48</v>
      </c>
      <c r="C186" s="217" t="s">
        <v>66</v>
      </c>
      <c r="D186" s="217" t="s">
        <v>66</v>
      </c>
      <c r="E186" s="44" t="s">
        <v>26</v>
      </c>
      <c r="F186" s="20">
        <f aca="true" t="shared" si="42" ref="F186:F194">F187</f>
        <v>5054.1</v>
      </c>
      <c r="G186" s="20">
        <f aca="true" t="shared" si="43" ref="G186:G194">G187</f>
        <v>4741.3</v>
      </c>
    </row>
    <row r="187" spans="1:7" ht="47.25">
      <c r="A187" s="217" t="s">
        <v>19</v>
      </c>
      <c r="B187" s="217" t="s">
        <v>48</v>
      </c>
      <c r="C187" s="167">
        <v>2600000000</v>
      </c>
      <c r="D187" s="167"/>
      <c r="E187" s="218" t="s">
        <v>325</v>
      </c>
      <c r="F187" s="20">
        <f t="shared" si="42"/>
        <v>5054.1</v>
      </c>
      <c r="G187" s="20">
        <f t="shared" si="43"/>
        <v>4741.3</v>
      </c>
    </row>
    <row r="188" spans="1:7" ht="31.5">
      <c r="A188" s="217" t="s">
        <v>19</v>
      </c>
      <c r="B188" s="217" t="s">
        <v>48</v>
      </c>
      <c r="C188" s="217">
        <v>2640000000</v>
      </c>
      <c r="D188" s="167"/>
      <c r="E188" s="218" t="s">
        <v>326</v>
      </c>
      <c r="F188" s="20">
        <f t="shared" si="42"/>
        <v>5054.1</v>
      </c>
      <c r="G188" s="20">
        <f t="shared" si="43"/>
        <v>4741.3</v>
      </c>
    </row>
    <row r="189" spans="1:7" ht="47.25">
      <c r="A189" s="217" t="s">
        <v>19</v>
      </c>
      <c r="B189" s="217" t="s">
        <v>48</v>
      </c>
      <c r="C189" s="217">
        <v>2640200000</v>
      </c>
      <c r="D189" s="1"/>
      <c r="E189" s="55" t="s">
        <v>385</v>
      </c>
      <c r="F189" s="20">
        <f>F193+F190</f>
        <v>5054.1</v>
      </c>
      <c r="G189" s="20">
        <f aca="true" t="shared" si="44" ref="G189">G193+G190</f>
        <v>4741.3</v>
      </c>
    </row>
    <row r="190" spans="1:7" ht="47.25">
      <c r="A190" s="217" t="s">
        <v>19</v>
      </c>
      <c r="B190" s="217" t="s">
        <v>48</v>
      </c>
      <c r="C190" s="221">
        <v>2640210860</v>
      </c>
      <c r="D190" s="1"/>
      <c r="E190" s="122" t="s">
        <v>398</v>
      </c>
      <c r="F190" s="20">
        <f>F191</f>
        <v>5000</v>
      </c>
      <c r="G190" s="20">
        <f aca="true" t="shared" si="45" ref="G190:G191">G191</f>
        <v>4688.1</v>
      </c>
    </row>
    <row r="191" spans="1:7" ht="31.5">
      <c r="A191" s="217" t="s">
        <v>19</v>
      </c>
      <c r="B191" s="217" t="s">
        <v>48</v>
      </c>
      <c r="C191" s="221">
        <v>2640210860</v>
      </c>
      <c r="D191" s="167" t="s">
        <v>69</v>
      </c>
      <c r="E191" s="218" t="s">
        <v>92</v>
      </c>
      <c r="F191" s="20">
        <f>F192</f>
        <v>5000</v>
      </c>
      <c r="G191" s="20">
        <f t="shared" si="45"/>
        <v>4688.1</v>
      </c>
    </row>
    <row r="192" spans="1:7" ht="31.5">
      <c r="A192" s="217" t="s">
        <v>19</v>
      </c>
      <c r="B192" s="217" t="s">
        <v>48</v>
      </c>
      <c r="C192" s="221">
        <v>2640210860</v>
      </c>
      <c r="D192" s="217">
        <v>240</v>
      </c>
      <c r="E192" s="218" t="s">
        <v>219</v>
      </c>
      <c r="F192" s="20">
        <v>5000</v>
      </c>
      <c r="G192" s="20">
        <v>4688.1</v>
      </c>
    </row>
    <row r="193" spans="1:7" ht="31.5">
      <c r="A193" s="217" t="s">
        <v>19</v>
      </c>
      <c r="B193" s="217" t="s">
        <v>48</v>
      </c>
      <c r="C193" s="221" t="s">
        <v>386</v>
      </c>
      <c r="D193" s="1"/>
      <c r="E193" s="122" t="s">
        <v>387</v>
      </c>
      <c r="F193" s="20">
        <f t="shared" si="42"/>
        <v>54.1</v>
      </c>
      <c r="G193" s="20">
        <f t="shared" si="43"/>
        <v>53.2</v>
      </c>
    </row>
    <row r="194" spans="1:7" ht="31.5">
      <c r="A194" s="217" t="s">
        <v>19</v>
      </c>
      <c r="B194" s="217" t="s">
        <v>48</v>
      </c>
      <c r="C194" s="221" t="s">
        <v>386</v>
      </c>
      <c r="D194" s="167" t="s">
        <v>69</v>
      </c>
      <c r="E194" s="218" t="s">
        <v>92</v>
      </c>
      <c r="F194" s="20">
        <f t="shared" si="42"/>
        <v>54.1</v>
      </c>
      <c r="G194" s="20">
        <f t="shared" si="43"/>
        <v>53.2</v>
      </c>
    </row>
    <row r="195" spans="1:7" ht="31.5">
      <c r="A195" s="217" t="s">
        <v>19</v>
      </c>
      <c r="B195" s="217" t="s">
        <v>48</v>
      </c>
      <c r="C195" s="221" t="s">
        <v>386</v>
      </c>
      <c r="D195" s="217">
        <v>240</v>
      </c>
      <c r="E195" s="218" t="s">
        <v>219</v>
      </c>
      <c r="F195" s="20">
        <v>54.1</v>
      </c>
      <c r="G195" s="20">
        <v>53.2</v>
      </c>
    </row>
    <row r="196" spans="1:7" ht="12.75">
      <c r="A196" s="217" t="s">
        <v>19</v>
      </c>
      <c r="B196" s="217" t="s">
        <v>57</v>
      </c>
      <c r="C196" s="217" t="s">
        <v>66</v>
      </c>
      <c r="D196" s="217" t="s">
        <v>66</v>
      </c>
      <c r="E196" s="37" t="s">
        <v>27</v>
      </c>
      <c r="F196" s="20">
        <f>F211+F197</f>
        <v>63742</v>
      </c>
      <c r="G196" s="20">
        <f>G211+G197</f>
        <v>61719.5</v>
      </c>
    </row>
    <row r="197" spans="1:7" ht="12.75">
      <c r="A197" s="217" t="s">
        <v>19</v>
      </c>
      <c r="B197" s="21" t="s">
        <v>232</v>
      </c>
      <c r="C197" s="217"/>
      <c r="D197" s="217"/>
      <c r="E197" s="172" t="s">
        <v>233</v>
      </c>
      <c r="F197" s="20">
        <f>F198+F206</f>
        <v>7799</v>
      </c>
      <c r="G197" s="20">
        <f>G198+G206</f>
        <v>7223.8</v>
      </c>
    </row>
    <row r="198" spans="1:7" ht="47.25">
      <c r="A198" s="217" t="s">
        <v>19</v>
      </c>
      <c r="B198" s="21" t="s">
        <v>232</v>
      </c>
      <c r="C198" s="167">
        <v>2400000000</v>
      </c>
      <c r="D198" s="217"/>
      <c r="E198" s="50" t="s">
        <v>323</v>
      </c>
      <c r="F198" s="20">
        <f aca="true" t="shared" si="46" ref="F198:G200">F199</f>
        <v>7093.4</v>
      </c>
      <c r="G198" s="20">
        <f t="shared" si="46"/>
        <v>6518.2</v>
      </c>
    </row>
    <row r="199" spans="1:7" ht="31.5">
      <c r="A199" s="217" t="s">
        <v>19</v>
      </c>
      <c r="B199" s="21" t="s">
        <v>232</v>
      </c>
      <c r="C199" s="167">
        <v>2430000000</v>
      </c>
      <c r="D199" s="217"/>
      <c r="E199" s="8" t="s">
        <v>346</v>
      </c>
      <c r="F199" s="20">
        <f t="shared" si="46"/>
        <v>7093.4</v>
      </c>
      <c r="G199" s="20">
        <f t="shared" si="46"/>
        <v>6518.2</v>
      </c>
    </row>
    <row r="200" spans="1:7" ht="31.5">
      <c r="A200" s="217" t="s">
        <v>19</v>
      </c>
      <c r="B200" s="21" t="s">
        <v>232</v>
      </c>
      <c r="C200" s="217">
        <v>2430100000</v>
      </c>
      <c r="D200" s="217"/>
      <c r="E200" s="8" t="s">
        <v>347</v>
      </c>
      <c r="F200" s="20">
        <f>F201</f>
        <v>7093.4</v>
      </c>
      <c r="G200" s="20">
        <f t="shared" si="46"/>
        <v>6518.2</v>
      </c>
    </row>
    <row r="201" spans="1:7" ht="12.75">
      <c r="A201" s="217" t="s">
        <v>19</v>
      </c>
      <c r="B201" s="21" t="s">
        <v>232</v>
      </c>
      <c r="C201" s="217">
        <v>2430120100</v>
      </c>
      <c r="D201" s="217"/>
      <c r="E201" s="37" t="s">
        <v>290</v>
      </c>
      <c r="F201" s="20">
        <f>F204+F202</f>
        <v>7093.4</v>
      </c>
      <c r="G201" s="20">
        <f aca="true" t="shared" si="47" ref="G201">G204+G202</f>
        <v>6518.2</v>
      </c>
    </row>
    <row r="202" spans="1:7" ht="31.5">
      <c r="A202" s="217" t="s">
        <v>19</v>
      </c>
      <c r="B202" s="21" t="s">
        <v>232</v>
      </c>
      <c r="C202" s="217">
        <v>2430100000</v>
      </c>
      <c r="D202" s="167" t="s">
        <v>69</v>
      </c>
      <c r="E202" s="218" t="s">
        <v>92</v>
      </c>
      <c r="F202" s="20">
        <f>F203</f>
        <v>1243</v>
      </c>
      <c r="G202" s="20">
        <f aca="true" t="shared" si="48" ref="G202">G203</f>
        <v>667.8</v>
      </c>
    </row>
    <row r="203" spans="1:7" ht="31.5">
      <c r="A203" s="217" t="s">
        <v>19</v>
      </c>
      <c r="B203" s="21" t="s">
        <v>232</v>
      </c>
      <c r="C203" s="217">
        <v>2430120100</v>
      </c>
      <c r="D203" s="217">
        <v>240</v>
      </c>
      <c r="E203" s="218" t="s">
        <v>219</v>
      </c>
      <c r="F203" s="20">
        <f>659+584</f>
        <v>1243</v>
      </c>
      <c r="G203" s="20">
        <v>667.8</v>
      </c>
    </row>
    <row r="204" spans="1:7" ht="31.5">
      <c r="A204" s="217" t="s">
        <v>19</v>
      </c>
      <c r="B204" s="21" t="s">
        <v>232</v>
      </c>
      <c r="C204" s="217">
        <v>2430120100</v>
      </c>
      <c r="D204" s="167" t="s">
        <v>72</v>
      </c>
      <c r="E204" s="50" t="s">
        <v>93</v>
      </c>
      <c r="F204" s="20">
        <f aca="true" t="shared" si="49" ref="F204:G204">F205</f>
        <v>5850.4</v>
      </c>
      <c r="G204" s="20">
        <f t="shared" si="49"/>
        <v>5850.4</v>
      </c>
    </row>
    <row r="205" spans="1:7" ht="12.75">
      <c r="A205" s="217" t="s">
        <v>19</v>
      </c>
      <c r="B205" s="21" t="s">
        <v>232</v>
      </c>
      <c r="C205" s="217">
        <v>2430120100</v>
      </c>
      <c r="D205" s="167" t="s">
        <v>116</v>
      </c>
      <c r="E205" s="50" t="s">
        <v>117</v>
      </c>
      <c r="F205" s="20">
        <f>4817.5+2032.1+3100-2998.3+41.5-1142.4</f>
        <v>5850.4</v>
      </c>
      <c r="G205" s="20">
        <v>5850.4</v>
      </c>
    </row>
    <row r="206" spans="1:7" ht="12.75">
      <c r="A206" s="217" t="s">
        <v>19</v>
      </c>
      <c r="B206" s="21" t="s">
        <v>232</v>
      </c>
      <c r="C206" s="217">
        <v>9900000000</v>
      </c>
      <c r="D206" s="217"/>
      <c r="E206" s="218" t="s">
        <v>102</v>
      </c>
      <c r="F206" s="20">
        <f>F207</f>
        <v>705.6</v>
      </c>
      <c r="G206" s="20">
        <f aca="true" t="shared" si="50" ref="G206:G209">G207</f>
        <v>705.6</v>
      </c>
    </row>
    <row r="207" spans="1:7" ht="12.75">
      <c r="A207" s="217" t="s">
        <v>19</v>
      </c>
      <c r="B207" s="21" t="s">
        <v>232</v>
      </c>
      <c r="C207" s="217">
        <v>9910000000</v>
      </c>
      <c r="D207" s="217"/>
      <c r="E207" s="218" t="s">
        <v>8</v>
      </c>
      <c r="F207" s="20">
        <f>F208</f>
        <v>705.6</v>
      </c>
      <c r="G207" s="20">
        <f t="shared" si="50"/>
        <v>705.6</v>
      </c>
    </row>
    <row r="208" spans="1:7" ht="12.75">
      <c r="A208" s="217" t="s">
        <v>19</v>
      </c>
      <c r="B208" s="21" t="s">
        <v>232</v>
      </c>
      <c r="C208" s="217">
        <v>9910020000</v>
      </c>
      <c r="D208" s="217"/>
      <c r="E208" s="218" t="s">
        <v>279</v>
      </c>
      <c r="F208" s="20">
        <f>F209</f>
        <v>705.6</v>
      </c>
      <c r="G208" s="20">
        <f t="shared" si="50"/>
        <v>705.6</v>
      </c>
    </row>
    <row r="209" spans="1:7" ht="31.5">
      <c r="A209" s="217" t="s">
        <v>19</v>
      </c>
      <c r="B209" s="21" t="s">
        <v>232</v>
      </c>
      <c r="C209" s="217">
        <v>9910020000</v>
      </c>
      <c r="D209" s="167" t="s">
        <v>69</v>
      </c>
      <c r="E209" s="50" t="s">
        <v>92</v>
      </c>
      <c r="F209" s="20">
        <f>F210</f>
        <v>705.6</v>
      </c>
      <c r="G209" s="20">
        <f t="shared" si="50"/>
        <v>705.6</v>
      </c>
    </row>
    <row r="210" spans="1:7" ht="31.5">
      <c r="A210" s="217" t="s">
        <v>19</v>
      </c>
      <c r="B210" s="21" t="s">
        <v>232</v>
      </c>
      <c r="C210" s="217">
        <v>9910020000</v>
      </c>
      <c r="D210" s="217">
        <v>240</v>
      </c>
      <c r="E210" s="50" t="s">
        <v>219</v>
      </c>
      <c r="F210" s="20">
        <v>705.6</v>
      </c>
      <c r="G210" s="20">
        <v>705.6</v>
      </c>
    </row>
    <row r="211" spans="1:7" ht="12.75">
      <c r="A211" s="217" t="s">
        <v>19</v>
      </c>
      <c r="B211" s="217" t="s">
        <v>49</v>
      </c>
      <c r="C211" s="217" t="s">
        <v>66</v>
      </c>
      <c r="D211" s="217" t="s">
        <v>66</v>
      </c>
      <c r="E211" s="218" t="s">
        <v>28</v>
      </c>
      <c r="F211" s="20">
        <f>F212+F270</f>
        <v>55943</v>
      </c>
      <c r="G211" s="20">
        <f>G212+G270</f>
        <v>54495.7</v>
      </c>
    </row>
    <row r="212" spans="1:7" ht="47.25">
      <c r="A212" s="217" t="s">
        <v>19</v>
      </c>
      <c r="B212" s="217" t="s">
        <v>49</v>
      </c>
      <c r="C212" s="167">
        <v>2300000000</v>
      </c>
      <c r="D212" s="217"/>
      <c r="E212" s="218" t="s">
        <v>324</v>
      </c>
      <c r="F212" s="20">
        <f>F213+F221+F262</f>
        <v>55818</v>
      </c>
      <c r="G212" s="20">
        <f>G213+G221+G262</f>
        <v>54370.7</v>
      </c>
    </row>
    <row r="213" spans="1:7" ht="47.25">
      <c r="A213" s="217" t="s">
        <v>19</v>
      </c>
      <c r="B213" s="217" t="s">
        <v>49</v>
      </c>
      <c r="C213" s="167">
        <v>2310000000</v>
      </c>
      <c r="D213" s="217"/>
      <c r="E213" s="218" t="s">
        <v>209</v>
      </c>
      <c r="F213" s="20">
        <f>F214</f>
        <v>24040.8</v>
      </c>
      <c r="G213" s="20">
        <f>G214</f>
        <v>24038.3</v>
      </c>
    </row>
    <row r="214" spans="1:7" ht="46.9" customHeight="1">
      <c r="A214" s="217" t="s">
        <v>19</v>
      </c>
      <c r="B214" s="217" t="s">
        <v>49</v>
      </c>
      <c r="C214" s="167" t="s">
        <v>301</v>
      </c>
      <c r="D214" s="23"/>
      <c r="E214" s="218" t="s">
        <v>225</v>
      </c>
      <c r="F214" s="20">
        <f>F218+F215</f>
        <v>24040.8</v>
      </c>
      <c r="G214" s="20">
        <f>G218+G215</f>
        <v>24038.3</v>
      </c>
    </row>
    <row r="215" spans="1:7" ht="12.75">
      <c r="A215" s="217" t="s">
        <v>19</v>
      </c>
      <c r="B215" s="217" t="s">
        <v>49</v>
      </c>
      <c r="C215" s="217" t="s">
        <v>302</v>
      </c>
      <c r="D215" s="217"/>
      <c r="E215" s="55" t="s">
        <v>227</v>
      </c>
      <c r="F215" s="20">
        <f aca="true" t="shared" si="51" ref="F215:G216">F216</f>
        <v>8535.9</v>
      </c>
      <c r="G215" s="20">
        <f t="shared" si="51"/>
        <v>8533.4</v>
      </c>
    </row>
    <row r="216" spans="1:7" ht="31.5">
      <c r="A216" s="217" t="s">
        <v>19</v>
      </c>
      <c r="B216" s="217" t="s">
        <v>49</v>
      </c>
      <c r="C216" s="217" t="s">
        <v>302</v>
      </c>
      <c r="D216" s="167" t="s">
        <v>69</v>
      </c>
      <c r="E216" s="50" t="s">
        <v>92</v>
      </c>
      <c r="F216" s="20">
        <f t="shared" si="51"/>
        <v>8535.9</v>
      </c>
      <c r="G216" s="20">
        <f t="shared" si="51"/>
        <v>8533.4</v>
      </c>
    </row>
    <row r="217" spans="1:7" ht="31.5">
      <c r="A217" s="217" t="s">
        <v>19</v>
      </c>
      <c r="B217" s="217" t="s">
        <v>49</v>
      </c>
      <c r="C217" s="217" t="s">
        <v>302</v>
      </c>
      <c r="D217" s="217">
        <v>240</v>
      </c>
      <c r="E217" s="50" t="s">
        <v>219</v>
      </c>
      <c r="F217" s="20">
        <f>569.3+490+9669.9-695.3-569-929</f>
        <v>8535.9</v>
      </c>
      <c r="G217" s="20">
        <v>8533.4</v>
      </c>
    </row>
    <row r="218" spans="1:7" ht="25.9" customHeight="1">
      <c r="A218" s="217" t="s">
        <v>19</v>
      </c>
      <c r="B218" s="217" t="s">
        <v>49</v>
      </c>
      <c r="C218" s="167" t="s">
        <v>303</v>
      </c>
      <c r="D218" s="217"/>
      <c r="E218" s="86" t="s">
        <v>217</v>
      </c>
      <c r="F218" s="20">
        <f aca="true" t="shared" si="52" ref="F218:G219">F219</f>
        <v>15504.9</v>
      </c>
      <c r="G218" s="20">
        <f t="shared" si="52"/>
        <v>15504.9</v>
      </c>
    </row>
    <row r="219" spans="1:7" ht="31.5">
      <c r="A219" s="217" t="s">
        <v>19</v>
      </c>
      <c r="B219" s="217" t="s">
        <v>49</v>
      </c>
      <c r="C219" s="167" t="s">
        <v>303</v>
      </c>
      <c r="D219" s="167" t="s">
        <v>69</v>
      </c>
      <c r="E219" s="218" t="s">
        <v>92</v>
      </c>
      <c r="F219" s="20">
        <f t="shared" si="52"/>
        <v>15504.9</v>
      </c>
      <c r="G219" s="20">
        <f t="shared" si="52"/>
        <v>15504.9</v>
      </c>
    </row>
    <row r="220" spans="1:7" ht="31.5">
      <c r="A220" s="217" t="s">
        <v>19</v>
      </c>
      <c r="B220" s="217" t="s">
        <v>49</v>
      </c>
      <c r="C220" s="167" t="s">
        <v>303</v>
      </c>
      <c r="D220" s="217">
        <v>240</v>
      </c>
      <c r="E220" s="218" t="s">
        <v>219</v>
      </c>
      <c r="F220" s="20">
        <f>15349.8+155.1</f>
        <v>15504.9</v>
      </c>
      <c r="G220" s="20">
        <v>15504.9</v>
      </c>
    </row>
    <row r="221" spans="1:7" ht="12.75">
      <c r="A221" s="217" t="s">
        <v>19</v>
      </c>
      <c r="B221" s="217" t="s">
        <v>49</v>
      </c>
      <c r="C221" s="167">
        <v>2320000000</v>
      </c>
      <c r="D221" s="217"/>
      <c r="E221" s="218" t="s">
        <v>178</v>
      </c>
      <c r="F221" s="20">
        <f>F232+F254+F222+F258</f>
        <v>29159.600000000002</v>
      </c>
      <c r="G221" s="20">
        <f>G232+G254+G222+G258</f>
        <v>27715.199999999997</v>
      </c>
    </row>
    <row r="222" spans="1:7" ht="31.5">
      <c r="A222" s="217" t="s">
        <v>19</v>
      </c>
      <c r="B222" s="217" t="s">
        <v>49</v>
      </c>
      <c r="C222" s="167">
        <v>2320100000</v>
      </c>
      <c r="D222" s="217"/>
      <c r="E222" s="218" t="s">
        <v>357</v>
      </c>
      <c r="F222" s="20">
        <f>F229+F223+F226</f>
        <v>1581.5</v>
      </c>
      <c r="G222" s="20">
        <f>G229+G223+G226</f>
        <v>1581.3</v>
      </c>
    </row>
    <row r="223" spans="1:7" ht="12.75">
      <c r="A223" s="217" t="s">
        <v>19</v>
      </c>
      <c r="B223" s="217" t="s">
        <v>49</v>
      </c>
      <c r="C223" s="167">
        <v>2320120100</v>
      </c>
      <c r="D223" s="217"/>
      <c r="E223" s="218" t="s">
        <v>227</v>
      </c>
      <c r="F223" s="20">
        <f>F224</f>
        <v>30</v>
      </c>
      <c r="G223" s="20">
        <f aca="true" t="shared" si="53" ref="G223:G224">G224</f>
        <v>30</v>
      </c>
    </row>
    <row r="224" spans="1:7" ht="31.5">
      <c r="A224" s="217" t="s">
        <v>19</v>
      </c>
      <c r="B224" s="217" t="s">
        <v>49</v>
      </c>
      <c r="C224" s="167">
        <v>2320120100</v>
      </c>
      <c r="D224" s="167" t="s">
        <v>69</v>
      </c>
      <c r="E224" s="218" t="s">
        <v>92</v>
      </c>
      <c r="F224" s="20">
        <f>F225</f>
        <v>30</v>
      </c>
      <c r="G224" s="20">
        <f t="shared" si="53"/>
        <v>30</v>
      </c>
    </row>
    <row r="225" spans="1:7" ht="31.5">
      <c r="A225" s="217" t="s">
        <v>19</v>
      </c>
      <c r="B225" s="217" t="s">
        <v>49</v>
      </c>
      <c r="C225" s="167">
        <v>2320120100</v>
      </c>
      <c r="D225" s="217">
        <v>240</v>
      </c>
      <c r="E225" s="218" t="s">
        <v>219</v>
      </c>
      <c r="F225" s="20">
        <v>30</v>
      </c>
      <c r="G225" s="20">
        <v>30</v>
      </c>
    </row>
    <row r="226" spans="1:7" ht="63">
      <c r="A226" s="217" t="s">
        <v>19</v>
      </c>
      <c r="B226" s="217" t="s">
        <v>49</v>
      </c>
      <c r="C226" s="217">
        <v>2320119030</v>
      </c>
      <c r="D226" s="217"/>
      <c r="E226" s="218" t="s">
        <v>375</v>
      </c>
      <c r="F226" s="20">
        <f>F227</f>
        <v>1305.1000000000001</v>
      </c>
      <c r="G226" s="20">
        <f aca="true" t="shared" si="54" ref="G226:G227">G227</f>
        <v>1305.1</v>
      </c>
    </row>
    <row r="227" spans="1:7" ht="31.5">
      <c r="A227" s="217" t="s">
        <v>19</v>
      </c>
      <c r="B227" s="217" t="s">
        <v>49</v>
      </c>
      <c r="C227" s="217">
        <v>2320119030</v>
      </c>
      <c r="D227" s="167" t="s">
        <v>69</v>
      </c>
      <c r="E227" s="218" t="s">
        <v>92</v>
      </c>
      <c r="F227" s="20">
        <f>F228</f>
        <v>1305.1000000000001</v>
      </c>
      <c r="G227" s="20">
        <f t="shared" si="54"/>
        <v>1305.1</v>
      </c>
    </row>
    <row r="228" spans="1:7" ht="31.5">
      <c r="A228" s="217" t="s">
        <v>19</v>
      </c>
      <c r="B228" s="217" t="s">
        <v>49</v>
      </c>
      <c r="C228" s="217">
        <v>2320119030</v>
      </c>
      <c r="D228" s="217">
        <v>240</v>
      </c>
      <c r="E228" s="218" t="s">
        <v>219</v>
      </c>
      <c r="F228" s="20">
        <f>1318.4-13.3</f>
        <v>1305.1000000000001</v>
      </c>
      <c r="G228" s="20">
        <v>1305.1</v>
      </c>
    </row>
    <row r="229" spans="1:7" ht="63">
      <c r="A229" s="217" t="s">
        <v>19</v>
      </c>
      <c r="B229" s="217" t="s">
        <v>49</v>
      </c>
      <c r="C229" s="217" t="s">
        <v>362</v>
      </c>
      <c r="D229" s="217"/>
      <c r="E229" s="132" t="s">
        <v>363</v>
      </c>
      <c r="F229" s="20">
        <f>F230</f>
        <v>246.39999999999998</v>
      </c>
      <c r="G229" s="20">
        <f aca="true" t="shared" si="55" ref="G229:G230">G230</f>
        <v>246.2</v>
      </c>
    </row>
    <row r="230" spans="1:7" ht="31.5">
      <c r="A230" s="217" t="s">
        <v>19</v>
      </c>
      <c r="B230" s="217" t="s">
        <v>49</v>
      </c>
      <c r="C230" s="217" t="s">
        <v>362</v>
      </c>
      <c r="D230" s="167" t="s">
        <v>69</v>
      </c>
      <c r="E230" s="218" t="s">
        <v>92</v>
      </c>
      <c r="F230" s="20">
        <f>F231</f>
        <v>246.39999999999998</v>
      </c>
      <c r="G230" s="20">
        <f t="shared" si="55"/>
        <v>246.2</v>
      </c>
    </row>
    <row r="231" spans="1:7" ht="31.5">
      <c r="A231" s="217" t="s">
        <v>19</v>
      </c>
      <c r="B231" s="217" t="s">
        <v>49</v>
      </c>
      <c r="C231" s="217" t="s">
        <v>362</v>
      </c>
      <c r="D231" s="217">
        <v>240</v>
      </c>
      <c r="E231" s="218" t="s">
        <v>219</v>
      </c>
      <c r="F231" s="20">
        <f>70+178.7-2.3</f>
        <v>246.39999999999998</v>
      </c>
      <c r="G231" s="20">
        <v>246.2</v>
      </c>
    </row>
    <row r="232" spans="1:7" ht="12.75">
      <c r="A232" s="217" t="s">
        <v>19</v>
      </c>
      <c r="B232" s="217" t="s">
        <v>49</v>
      </c>
      <c r="C232" s="167">
        <v>2320200000</v>
      </c>
      <c r="D232" s="217"/>
      <c r="E232" s="218" t="s">
        <v>125</v>
      </c>
      <c r="F232" s="20">
        <f>F233+F236+F239+F242+F245+F248+F251</f>
        <v>27022.9</v>
      </c>
      <c r="G232" s="20">
        <f aca="true" t="shared" si="56" ref="G232">G233+G236+G239+G242+G245+G248+G251</f>
        <v>25604.499999999996</v>
      </c>
    </row>
    <row r="233" spans="1:7" ht="12.75">
      <c r="A233" s="217" t="s">
        <v>19</v>
      </c>
      <c r="B233" s="217" t="s">
        <v>49</v>
      </c>
      <c r="C233" s="217">
        <v>2320220050</v>
      </c>
      <c r="D233" s="217"/>
      <c r="E233" s="218" t="s">
        <v>126</v>
      </c>
      <c r="F233" s="20">
        <f aca="true" t="shared" si="57" ref="F233:G234">F234</f>
        <v>17991.2</v>
      </c>
      <c r="G233" s="20">
        <f t="shared" si="57"/>
        <v>17870.3</v>
      </c>
    </row>
    <row r="234" spans="1:7" ht="31.5">
      <c r="A234" s="217" t="s">
        <v>19</v>
      </c>
      <c r="B234" s="217" t="s">
        <v>49</v>
      </c>
      <c r="C234" s="217">
        <v>2320220050</v>
      </c>
      <c r="D234" s="167" t="s">
        <v>69</v>
      </c>
      <c r="E234" s="218" t="s">
        <v>92</v>
      </c>
      <c r="F234" s="20">
        <f t="shared" si="57"/>
        <v>17991.2</v>
      </c>
      <c r="G234" s="20">
        <f t="shared" si="57"/>
        <v>17870.3</v>
      </c>
    </row>
    <row r="235" spans="1:7" ht="31.5">
      <c r="A235" s="217" t="s">
        <v>19</v>
      </c>
      <c r="B235" s="217" t="s">
        <v>49</v>
      </c>
      <c r="C235" s="217">
        <v>2320220050</v>
      </c>
      <c r="D235" s="217">
        <v>240</v>
      </c>
      <c r="E235" s="218" t="s">
        <v>219</v>
      </c>
      <c r="F235" s="20">
        <f>17765.4+438.7-30-182.9</f>
        <v>17991.2</v>
      </c>
      <c r="G235" s="20">
        <v>17870.3</v>
      </c>
    </row>
    <row r="236" spans="1:7" ht="12.75">
      <c r="A236" s="217" t="s">
        <v>19</v>
      </c>
      <c r="B236" s="217" t="s">
        <v>49</v>
      </c>
      <c r="C236" s="217">
        <v>2320220070</v>
      </c>
      <c r="D236" s="217"/>
      <c r="E236" s="218" t="s">
        <v>127</v>
      </c>
      <c r="F236" s="20">
        <f aca="true" t="shared" si="58" ref="F236:G237">F237</f>
        <v>4883.2</v>
      </c>
      <c r="G236" s="20">
        <f t="shared" si="58"/>
        <v>4883.2</v>
      </c>
    </row>
    <row r="237" spans="1:7" ht="31.5">
      <c r="A237" s="217" t="s">
        <v>19</v>
      </c>
      <c r="B237" s="217" t="s">
        <v>49</v>
      </c>
      <c r="C237" s="217">
        <v>2320220070</v>
      </c>
      <c r="D237" s="167" t="s">
        <v>69</v>
      </c>
      <c r="E237" s="218" t="s">
        <v>92</v>
      </c>
      <c r="F237" s="20">
        <f t="shared" si="58"/>
        <v>4883.2</v>
      </c>
      <c r="G237" s="20">
        <f t="shared" si="58"/>
        <v>4883.2</v>
      </c>
    </row>
    <row r="238" spans="1:7" ht="31.5">
      <c r="A238" s="217" t="s">
        <v>19</v>
      </c>
      <c r="B238" s="217" t="s">
        <v>49</v>
      </c>
      <c r="C238" s="217">
        <v>2320220070</v>
      </c>
      <c r="D238" s="217">
        <v>240</v>
      </c>
      <c r="E238" s="218" t="s">
        <v>219</v>
      </c>
      <c r="F238" s="20">
        <f>3850.3+850+182.9</f>
        <v>4883.2</v>
      </c>
      <c r="G238" s="20">
        <v>4883.2</v>
      </c>
    </row>
    <row r="239" spans="1:7" ht="12.75">
      <c r="A239" s="217" t="s">
        <v>19</v>
      </c>
      <c r="B239" s="217" t="s">
        <v>49</v>
      </c>
      <c r="C239" s="217">
        <v>2320220080</v>
      </c>
      <c r="D239" s="217"/>
      <c r="E239" s="218" t="s">
        <v>128</v>
      </c>
      <c r="F239" s="20">
        <f aca="true" t="shared" si="59" ref="F239:G240">F240</f>
        <v>1279.8</v>
      </c>
      <c r="G239" s="20">
        <f t="shared" si="59"/>
        <v>1279.8</v>
      </c>
    </row>
    <row r="240" spans="1:7" ht="31.5">
      <c r="A240" s="217" t="s">
        <v>19</v>
      </c>
      <c r="B240" s="217" t="s">
        <v>49</v>
      </c>
      <c r="C240" s="217">
        <v>2320220080</v>
      </c>
      <c r="D240" s="167" t="s">
        <v>69</v>
      </c>
      <c r="E240" s="218" t="s">
        <v>92</v>
      </c>
      <c r="F240" s="20">
        <f t="shared" si="59"/>
        <v>1279.8</v>
      </c>
      <c r="G240" s="20">
        <f t="shared" si="59"/>
        <v>1279.8</v>
      </c>
    </row>
    <row r="241" spans="1:7" ht="31.5">
      <c r="A241" s="217" t="s">
        <v>19</v>
      </c>
      <c r="B241" s="217" t="s">
        <v>49</v>
      </c>
      <c r="C241" s="217">
        <v>2320220080</v>
      </c>
      <c r="D241" s="217">
        <v>240</v>
      </c>
      <c r="E241" s="218" t="s">
        <v>219</v>
      </c>
      <c r="F241" s="20">
        <f>399.8+880</f>
        <v>1279.8</v>
      </c>
      <c r="G241" s="20">
        <v>1279.8</v>
      </c>
    </row>
    <row r="242" spans="1:7" ht="12.75">
      <c r="A242" s="217" t="s">
        <v>19</v>
      </c>
      <c r="B242" s="217" t="s">
        <v>49</v>
      </c>
      <c r="C242" s="217">
        <v>2320220090</v>
      </c>
      <c r="D242" s="217"/>
      <c r="E242" s="8" t="s">
        <v>364</v>
      </c>
      <c r="F242" s="20">
        <f>F243</f>
        <v>1271.8999999999999</v>
      </c>
      <c r="G242" s="20">
        <f aca="true" t="shared" si="60" ref="G242:G243">G243</f>
        <v>214.8</v>
      </c>
    </row>
    <row r="243" spans="1:7" ht="31.5">
      <c r="A243" s="217" t="s">
        <v>19</v>
      </c>
      <c r="B243" s="217" t="s">
        <v>49</v>
      </c>
      <c r="C243" s="217">
        <v>2320220090</v>
      </c>
      <c r="D243" s="167" t="s">
        <v>69</v>
      </c>
      <c r="E243" s="218" t="s">
        <v>92</v>
      </c>
      <c r="F243" s="20">
        <f>F244</f>
        <v>1271.8999999999999</v>
      </c>
      <c r="G243" s="20">
        <f t="shared" si="60"/>
        <v>214.8</v>
      </c>
    </row>
    <row r="244" spans="1:7" ht="31.5">
      <c r="A244" s="217" t="s">
        <v>19</v>
      </c>
      <c r="B244" s="217" t="s">
        <v>49</v>
      </c>
      <c r="C244" s="217">
        <v>2320220090</v>
      </c>
      <c r="D244" s="217">
        <v>240</v>
      </c>
      <c r="E244" s="218" t="s">
        <v>219</v>
      </c>
      <c r="F244" s="20">
        <f>225.3-10.5+1057.1</f>
        <v>1271.8999999999999</v>
      </c>
      <c r="G244" s="20">
        <v>214.8</v>
      </c>
    </row>
    <row r="245" spans="1:7" ht="31.5">
      <c r="A245" s="217" t="s">
        <v>19</v>
      </c>
      <c r="B245" s="217" t="s">
        <v>49</v>
      </c>
      <c r="C245" s="217">
        <v>2320220100</v>
      </c>
      <c r="D245" s="217"/>
      <c r="E245" s="8" t="s">
        <v>377</v>
      </c>
      <c r="F245" s="20">
        <f>F246</f>
        <v>32</v>
      </c>
      <c r="G245" s="20">
        <f aca="true" t="shared" si="61" ref="G245:G246">G246</f>
        <v>30.6</v>
      </c>
    </row>
    <row r="246" spans="1:7" ht="31.5">
      <c r="A246" s="217" t="s">
        <v>19</v>
      </c>
      <c r="B246" s="217" t="s">
        <v>49</v>
      </c>
      <c r="C246" s="217">
        <v>2320220100</v>
      </c>
      <c r="D246" s="167" t="s">
        <v>69</v>
      </c>
      <c r="E246" s="218" t="s">
        <v>92</v>
      </c>
      <c r="F246" s="20">
        <f>F247</f>
        <v>32</v>
      </c>
      <c r="G246" s="20">
        <f t="shared" si="61"/>
        <v>30.6</v>
      </c>
    </row>
    <row r="247" spans="1:7" ht="31.5">
      <c r="A247" s="217" t="s">
        <v>19</v>
      </c>
      <c r="B247" s="217" t="s">
        <v>49</v>
      </c>
      <c r="C247" s="217">
        <v>2320220100</v>
      </c>
      <c r="D247" s="217">
        <v>240</v>
      </c>
      <c r="E247" s="218" t="s">
        <v>219</v>
      </c>
      <c r="F247" s="20">
        <v>32</v>
      </c>
      <c r="G247" s="20">
        <v>30.6</v>
      </c>
    </row>
    <row r="248" spans="1:7" ht="12.75">
      <c r="A248" s="217" t="s">
        <v>19</v>
      </c>
      <c r="B248" s="217" t="s">
        <v>49</v>
      </c>
      <c r="C248" s="217">
        <v>2320220110</v>
      </c>
      <c r="D248" s="217"/>
      <c r="E248" s="218" t="s">
        <v>378</v>
      </c>
      <c r="F248" s="20">
        <f>F249</f>
        <v>1558.8</v>
      </c>
      <c r="G248" s="20">
        <f aca="true" t="shared" si="62" ref="G248:G249">G249</f>
        <v>1319.8</v>
      </c>
    </row>
    <row r="249" spans="1:7" ht="31.5">
      <c r="A249" s="217" t="s">
        <v>19</v>
      </c>
      <c r="B249" s="217" t="s">
        <v>49</v>
      </c>
      <c r="C249" s="217">
        <v>2320220110</v>
      </c>
      <c r="D249" s="167" t="s">
        <v>69</v>
      </c>
      <c r="E249" s="218" t="s">
        <v>92</v>
      </c>
      <c r="F249" s="20">
        <f>F250</f>
        <v>1558.8</v>
      </c>
      <c r="G249" s="20">
        <f t="shared" si="62"/>
        <v>1319.8</v>
      </c>
    </row>
    <row r="250" spans="1:7" ht="31.5">
      <c r="A250" s="217" t="s">
        <v>19</v>
      </c>
      <c r="B250" s="217" t="s">
        <v>49</v>
      </c>
      <c r="C250" s="217">
        <v>2320220110</v>
      </c>
      <c r="D250" s="217">
        <v>240</v>
      </c>
      <c r="E250" s="218" t="s">
        <v>219</v>
      </c>
      <c r="F250" s="20">
        <v>1558.8</v>
      </c>
      <c r="G250" s="20">
        <v>1319.8</v>
      </c>
    </row>
    <row r="251" spans="1:7" ht="12.75">
      <c r="A251" s="217" t="s">
        <v>19</v>
      </c>
      <c r="B251" s="217" t="s">
        <v>49</v>
      </c>
      <c r="C251" s="217">
        <v>2320220280</v>
      </c>
      <c r="D251" s="217"/>
      <c r="E251" s="218" t="s">
        <v>379</v>
      </c>
      <c r="F251" s="20">
        <f>F252</f>
        <v>6</v>
      </c>
      <c r="G251" s="20">
        <f aca="true" t="shared" si="63" ref="G251:G252">G252</f>
        <v>6</v>
      </c>
    </row>
    <row r="252" spans="1:7" ht="31.5">
      <c r="A252" s="217" t="s">
        <v>19</v>
      </c>
      <c r="B252" s="217" t="s">
        <v>49</v>
      </c>
      <c r="C252" s="217">
        <v>2320220280</v>
      </c>
      <c r="D252" s="167" t="s">
        <v>69</v>
      </c>
      <c r="E252" s="218" t="s">
        <v>92</v>
      </c>
      <c r="F252" s="20">
        <f>F253</f>
        <v>6</v>
      </c>
      <c r="G252" s="20">
        <f t="shared" si="63"/>
        <v>6</v>
      </c>
    </row>
    <row r="253" spans="1:7" ht="31.5">
      <c r="A253" s="217" t="s">
        <v>19</v>
      </c>
      <c r="B253" s="217" t="s">
        <v>49</v>
      </c>
      <c r="C253" s="217">
        <v>2320220280</v>
      </c>
      <c r="D253" s="217">
        <v>240</v>
      </c>
      <c r="E253" s="218" t="s">
        <v>219</v>
      </c>
      <c r="F253" s="20">
        <v>6</v>
      </c>
      <c r="G253" s="20">
        <v>6</v>
      </c>
    </row>
    <row r="254" spans="1:7" ht="12.75">
      <c r="A254" s="217" t="s">
        <v>19</v>
      </c>
      <c r="B254" s="217" t="s">
        <v>49</v>
      </c>
      <c r="C254" s="167">
        <v>2320300000</v>
      </c>
      <c r="D254" s="217"/>
      <c r="E254" s="218" t="s">
        <v>329</v>
      </c>
      <c r="F254" s="20">
        <f>F255</f>
        <v>495.2</v>
      </c>
      <c r="G254" s="20">
        <f aca="true" t="shared" si="64" ref="G254:G256">G255</f>
        <v>495.2</v>
      </c>
    </row>
    <row r="255" spans="1:7" ht="12.75">
      <c r="A255" s="217" t="s">
        <v>19</v>
      </c>
      <c r="B255" s="217" t="s">
        <v>49</v>
      </c>
      <c r="C255" s="217">
        <v>2320320060</v>
      </c>
      <c r="D255" s="217"/>
      <c r="E255" s="218" t="s">
        <v>330</v>
      </c>
      <c r="F255" s="20">
        <f>F256</f>
        <v>495.2</v>
      </c>
      <c r="G255" s="20">
        <f t="shared" si="64"/>
        <v>495.2</v>
      </c>
    </row>
    <row r="256" spans="1:7" ht="31.5">
      <c r="A256" s="217" t="s">
        <v>19</v>
      </c>
      <c r="B256" s="217" t="s">
        <v>49</v>
      </c>
      <c r="C256" s="217">
        <v>2320320060</v>
      </c>
      <c r="D256" s="167" t="s">
        <v>72</v>
      </c>
      <c r="E256" s="50" t="s">
        <v>93</v>
      </c>
      <c r="F256" s="20">
        <f>F257</f>
        <v>495.2</v>
      </c>
      <c r="G256" s="20">
        <f t="shared" si="64"/>
        <v>495.2</v>
      </c>
    </row>
    <row r="257" spans="1:7" ht="12.75">
      <c r="A257" s="217" t="s">
        <v>19</v>
      </c>
      <c r="B257" s="217" t="s">
        <v>49</v>
      </c>
      <c r="C257" s="217">
        <v>2320320060</v>
      </c>
      <c r="D257" s="167" t="s">
        <v>116</v>
      </c>
      <c r="E257" s="50" t="s">
        <v>117</v>
      </c>
      <c r="F257" s="20">
        <f>377.8+235.6-118.2</f>
        <v>495.2</v>
      </c>
      <c r="G257" s="20">
        <v>495.2</v>
      </c>
    </row>
    <row r="258" spans="1:7" ht="31.5">
      <c r="A258" s="217" t="s">
        <v>19</v>
      </c>
      <c r="B258" s="217" t="s">
        <v>49</v>
      </c>
      <c r="C258" s="167">
        <v>2320500000</v>
      </c>
      <c r="D258" s="167"/>
      <c r="E258" s="218" t="s">
        <v>380</v>
      </c>
      <c r="F258" s="20">
        <f>F259</f>
        <v>60</v>
      </c>
      <c r="G258" s="20">
        <f aca="true" t="shared" si="65" ref="G258:G260">G259</f>
        <v>34.2</v>
      </c>
    </row>
    <row r="259" spans="1:7" ht="12.75">
      <c r="A259" s="217" t="s">
        <v>19</v>
      </c>
      <c r="B259" s="217" t="s">
        <v>49</v>
      </c>
      <c r="C259" s="167">
        <v>2320520100</v>
      </c>
      <c r="D259" s="167"/>
      <c r="E259" s="50" t="s">
        <v>227</v>
      </c>
      <c r="F259" s="20">
        <f>F260</f>
        <v>60</v>
      </c>
      <c r="G259" s="20">
        <f t="shared" si="65"/>
        <v>34.2</v>
      </c>
    </row>
    <row r="260" spans="1:7" ht="31.5">
      <c r="A260" s="217" t="s">
        <v>19</v>
      </c>
      <c r="B260" s="217" t="s">
        <v>49</v>
      </c>
      <c r="C260" s="167">
        <v>2320520100</v>
      </c>
      <c r="D260" s="167" t="s">
        <v>69</v>
      </c>
      <c r="E260" s="218" t="s">
        <v>92</v>
      </c>
      <c r="F260" s="20">
        <f>F261</f>
        <v>60</v>
      </c>
      <c r="G260" s="20">
        <f t="shared" si="65"/>
        <v>34.2</v>
      </c>
    </row>
    <row r="261" spans="1:7" ht="31.5">
      <c r="A261" s="217" t="s">
        <v>19</v>
      </c>
      <c r="B261" s="217" t="s">
        <v>49</v>
      </c>
      <c r="C261" s="167">
        <v>2320520100</v>
      </c>
      <c r="D261" s="217">
        <v>240</v>
      </c>
      <c r="E261" s="218" t="s">
        <v>219</v>
      </c>
      <c r="F261" s="20">
        <f>180-120</f>
        <v>60</v>
      </c>
      <c r="G261" s="20">
        <v>34.2</v>
      </c>
    </row>
    <row r="262" spans="1:7" ht="31.5">
      <c r="A262" s="217" t="s">
        <v>19</v>
      </c>
      <c r="B262" s="217" t="s">
        <v>49</v>
      </c>
      <c r="C262" s="167">
        <v>2330000000</v>
      </c>
      <c r="D262" s="217"/>
      <c r="E262" s="218" t="s">
        <v>343</v>
      </c>
      <c r="F262" s="20">
        <f>F263</f>
        <v>2617.6</v>
      </c>
      <c r="G262" s="20">
        <f aca="true" t="shared" si="66" ref="G262:G265">G263</f>
        <v>2617.2</v>
      </c>
    </row>
    <row r="263" spans="1:7" ht="47.25">
      <c r="A263" s="217" t="s">
        <v>19</v>
      </c>
      <c r="B263" s="217" t="s">
        <v>49</v>
      </c>
      <c r="C263" s="167">
        <v>2330100000</v>
      </c>
      <c r="D263" s="217"/>
      <c r="E263" s="218" t="s">
        <v>210</v>
      </c>
      <c r="F263" s="20">
        <f>F264+F267</f>
        <v>2617.6</v>
      </c>
      <c r="G263" s="20">
        <f>G264+G267</f>
        <v>2617.2</v>
      </c>
    </row>
    <row r="264" spans="1:7" ht="31.5">
      <c r="A264" s="217" t="s">
        <v>19</v>
      </c>
      <c r="B264" s="217" t="s">
        <v>49</v>
      </c>
      <c r="C264" s="167">
        <v>2330120090</v>
      </c>
      <c r="D264" s="217"/>
      <c r="E264" s="218" t="s">
        <v>327</v>
      </c>
      <c r="F264" s="20">
        <f>F265</f>
        <v>633.1999999999999</v>
      </c>
      <c r="G264" s="20">
        <f t="shared" si="66"/>
        <v>632.8</v>
      </c>
    </row>
    <row r="265" spans="1:7" ht="31.5">
      <c r="A265" s="217" t="s">
        <v>19</v>
      </c>
      <c r="B265" s="217" t="s">
        <v>49</v>
      </c>
      <c r="C265" s="167">
        <v>2330120090</v>
      </c>
      <c r="D265" s="167" t="s">
        <v>69</v>
      </c>
      <c r="E265" s="218" t="s">
        <v>92</v>
      </c>
      <c r="F265" s="20">
        <f>F266</f>
        <v>633.1999999999999</v>
      </c>
      <c r="G265" s="20">
        <f t="shared" si="66"/>
        <v>632.8</v>
      </c>
    </row>
    <row r="266" spans="1:7" ht="31.5">
      <c r="A266" s="217" t="s">
        <v>19</v>
      </c>
      <c r="B266" s="217" t="s">
        <v>49</v>
      </c>
      <c r="C266" s="167">
        <v>2330120090</v>
      </c>
      <c r="D266" s="217">
        <v>240</v>
      </c>
      <c r="E266" s="218" t="s">
        <v>219</v>
      </c>
      <c r="F266" s="20">
        <f>560.8+72.4</f>
        <v>633.1999999999999</v>
      </c>
      <c r="G266" s="20">
        <v>632.8</v>
      </c>
    </row>
    <row r="267" spans="1:7" ht="12.75">
      <c r="A267" s="217" t="s">
        <v>19</v>
      </c>
      <c r="B267" s="217" t="s">
        <v>49</v>
      </c>
      <c r="C267" s="167">
        <v>2330120100</v>
      </c>
      <c r="D267" s="65"/>
      <c r="E267" s="37" t="s">
        <v>328</v>
      </c>
      <c r="F267" s="20">
        <f aca="true" t="shared" si="67" ref="F267:G268">F268</f>
        <v>1984.4</v>
      </c>
      <c r="G267" s="20">
        <f t="shared" si="67"/>
        <v>1984.4</v>
      </c>
    </row>
    <row r="268" spans="1:7" ht="31.5">
      <c r="A268" s="217" t="s">
        <v>19</v>
      </c>
      <c r="B268" s="217" t="s">
        <v>49</v>
      </c>
      <c r="C268" s="167">
        <v>2330120100</v>
      </c>
      <c r="D268" s="95" t="s">
        <v>69</v>
      </c>
      <c r="E268" s="218" t="s">
        <v>92</v>
      </c>
      <c r="F268" s="20">
        <f t="shared" si="67"/>
        <v>1984.4</v>
      </c>
      <c r="G268" s="20">
        <f t="shared" si="67"/>
        <v>1984.4</v>
      </c>
    </row>
    <row r="269" spans="1:7" ht="31.5">
      <c r="A269" s="217" t="s">
        <v>19</v>
      </c>
      <c r="B269" s="217" t="s">
        <v>49</v>
      </c>
      <c r="C269" s="167">
        <v>2330120100</v>
      </c>
      <c r="D269" s="65">
        <v>240</v>
      </c>
      <c r="E269" s="218" t="s">
        <v>219</v>
      </c>
      <c r="F269" s="20">
        <f>2003.9-13.7-5.8</f>
        <v>1984.4</v>
      </c>
      <c r="G269" s="20">
        <v>1984.4</v>
      </c>
    </row>
    <row r="270" spans="1:7" ht="12.75">
      <c r="A270" s="217" t="s">
        <v>19</v>
      </c>
      <c r="B270" s="217" t="s">
        <v>49</v>
      </c>
      <c r="C270" s="167" t="s">
        <v>107</v>
      </c>
      <c r="D270" s="167" t="s">
        <v>66</v>
      </c>
      <c r="E270" s="50" t="s">
        <v>102</v>
      </c>
      <c r="F270" s="20">
        <f>F271</f>
        <v>125</v>
      </c>
      <c r="G270" s="20">
        <f aca="true" t="shared" si="68" ref="G270:G273">G271</f>
        <v>125</v>
      </c>
    </row>
    <row r="271" spans="1:7" ht="31.5">
      <c r="A271" s="217" t="s">
        <v>19</v>
      </c>
      <c r="B271" s="217" t="s">
        <v>49</v>
      </c>
      <c r="C271" s="217">
        <v>9930000000</v>
      </c>
      <c r="D271" s="217"/>
      <c r="E271" s="50" t="s">
        <v>154</v>
      </c>
      <c r="F271" s="20">
        <f>F272</f>
        <v>125</v>
      </c>
      <c r="G271" s="20">
        <f t="shared" si="68"/>
        <v>125</v>
      </c>
    </row>
    <row r="272" spans="1:7" ht="31.5">
      <c r="A272" s="217" t="s">
        <v>19</v>
      </c>
      <c r="B272" s="217" t="s">
        <v>49</v>
      </c>
      <c r="C272" s="217">
        <v>9930020490</v>
      </c>
      <c r="D272" s="217"/>
      <c r="E272" s="50" t="s">
        <v>352</v>
      </c>
      <c r="F272" s="20">
        <f>F273</f>
        <v>125</v>
      </c>
      <c r="G272" s="20">
        <f t="shared" si="68"/>
        <v>125</v>
      </c>
    </row>
    <row r="273" spans="1:7" ht="12.75">
      <c r="A273" s="217" t="s">
        <v>19</v>
      </c>
      <c r="B273" s="217" t="s">
        <v>49</v>
      </c>
      <c r="C273" s="217">
        <v>9930020490</v>
      </c>
      <c r="D273" s="221" t="s">
        <v>70</v>
      </c>
      <c r="E273" s="37" t="s">
        <v>71</v>
      </c>
      <c r="F273" s="20">
        <f>F274</f>
        <v>125</v>
      </c>
      <c r="G273" s="20">
        <f t="shared" si="68"/>
        <v>125</v>
      </c>
    </row>
    <row r="274" spans="1:7" ht="12.75">
      <c r="A274" s="217" t="s">
        <v>19</v>
      </c>
      <c r="B274" s="217" t="s">
        <v>49</v>
      </c>
      <c r="C274" s="217">
        <v>9930020490</v>
      </c>
      <c r="D274" s="1" t="s">
        <v>353</v>
      </c>
      <c r="E274" s="122" t="s">
        <v>354</v>
      </c>
      <c r="F274" s="20">
        <v>125</v>
      </c>
      <c r="G274" s="20">
        <v>125</v>
      </c>
    </row>
    <row r="275" spans="1:7" ht="12.75">
      <c r="A275" s="217" t="s">
        <v>19</v>
      </c>
      <c r="B275" s="217" t="s">
        <v>37</v>
      </c>
      <c r="C275" s="217" t="s">
        <v>66</v>
      </c>
      <c r="D275" s="217" t="s">
        <v>66</v>
      </c>
      <c r="E275" s="218" t="s">
        <v>29</v>
      </c>
      <c r="F275" s="20">
        <f>F276+F325+F318</f>
        <v>27227.599999999995</v>
      </c>
      <c r="G275" s="20">
        <f>G276+G325+G318</f>
        <v>27031.399999999998</v>
      </c>
    </row>
    <row r="276" spans="1:7" ht="12.75">
      <c r="A276" s="9" t="s">
        <v>19</v>
      </c>
      <c r="B276" s="9" t="s">
        <v>88</v>
      </c>
      <c r="C276" s="10"/>
      <c r="D276" s="10"/>
      <c r="E276" s="218" t="s">
        <v>89</v>
      </c>
      <c r="F276" s="20">
        <f>F277+F303+F313</f>
        <v>26865.299999999996</v>
      </c>
      <c r="G276" s="20">
        <f>G277+G303+G313</f>
        <v>26771.699999999997</v>
      </c>
    </row>
    <row r="277" spans="1:7" ht="33.75" customHeight="1">
      <c r="A277" s="9" t="s">
        <v>19</v>
      </c>
      <c r="B277" s="217" t="s">
        <v>88</v>
      </c>
      <c r="C277" s="167">
        <v>2100000000</v>
      </c>
      <c r="D277" s="217"/>
      <c r="E277" s="218" t="s">
        <v>322</v>
      </c>
      <c r="F277" s="20">
        <f>F278</f>
        <v>26033.799999999996</v>
      </c>
      <c r="G277" s="20">
        <f>G278</f>
        <v>26027.1</v>
      </c>
    </row>
    <row r="278" spans="1:7" ht="12.75">
      <c r="A278" s="9" t="s">
        <v>19</v>
      </c>
      <c r="B278" s="217" t="s">
        <v>88</v>
      </c>
      <c r="C278" s="167">
        <v>2120000000</v>
      </c>
      <c r="D278" s="217"/>
      <c r="E278" s="218" t="s">
        <v>118</v>
      </c>
      <c r="F278" s="20">
        <f>F279+F299+F295</f>
        <v>26033.799999999996</v>
      </c>
      <c r="G278" s="20">
        <f>G279+G299+G295</f>
        <v>26027.1</v>
      </c>
    </row>
    <row r="279" spans="1:7" ht="47.25">
      <c r="A279" s="9" t="s">
        <v>19</v>
      </c>
      <c r="B279" s="217" t="s">
        <v>88</v>
      </c>
      <c r="C279" s="167">
        <v>2120100000</v>
      </c>
      <c r="D279" s="217"/>
      <c r="E279" s="218" t="s">
        <v>119</v>
      </c>
      <c r="F279" s="20">
        <f>F286+F280+F289+F283+F292</f>
        <v>24260.299999999996</v>
      </c>
      <c r="G279" s="20">
        <f aca="true" t="shared" si="69" ref="G279">G286+G280+G289+G283+G292</f>
        <v>24260.3</v>
      </c>
    </row>
    <row r="280" spans="1:7" ht="47.25">
      <c r="A280" s="9" t="s">
        <v>19</v>
      </c>
      <c r="B280" s="217" t="s">
        <v>88</v>
      </c>
      <c r="C280" s="217">
        <v>2120110690</v>
      </c>
      <c r="D280" s="217"/>
      <c r="E280" s="50" t="s">
        <v>234</v>
      </c>
      <c r="F280" s="20">
        <f aca="true" t="shared" si="70" ref="F280:G281">F281</f>
        <v>8519.4</v>
      </c>
      <c r="G280" s="20">
        <f t="shared" si="70"/>
        <v>8519.4</v>
      </c>
    </row>
    <row r="281" spans="1:7" ht="31.5">
      <c r="A281" s="9" t="s">
        <v>19</v>
      </c>
      <c r="B281" s="217" t="s">
        <v>88</v>
      </c>
      <c r="C281" s="217">
        <v>2120110690</v>
      </c>
      <c r="D281" s="167" t="s">
        <v>94</v>
      </c>
      <c r="E281" s="50" t="s">
        <v>95</v>
      </c>
      <c r="F281" s="20">
        <f t="shared" si="70"/>
        <v>8519.4</v>
      </c>
      <c r="G281" s="20">
        <f t="shared" si="70"/>
        <v>8519.4</v>
      </c>
    </row>
    <row r="282" spans="1:7" ht="12.75">
      <c r="A282" s="9" t="s">
        <v>19</v>
      </c>
      <c r="B282" s="217" t="s">
        <v>88</v>
      </c>
      <c r="C282" s="217">
        <v>2120110690</v>
      </c>
      <c r="D282" s="217">
        <v>610</v>
      </c>
      <c r="E282" s="50" t="s">
        <v>101</v>
      </c>
      <c r="F282" s="20">
        <f>6319.2+2200.2</f>
        <v>8519.4</v>
      </c>
      <c r="G282" s="20">
        <v>8519.4</v>
      </c>
    </row>
    <row r="283" spans="1:7" ht="47.25">
      <c r="A283" s="9" t="s">
        <v>19</v>
      </c>
      <c r="B283" s="217" t="s">
        <v>88</v>
      </c>
      <c r="C283" s="217">
        <v>2120111390</v>
      </c>
      <c r="D283" s="217"/>
      <c r="E283" s="50" t="s">
        <v>388</v>
      </c>
      <c r="F283" s="20">
        <f>F284</f>
        <v>96.4</v>
      </c>
      <c r="G283" s="20">
        <f aca="true" t="shared" si="71" ref="G283:G284">G284</f>
        <v>96.4</v>
      </c>
    </row>
    <row r="284" spans="1:7" ht="31.5">
      <c r="A284" s="9" t="s">
        <v>19</v>
      </c>
      <c r="B284" s="217" t="s">
        <v>88</v>
      </c>
      <c r="C284" s="217">
        <v>2120111390</v>
      </c>
      <c r="D284" s="167" t="s">
        <v>94</v>
      </c>
      <c r="E284" s="50" t="s">
        <v>95</v>
      </c>
      <c r="F284" s="20">
        <f>F285</f>
        <v>96.4</v>
      </c>
      <c r="G284" s="20">
        <f t="shared" si="71"/>
        <v>96.4</v>
      </c>
    </row>
    <row r="285" spans="1:7" ht="12.75">
      <c r="A285" s="9" t="s">
        <v>19</v>
      </c>
      <c r="B285" s="217" t="s">
        <v>88</v>
      </c>
      <c r="C285" s="217">
        <v>2120111390</v>
      </c>
      <c r="D285" s="217">
        <v>610</v>
      </c>
      <c r="E285" s="50" t="s">
        <v>101</v>
      </c>
      <c r="F285" s="20">
        <v>96.4</v>
      </c>
      <c r="G285" s="20">
        <v>96.4</v>
      </c>
    </row>
    <row r="286" spans="1:7" ht="31.5">
      <c r="A286" s="9" t="s">
        <v>19</v>
      </c>
      <c r="B286" s="217" t="s">
        <v>88</v>
      </c>
      <c r="C286" s="167">
        <v>2120120010</v>
      </c>
      <c r="D286" s="217"/>
      <c r="E286" s="218" t="s">
        <v>120</v>
      </c>
      <c r="F286" s="20">
        <f aca="true" t="shared" si="72" ref="F286:G287">F287</f>
        <v>15557.399999999998</v>
      </c>
      <c r="G286" s="20">
        <f t="shared" si="72"/>
        <v>15557.4</v>
      </c>
    </row>
    <row r="287" spans="1:7" ht="31.5">
      <c r="A287" s="9" t="s">
        <v>19</v>
      </c>
      <c r="B287" s="217" t="s">
        <v>88</v>
      </c>
      <c r="C287" s="167">
        <v>2120120010</v>
      </c>
      <c r="D287" s="167" t="s">
        <v>94</v>
      </c>
      <c r="E287" s="218" t="s">
        <v>95</v>
      </c>
      <c r="F287" s="20">
        <f t="shared" si="72"/>
        <v>15557.399999999998</v>
      </c>
      <c r="G287" s="20">
        <f t="shared" si="72"/>
        <v>15557.4</v>
      </c>
    </row>
    <row r="288" spans="1:7" ht="12.75">
      <c r="A288" s="9" t="s">
        <v>19</v>
      </c>
      <c r="B288" s="217" t="s">
        <v>88</v>
      </c>
      <c r="C288" s="167">
        <v>2120120010</v>
      </c>
      <c r="D288" s="217">
        <v>610</v>
      </c>
      <c r="E288" s="218" t="s">
        <v>101</v>
      </c>
      <c r="F288" s="20">
        <f>17906.7+341.6-23.3-246.9-420-2000.7</f>
        <v>15557.399999999998</v>
      </c>
      <c r="G288" s="20">
        <v>15557.4</v>
      </c>
    </row>
    <row r="289" spans="1:7" ht="47.25">
      <c r="A289" s="9" t="s">
        <v>19</v>
      </c>
      <c r="B289" s="217" t="s">
        <v>88</v>
      </c>
      <c r="C289" s="217" t="s">
        <v>304</v>
      </c>
      <c r="D289" s="217"/>
      <c r="E289" s="50" t="s">
        <v>243</v>
      </c>
      <c r="F289" s="20">
        <f aca="true" t="shared" si="73" ref="F289:G290">F290</f>
        <v>86.1</v>
      </c>
      <c r="G289" s="20">
        <f t="shared" si="73"/>
        <v>86.1</v>
      </c>
    </row>
    <row r="290" spans="1:7" ht="31.5">
      <c r="A290" s="9" t="s">
        <v>19</v>
      </c>
      <c r="B290" s="217" t="s">
        <v>88</v>
      </c>
      <c r="C290" s="217" t="s">
        <v>304</v>
      </c>
      <c r="D290" s="167" t="s">
        <v>94</v>
      </c>
      <c r="E290" s="50" t="s">
        <v>95</v>
      </c>
      <c r="F290" s="20">
        <f t="shared" si="73"/>
        <v>86.1</v>
      </c>
      <c r="G290" s="20">
        <f t="shared" si="73"/>
        <v>86.1</v>
      </c>
    </row>
    <row r="291" spans="1:7" ht="12.75">
      <c r="A291" s="9" t="s">
        <v>19</v>
      </c>
      <c r="B291" s="217" t="s">
        <v>88</v>
      </c>
      <c r="C291" s="217" t="s">
        <v>304</v>
      </c>
      <c r="D291" s="217">
        <v>610</v>
      </c>
      <c r="E291" s="50" t="s">
        <v>101</v>
      </c>
      <c r="F291" s="20">
        <f>63.8+22.3</f>
        <v>86.1</v>
      </c>
      <c r="G291" s="20">
        <v>86.1</v>
      </c>
    </row>
    <row r="292" spans="1:7" ht="47.25">
      <c r="A292" s="9" t="s">
        <v>19</v>
      </c>
      <c r="B292" s="217" t="s">
        <v>88</v>
      </c>
      <c r="C292" s="10" t="s">
        <v>392</v>
      </c>
      <c r="D292" s="221"/>
      <c r="E292" s="218" t="s">
        <v>391</v>
      </c>
      <c r="F292" s="20">
        <f>F293</f>
        <v>1</v>
      </c>
      <c r="G292" s="20">
        <f aca="true" t="shared" si="74" ref="G292:G293">G293</f>
        <v>1</v>
      </c>
    </row>
    <row r="293" spans="1:7" ht="31.5">
      <c r="A293" s="9" t="s">
        <v>19</v>
      </c>
      <c r="B293" s="217" t="s">
        <v>88</v>
      </c>
      <c r="C293" s="10" t="s">
        <v>392</v>
      </c>
      <c r="D293" s="167" t="s">
        <v>94</v>
      </c>
      <c r="E293" s="218" t="s">
        <v>95</v>
      </c>
      <c r="F293" s="20">
        <f>F294</f>
        <v>1</v>
      </c>
      <c r="G293" s="20">
        <f t="shared" si="74"/>
        <v>1</v>
      </c>
    </row>
    <row r="294" spans="1:7" ht="12.75">
      <c r="A294" s="9" t="s">
        <v>19</v>
      </c>
      <c r="B294" s="217" t="s">
        <v>88</v>
      </c>
      <c r="C294" s="10" t="s">
        <v>392</v>
      </c>
      <c r="D294" s="217">
        <v>610</v>
      </c>
      <c r="E294" s="218" t="s">
        <v>101</v>
      </c>
      <c r="F294" s="20">
        <v>1</v>
      </c>
      <c r="G294" s="20">
        <v>1</v>
      </c>
    </row>
    <row r="295" spans="1:7" ht="63">
      <c r="A295" s="9" t="s">
        <v>19</v>
      </c>
      <c r="B295" s="217" t="s">
        <v>88</v>
      </c>
      <c r="C295" s="217">
        <v>2120200000</v>
      </c>
      <c r="D295" s="217"/>
      <c r="E295" s="50" t="s">
        <v>382</v>
      </c>
      <c r="F295" s="20">
        <f>F296</f>
        <v>19.4</v>
      </c>
      <c r="G295" s="20">
        <f aca="true" t="shared" si="75" ref="G295:G297">G296</f>
        <v>12.7</v>
      </c>
    </row>
    <row r="296" spans="1:7" ht="31.5">
      <c r="A296" s="9" t="s">
        <v>19</v>
      </c>
      <c r="B296" s="217" t="s">
        <v>88</v>
      </c>
      <c r="C296" s="217">
        <v>2120220020</v>
      </c>
      <c r="D296" s="217"/>
      <c r="E296" s="50" t="s">
        <v>381</v>
      </c>
      <c r="F296" s="20">
        <f>F297</f>
        <v>19.4</v>
      </c>
      <c r="G296" s="20">
        <f t="shared" si="75"/>
        <v>12.7</v>
      </c>
    </row>
    <row r="297" spans="1:7" ht="31.5">
      <c r="A297" s="9" t="s">
        <v>19</v>
      </c>
      <c r="B297" s="217" t="s">
        <v>88</v>
      </c>
      <c r="C297" s="217">
        <v>2120220020</v>
      </c>
      <c r="D297" s="217">
        <v>600</v>
      </c>
      <c r="E297" s="50" t="s">
        <v>95</v>
      </c>
      <c r="F297" s="20">
        <f>F298</f>
        <v>19.4</v>
      </c>
      <c r="G297" s="20">
        <f t="shared" si="75"/>
        <v>12.7</v>
      </c>
    </row>
    <row r="298" spans="1:7" ht="12.75">
      <c r="A298" s="9" t="s">
        <v>19</v>
      </c>
      <c r="B298" s="217" t="s">
        <v>88</v>
      </c>
      <c r="C298" s="217">
        <v>2120220020</v>
      </c>
      <c r="D298" s="217">
        <v>610</v>
      </c>
      <c r="E298" s="50" t="s">
        <v>101</v>
      </c>
      <c r="F298" s="20">
        <v>19.4</v>
      </c>
      <c r="G298" s="20">
        <v>12.7</v>
      </c>
    </row>
    <row r="299" spans="1:7" ht="31.5">
      <c r="A299" s="9" t="s">
        <v>19</v>
      </c>
      <c r="B299" s="217" t="s">
        <v>88</v>
      </c>
      <c r="C299" s="217" t="s">
        <v>332</v>
      </c>
      <c r="D299" s="217"/>
      <c r="E299" s="50" t="s">
        <v>333</v>
      </c>
      <c r="F299" s="20">
        <f>F300</f>
        <v>1754.1</v>
      </c>
      <c r="G299" s="20">
        <f aca="true" t="shared" si="76" ref="G299:G301">G300</f>
        <v>1754.1</v>
      </c>
    </row>
    <row r="300" spans="1:7" ht="63">
      <c r="A300" s="9" t="s">
        <v>19</v>
      </c>
      <c r="B300" s="217" t="s">
        <v>88</v>
      </c>
      <c r="C300" s="217" t="s">
        <v>331</v>
      </c>
      <c r="D300" s="217"/>
      <c r="E300" s="50" t="s">
        <v>334</v>
      </c>
      <c r="F300" s="20">
        <f>F301</f>
        <v>1754.1</v>
      </c>
      <c r="G300" s="20">
        <f t="shared" si="76"/>
        <v>1754.1</v>
      </c>
    </row>
    <row r="301" spans="1:7" ht="31.5">
      <c r="A301" s="9" t="s">
        <v>19</v>
      </c>
      <c r="B301" s="217" t="s">
        <v>88</v>
      </c>
      <c r="C301" s="217" t="s">
        <v>331</v>
      </c>
      <c r="D301" s="167" t="s">
        <v>94</v>
      </c>
      <c r="E301" s="50" t="s">
        <v>95</v>
      </c>
      <c r="F301" s="20">
        <f>F302</f>
        <v>1754.1</v>
      </c>
      <c r="G301" s="20">
        <f t="shared" si="76"/>
        <v>1754.1</v>
      </c>
    </row>
    <row r="302" spans="1:7" ht="12.75">
      <c r="A302" s="9" t="s">
        <v>19</v>
      </c>
      <c r="B302" s="217" t="s">
        <v>88</v>
      </c>
      <c r="C302" s="217" t="s">
        <v>331</v>
      </c>
      <c r="D302" s="217">
        <v>610</v>
      </c>
      <c r="E302" s="50" t="s">
        <v>101</v>
      </c>
      <c r="F302" s="20">
        <f>37+1736.5-19.4</f>
        <v>1754.1</v>
      </c>
      <c r="G302" s="20">
        <v>1754.1</v>
      </c>
    </row>
    <row r="303" spans="1:7" ht="31.5">
      <c r="A303" s="9" t="s">
        <v>19</v>
      </c>
      <c r="B303" s="217" t="s">
        <v>88</v>
      </c>
      <c r="C303" s="167">
        <v>2500000000</v>
      </c>
      <c r="D303" s="217"/>
      <c r="E303" s="218" t="s">
        <v>321</v>
      </c>
      <c r="F303" s="20">
        <f>F304</f>
        <v>731.5</v>
      </c>
      <c r="G303" s="20">
        <f aca="true" t="shared" si="77" ref="G303:G307">G304</f>
        <v>644.6</v>
      </c>
    </row>
    <row r="304" spans="1:7" ht="31.5">
      <c r="A304" s="9" t="s">
        <v>19</v>
      </c>
      <c r="B304" s="217" t="s">
        <v>88</v>
      </c>
      <c r="C304" s="167">
        <v>2520000000</v>
      </c>
      <c r="D304" s="217"/>
      <c r="E304" s="218" t="s">
        <v>245</v>
      </c>
      <c r="F304" s="20">
        <f>F305+F309</f>
        <v>731.5</v>
      </c>
      <c r="G304" s="20">
        <f>G305+G309</f>
        <v>644.6</v>
      </c>
    </row>
    <row r="305" spans="1:7" ht="47.25">
      <c r="A305" s="9" t="s">
        <v>19</v>
      </c>
      <c r="B305" s="217" t="s">
        <v>88</v>
      </c>
      <c r="C305" s="167">
        <v>2520300000</v>
      </c>
      <c r="D305" s="217"/>
      <c r="E305" s="218" t="s">
        <v>277</v>
      </c>
      <c r="F305" s="20">
        <f>F306</f>
        <v>523.1</v>
      </c>
      <c r="G305" s="20">
        <f t="shared" si="77"/>
        <v>441.2</v>
      </c>
    </row>
    <row r="306" spans="1:7" ht="12.75">
      <c r="A306" s="9" t="s">
        <v>19</v>
      </c>
      <c r="B306" s="217" t="s">
        <v>88</v>
      </c>
      <c r="C306" s="167">
        <v>2520320200</v>
      </c>
      <c r="D306" s="217"/>
      <c r="E306" s="50" t="s">
        <v>278</v>
      </c>
      <c r="F306" s="20">
        <f>F307</f>
        <v>523.1</v>
      </c>
      <c r="G306" s="20">
        <f t="shared" si="77"/>
        <v>441.2</v>
      </c>
    </row>
    <row r="307" spans="1:7" ht="31.5">
      <c r="A307" s="9" t="s">
        <v>19</v>
      </c>
      <c r="B307" s="217" t="s">
        <v>88</v>
      </c>
      <c r="C307" s="167">
        <v>2520320200</v>
      </c>
      <c r="D307" s="167" t="s">
        <v>94</v>
      </c>
      <c r="E307" s="50" t="s">
        <v>95</v>
      </c>
      <c r="F307" s="20">
        <f>F308</f>
        <v>523.1</v>
      </c>
      <c r="G307" s="20">
        <f t="shared" si="77"/>
        <v>441.2</v>
      </c>
    </row>
    <row r="308" spans="1:7" ht="12.75">
      <c r="A308" s="9" t="s">
        <v>19</v>
      </c>
      <c r="B308" s="217" t="s">
        <v>88</v>
      </c>
      <c r="C308" s="167">
        <v>2520320200</v>
      </c>
      <c r="D308" s="217">
        <v>610</v>
      </c>
      <c r="E308" s="50" t="s">
        <v>101</v>
      </c>
      <c r="F308" s="20">
        <v>523.1</v>
      </c>
      <c r="G308" s="20">
        <v>441.2</v>
      </c>
    </row>
    <row r="309" spans="1:7" ht="31.5">
      <c r="A309" s="9" t="s">
        <v>19</v>
      </c>
      <c r="B309" s="217" t="s">
        <v>88</v>
      </c>
      <c r="C309" s="167">
        <v>2520400000</v>
      </c>
      <c r="D309" s="217"/>
      <c r="E309" s="50" t="s">
        <v>344</v>
      </c>
      <c r="F309" s="20">
        <f>F310</f>
        <v>208.4</v>
      </c>
      <c r="G309" s="20">
        <f aca="true" t="shared" si="78" ref="G309:G311">G310</f>
        <v>203.4</v>
      </c>
    </row>
    <row r="310" spans="1:7" ht="12.75">
      <c r="A310" s="9" t="s">
        <v>19</v>
      </c>
      <c r="B310" s="217" t="s">
        <v>88</v>
      </c>
      <c r="C310" s="167">
        <v>2520420300</v>
      </c>
      <c r="D310" s="217"/>
      <c r="E310" s="50" t="s">
        <v>345</v>
      </c>
      <c r="F310" s="20">
        <f>F311</f>
        <v>208.4</v>
      </c>
      <c r="G310" s="20">
        <f t="shared" si="78"/>
        <v>203.4</v>
      </c>
    </row>
    <row r="311" spans="1:7" ht="31.5">
      <c r="A311" s="9" t="s">
        <v>19</v>
      </c>
      <c r="B311" s="217" t="s">
        <v>88</v>
      </c>
      <c r="C311" s="167">
        <v>2520420300</v>
      </c>
      <c r="D311" s="167" t="s">
        <v>94</v>
      </c>
      <c r="E311" s="50" t="s">
        <v>95</v>
      </c>
      <c r="F311" s="20">
        <f>F312</f>
        <v>208.4</v>
      </c>
      <c r="G311" s="20">
        <f t="shared" si="78"/>
        <v>203.4</v>
      </c>
    </row>
    <row r="312" spans="1:7" ht="12.75">
      <c r="A312" s="9" t="s">
        <v>19</v>
      </c>
      <c r="B312" s="217" t="s">
        <v>88</v>
      </c>
      <c r="C312" s="167">
        <v>2520420300</v>
      </c>
      <c r="D312" s="217">
        <v>610</v>
      </c>
      <c r="E312" s="50" t="s">
        <v>101</v>
      </c>
      <c r="F312" s="20">
        <v>208.4</v>
      </c>
      <c r="G312" s="20">
        <v>203.4</v>
      </c>
    </row>
    <row r="313" spans="1:7" ht="12.75">
      <c r="A313" s="9" t="s">
        <v>19</v>
      </c>
      <c r="B313" s="217" t="s">
        <v>88</v>
      </c>
      <c r="C313" s="167">
        <v>9900000000</v>
      </c>
      <c r="D313" s="167"/>
      <c r="E313" s="50" t="s">
        <v>102</v>
      </c>
      <c r="F313" s="20">
        <f>F314</f>
        <v>100</v>
      </c>
      <c r="G313" s="20">
        <f aca="true" t="shared" si="79" ref="G313:G316">G314</f>
        <v>100</v>
      </c>
    </row>
    <row r="314" spans="1:7" ht="47.25">
      <c r="A314" s="9" t="s">
        <v>19</v>
      </c>
      <c r="B314" s="217" t="s">
        <v>88</v>
      </c>
      <c r="C314" s="167">
        <v>9920000000</v>
      </c>
      <c r="D314" s="167"/>
      <c r="E314" s="50" t="s">
        <v>367</v>
      </c>
      <c r="F314" s="20">
        <f>F315</f>
        <v>100</v>
      </c>
      <c r="G314" s="20">
        <f t="shared" si="79"/>
        <v>100</v>
      </c>
    </row>
    <row r="315" spans="1:7" ht="47.25">
      <c r="A315" s="9" t="s">
        <v>19</v>
      </c>
      <c r="B315" s="217" t="s">
        <v>88</v>
      </c>
      <c r="C315" s="167">
        <v>9920010920</v>
      </c>
      <c r="D315" s="167"/>
      <c r="E315" s="50" t="s">
        <v>368</v>
      </c>
      <c r="F315" s="20">
        <f>F316</f>
        <v>100</v>
      </c>
      <c r="G315" s="20">
        <f t="shared" si="79"/>
        <v>100</v>
      </c>
    </row>
    <row r="316" spans="1:7" ht="31.5">
      <c r="A316" s="9" t="s">
        <v>19</v>
      </c>
      <c r="B316" s="217" t="s">
        <v>88</v>
      </c>
      <c r="C316" s="167">
        <v>9920010920</v>
      </c>
      <c r="D316" s="167" t="s">
        <v>94</v>
      </c>
      <c r="E316" s="50" t="s">
        <v>95</v>
      </c>
      <c r="F316" s="20">
        <f>F317</f>
        <v>100</v>
      </c>
      <c r="G316" s="20">
        <f t="shared" si="79"/>
        <v>100</v>
      </c>
    </row>
    <row r="317" spans="1:7" ht="12.75">
      <c r="A317" s="9" t="s">
        <v>19</v>
      </c>
      <c r="B317" s="217" t="s">
        <v>88</v>
      </c>
      <c r="C317" s="167">
        <v>9920010920</v>
      </c>
      <c r="D317" s="167">
        <v>610</v>
      </c>
      <c r="E317" s="50" t="s">
        <v>101</v>
      </c>
      <c r="F317" s="20">
        <v>100</v>
      </c>
      <c r="G317" s="20">
        <v>100</v>
      </c>
    </row>
    <row r="318" spans="1:7" ht="31.5">
      <c r="A318" s="9" t="s">
        <v>19</v>
      </c>
      <c r="B318" s="21" t="s">
        <v>194</v>
      </c>
      <c r="C318" s="167"/>
      <c r="D318" s="217"/>
      <c r="E318" s="218" t="s">
        <v>221</v>
      </c>
      <c r="F318" s="20">
        <f aca="true" t="shared" si="80" ref="F318:G323">F319</f>
        <v>150</v>
      </c>
      <c r="G318" s="20">
        <f t="shared" si="80"/>
        <v>47.5</v>
      </c>
    </row>
    <row r="319" spans="1:7" ht="47.25">
      <c r="A319" s="9" t="s">
        <v>19</v>
      </c>
      <c r="B319" s="21" t="s">
        <v>194</v>
      </c>
      <c r="C319" s="167">
        <v>2600000000</v>
      </c>
      <c r="D319" s="167"/>
      <c r="E319" s="218" t="s">
        <v>325</v>
      </c>
      <c r="F319" s="20">
        <f t="shared" si="80"/>
        <v>150</v>
      </c>
      <c r="G319" s="20">
        <f t="shared" si="80"/>
        <v>47.5</v>
      </c>
    </row>
    <row r="320" spans="1:7" ht="47.25">
      <c r="A320" s="9" t="s">
        <v>19</v>
      </c>
      <c r="B320" s="21" t="s">
        <v>194</v>
      </c>
      <c r="C320" s="167">
        <v>2630000000</v>
      </c>
      <c r="D320" s="1"/>
      <c r="E320" s="42" t="s">
        <v>195</v>
      </c>
      <c r="F320" s="20">
        <f t="shared" si="80"/>
        <v>150</v>
      </c>
      <c r="G320" s="20">
        <f t="shared" si="80"/>
        <v>47.5</v>
      </c>
    </row>
    <row r="321" spans="1:7" ht="31.5">
      <c r="A321" s="9" t="s">
        <v>19</v>
      </c>
      <c r="B321" s="21" t="s">
        <v>194</v>
      </c>
      <c r="C321" s="167">
        <v>2630100000</v>
      </c>
      <c r="D321" s="217"/>
      <c r="E321" s="218" t="s">
        <v>197</v>
      </c>
      <c r="F321" s="20">
        <f t="shared" si="80"/>
        <v>150</v>
      </c>
      <c r="G321" s="20">
        <f t="shared" si="80"/>
        <v>47.5</v>
      </c>
    </row>
    <row r="322" spans="1:7" ht="12.75">
      <c r="A322" s="9" t="s">
        <v>19</v>
      </c>
      <c r="B322" s="21" t="s">
        <v>194</v>
      </c>
      <c r="C322" s="167">
        <v>2630120510</v>
      </c>
      <c r="D322" s="217"/>
      <c r="E322" s="218" t="s">
        <v>199</v>
      </c>
      <c r="F322" s="20">
        <f t="shared" si="80"/>
        <v>150</v>
      </c>
      <c r="G322" s="20">
        <f t="shared" si="80"/>
        <v>47.5</v>
      </c>
    </row>
    <row r="323" spans="1:7" ht="31.5">
      <c r="A323" s="9" t="s">
        <v>19</v>
      </c>
      <c r="B323" s="21" t="s">
        <v>194</v>
      </c>
      <c r="C323" s="167">
        <v>2630120510</v>
      </c>
      <c r="D323" s="167" t="s">
        <v>69</v>
      </c>
      <c r="E323" s="218" t="s">
        <v>92</v>
      </c>
      <c r="F323" s="20">
        <f t="shared" si="80"/>
        <v>150</v>
      </c>
      <c r="G323" s="20">
        <f t="shared" si="80"/>
        <v>47.5</v>
      </c>
    </row>
    <row r="324" spans="1:7" ht="31.5">
      <c r="A324" s="9" t="s">
        <v>19</v>
      </c>
      <c r="B324" s="21" t="s">
        <v>194</v>
      </c>
      <c r="C324" s="167">
        <v>2630120510</v>
      </c>
      <c r="D324" s="217">
        <v>240</v>
      </c>
      <c r="E324" s="218" t="s">
        <v>219</v>
      </c>
      <c r="F324" s="20">
        <v>150</v>
      </c>
      <c r="G324" s="20">
        <v>47.5</v>
      </c>
    </row>
    <row r="325" spans="1:7" ht="12.75">
      <c r="A325" s="9" t="s">
        <v>19</v>
      </c>
      <c r="B325" s="217" t="s">
        <v>38</v>
      </c>
      <c r="C325" s="217" t="s">
        <v>66</v>
      </c>
      <c r="D325" s="217" t="s">
        <v>66</v>
      </c>
      <c r="E325" s="218" t="s">
        <v>96</v>
      </c>
      <c r="F325" s="20">
        <f>F336+F326</f>
        <v>212.3</v>
      </c>
      <c r="G325" s="20">
        <f>G336+G326</f>
        <v>212.2</v>
      </c>
    </row>
    <row r="326" spans="1:7" ht="36" customHeight="1">
      <c r="A326" s="9" t="s">
        <v>19</v>
      </c>
      <c r="B326" s="217" t="s">
        <v>38</v>
      </c>
      <c r="C326" s="167">
        <v>2100000000</v>
      </c>
      <c r="D326" s="217"/>
      <c r="E326" s="218" t="s">
        <v>322</v>
      </c>
      <c r="F326" s="20">
        <f>F327</f>
        <v>85.5</v>
      </c>
      <c r="G326" s="20">
        <f>G327</f>
        <v>85.39999999999999</v>
      </c>
    </row>
    <row r="327" spans="1:7" ht="31.5">
      <c r="A327" s="9" t="s">
        <v>19</v>
      </c>
      <c r="B327" s="217" t="s">
        <v>38</v>
      </c>
      <c r="C327" s="167">
        <v>2130000000</v>
      </c>
      <c r="D327" s="217"/>
      <c r="E327" s="218" t="s">
        <v>111</v>
      </c>
      <c r="F327" s="20">
        <f>F332+F328</f>
        <v>85.5</v>
      </c>
      <c r="G327" s="20">
        <f>G332+G328</f>
        <v>85.39999999999999</v>
      </c>
    </row>
    <row r="328" spans="1:7" ht="31.5">
      <c r="A328" s="9" t="s">
        <v>19</v>
      </c>
      <c r="B328" s="217" t="s">
        <v>38</v>
      </c>
      <c r="C328" s="217">
        <v>2130200000</v>
      </c>
      <c r="D328" s="217"/>
      <c r="E328" s="218" t="s">
        <v>169</v>
      </c>
      <c r="F328" s="20">
        <f>F329</f>
        <v>15.7</v>
      </c>
      <c r="G328" s="20">
        <f aca="true" t="shared" si="81" ref="G328:G330">G329</f>
        <v>15.6</v>
      </c>
    </row>
    <row r="329" spans="1:7" ht="31.5">
      <c r="A329" s="9" t="s">
        <v>19</v>
      </c>
      <c r="B329" s="217" t="s">
        <v>38</v>
      </c>
      <c r="C329" s="217">
        <v>2130220270</v>
      </c>
      <c r="D329" s="217"/>
      <c r="E329" s="218" t="s">
        <v>170</v>
      </c>
      <c r="F329" s="20">
        <f>F330</f>
        <v>15.7</v>
      </c>
      <c r="G329" s="20">
        <f t="shared" si="81"/>
        <v>15.6</v>
      </c>
    </row>
    <row r="330" spans="1:7" ht="12.75">
      <c r="A330" s="9" t="s">
        <v>19</v>
      </c>
      <c r="B330" s="217" t="s">
        <v>38</v>
      </c>
      <c r="C330" s="217">
        <v>2130220270</v>
      </c>
      <c r="D330" s="167" t="s">
        <v>73</v>
      </c>
      <c r="E330" s="218" t="s">
        <v>74</v>
      </c>
      <c r="F330" s="20">
        <f>F331</f>
        <v>15.7</v>
      </c>
      <c r="G330" s="20">
        <f t="shared" si="81"/>
        <v>15.6</v>
      </c>
    </row>
    <row r="331" spans="1:7" ht="12.75">
      <c r="A331" s="9" t="s">
        <v>19</v>
      </c>
      <c r="B331" s="217" t="s">
        <v>38</v>
      </c>
      <c r="C331" s="217">
        <v>2130220270</v>
      </c>
      <c r="D331" s="217">
        <v>350</v>
      </c>
      <c r="E331" s="218" t="s">
        <v>148</v>
      </c>
      <c r="F331" s="20">
        <v>15.7</v>
      </c>
      <c r="G331" s="20">
        <v>15.6</v>
      </c>
    </row>
    <row r="332" spans="1:7" ht="31.5">
      <c r="A332" s="9" t="s">
        <v>19</v>
      </c>
      <c r="B332" s="217" t="s">
        <v>38</v>
      </c>
      <c r="C332" s="217">
        <v>2130400000</v>
      </c>
      <c r="D332" s="217"/>
      <c r="E332" s="218" t="s">
        <v>134</v>
      </c>
      <c r="F332" s="20">
        <f>F333</f>
        <v>69.8</v>
      </c>
      <c r="G332" s="20">
        <f aca="true" t="shared" si="82" ref="G332:G334">G333</f>
        <v>69.8</v>
      </c>
    </row>
    <row r="333" spans="1:7" ht="31.5">
      <c r="A333" s="9" t="s">
        <v>19</v>
      </c>
      <c r="B333" s="217" t="s">
        <v>38</v>
      </c>
      <c r="C333" s="217">
        <v>2130420290</v>
      </c>
      <c r="D333" s="217"/>
      <c r="E333" s="218" t="s">
        <v>135</v>
      </c>
      <c r="F333" s="20">
        <f>F334</f>
        <v>69.8</v>
      </c>
      <c r="G333" s="20">
        <f t="shared" si="82"/>
        <v>69.8</v>
      </c>
    </row>
    <row r="334" spans="1:7" ht="31.5">
      <c r="A334" s="9" t="s">
        <v>19</v>
      </c>
      <c r="B334" s="217" t="s">
        <v>38</v>
      </c>
      <c r="C334" s="217">
        <v>2130420290</v>
      </c>
      <c r="D334" s="167" t="s">
        <v>69</v>
      </c>
      <c r="E334" s="218" t="s">
        <v>92</v>
      </c>
      <c r="F334" s="20">
        <f>F335</f>
        <v>69.8</v>
      </c>
      <c r="G334" s="20">
        <f t="shared" si="82"/>
        <v>69.8</v>
      </c>
    </row>
    <row r="335" spans="1:7" ht="31.5">
      <c r="A335" s="9" t="s">
        <v>19</v>
      </c>
      <c r="B335" s="217" t="s">
        <v>38</v>
      </c>
      <c r="C335" s="217">
        <v>2130420290</v>
      </c>
      <c r="D335" s="167">
        <v>240</v>
      </c>
      <c r="E335" s="218" t="s">
        <v>219</v>
      </c>
      <c r="F335" s="20">
        <v>69.8</v>
      </c>
      <c r="G335" s="20">
        <v>69.8</v>
      </c>
    </row>
    <row r="336" spans="1:7" ht="47.25">
      <c r="A336" s="9" t="s">
        <v>19</v>
      </c>
      <c r="B336" s="217" t="s">
        <v>38</v>
      </c>
      <c r="C336" s="167">
        <v>2200000000</v>
      </c>
      <c r="D336" s="217"/>
      <c r="E336" s="218" t="s">
        <v>320</v>
      </c>
      <c r="F336" s="20">
        <f>F337</f>
        <v>126.8</v>
      </c>
      <c r="G336" s="20">
        <f aca="true" t="shared" si="83" ref="G336:G340">G337</f>
        <v>126.8</v>
      </c>
    </row>
    <row r="337" spans="1:7" ht="31.5">
      <c r="A337" s="9" t="s">
        <v>19</v>
      </c>
      <c r="B337" s="217" t="s">
        <v>38</v>
      </c>
      <c r="C337" s="167">
        <v>2240000000</v>
      </c>
      <c r="D337" s="10"/>
      <c r="E337" s="218" t="s">
        <v>129</v>
      </c>
      <c r="F337" s="20">
        <f>F338</f>
        <v>126.8</v>
      </c>
      <c r="G337" s="20">
        <f t="shared" si="83"/>
        <v>126.8</v>
      </c>
    </row>
    <row r="338" spans="1:7" ht="31.5">
      <c r="A338" s="9" t="s">
        <v>19</v>
      </c>
      <c r="B338" s="217" t="s">
        <v>38</v>
      </c>
      <c r="C338" s="10" t="s">
        <v>306</v>
      </c>
      <c r="D338" s="10"/>
      <c r="E338" s="218" t="s">
        <v>134</v>
      </c>
      <c r="F338" s="20">
        <f>F339+F342+F345+F348</f>
        <v>126.8</v>
      </c>
      <c r="G338" s="20">
        <f>G339+G342+G345+G348</f>
        <v>126.8</v>
      </c>
    </row>
    <row r="339" spans="1:7" ht="12.75">
      <c r="A339" s="9" t="s">
        <v>19</v>
      </c>
      <c r="B339" s="2" t="s">
        <v>38</v>
      </c>
      <c r="C339" s="10" t="s">
        <v>307</v>
      </c>
      <c r="D339" s="221"/>
      <c r="E339" s="218" t="s">
        <v>137</v>
      </c>
      <c r="F339" s="20">
        <f>F340</f>
        <v>54</v>
      </c>
      <c r="G339" s="20">
        <f t="shared" si="83"/>
        <v>54</v>
      </c>
    </row>
    <row r="340" spans="1:7" ht="31.5">
      <c r="A340" s="9" t="s">
        <v>19</v>
      </c>
      <c r="B340" s="2" t="s">
        <v>38</v>
      </c>
      <c r="C340" s="10" t="s">
        <v>307</v>
      </c>
      <c r="D340" s="167" t="s">
        <v>69</v>
      </c>
      <c r="E340" s="218" t="s">
        <v>92</v>
      </c>
      <c r="F340" s="20">
        <f>F341</f>
        <v>54</v>
      </c>
      <c r="G340" s="20">
        <f t="shared" si="83"/>
        <v>54</v>
      </c>
    </row>
    <row r="341" spans="1:7" ht="31.5">
      <c r="A341" s="9" t="s">
        <v>19</v>
      </c>
      <c r="B341" s="2" t="s">
        <v>38</v>
      </c>
      <c r="C341" s="10" t="s">
        <v>307</v>
      </c>
      <c r="D341" s="167">
        <v>240</v>
      </c>
      <c r="E341" s="218" t="s">
        <v>219</v>
      </c>
      <c r="F341" s="20">
        <v>54</v>
      </c>
      <c r="G341" s="20">
        <v>54</v>
      </c>
    </row>
    <row r="342" spans="1:7" ht="31.5">
      <c r="A342" s="9" t="s">
        <v>19</v>
      </c>
      <c r="B342" s="217" t="s">
        <v>38</v>
      </c>
      <c r="C342" s="10" t="s">
        <v>308</v>
      </c>
      <c r="D342" s="10"/>
      <c r="E342" s="218" t="s">
        <v>131</v>
      </c>
      <c r="F342" s="20">
        <f aca="true" t="shared" si="84" ref="F342:G343">F343</f>
        <v>22.8</v>
      </c>
      <c r="G342" s="20">
        <f t="shared" si="84"/>
        <v>22.8</v>
      </c>
    </row>
    <row r="343" spans="1:7" ht="31.5">
      <c r="A343" s="9" t="s">
        <v>19</v>
      </c>
      <c r="B343" s="217" t="s">
        <v>38</v>
      </c>
      <c r="C343" s="10" t="s">
        <v>308</v>
      </c>
      <c r="D343" s="167">
        <v>200</v>
      </c>
      <c r="E343" s="218" t="s">
        <v>92</v>
      </c>
      <c r="F343" s="20">
        <f t="shared" si="84"/>
        <v>22.8</v>
      </c>
      <c r="G343" s="20">
        <f t="shared" si="84"/>
        <v>22.8</v>
      </c>
    </row>
    <row r="344" spans="1:7" ht="31.5">
      <c r="A344" s="9" t="s">
        <v>19</v>
      </c>
      <c r="B344" s="217" t="s">
        <v>38</v>
      </c>
      <c r="C344" s="10" t="s">
        <v>308</v>
      </c>
      <c r="D344" s="217">
        <v>240</v>
      </c>
      <c r="E344" s="218" t="s">
        <v>219</v>
      </c>
      <c r="F344" s="20">
        <v>22.8</v>
      </c>
      <c r="G344" s="20">
        <v>22.8</v>
      </c>
    </row>
    <row r="345" spans="1:7" ht="31.5">
      <c r="A345" s="9" t="s">
        <v>19</v>
      </c>
      <c r="B345" s="217" t="s">
        <v>38</v>
      </c>
      <c r="C345" s="10" t="s">
        <v>309</v>
      </c>
      <c r="D345" s="10"/>
      <c r="E345" s="218" t="s">
        <v>132</v>
      </c>
      <c r="F345" s="20">
        <f aca="true" t="shared" si="85" ref="F345:G346">F346</f>
        <v>14</v>
      </c>
      <c r="G345" s="20">
        <f t="shared" si="85"/>
        <v>14</v>
      </c>
    </row>
    <row r="346" spans="1:7" ht="31.5">
      <c r="A346" s="9" t="s">
        <v>19</v>
      </c>
      <c r="B346" s="217" t="s">
        <v>38</v>
      </c>
      <c r="C346" s="10" t="s">
        <v>309</v>
      </c>
      <c r="D346" s="167" t="s">
        <v>69</v>
      </c>
      <c r="E346" s="218" t="s">
        <v>92</v>
      </c>
      <c r="F346" s="20">
        <f t="shared" si="85"/>
        <v>14</v>
      </c>
      <c r="G346" s="20">
        <f t="shared" si="85"/>
        <v>14</v>
      </c>
    </row>
    <row r="347" spans="1:7" ht="31.5">
      <c r="A347" s="9" t="s">
        <v>19</v>
      </c>
      <c r="B347" s="217" t="s">
        <v>38</v>
      </c>
      <c r="C347" s="10" t="s">
        <v>309</v>
      </c>
      <c r="D347" s="217">
        <v>240</v>
      </c>
      <c r="E347" s="218" t="s">
        <v>219</v>
      </c>
      <c r="F347" s="20">
        <v>14</v>
      </c>
      <c r="G347" s="20">
        <v>14</v>
      </c>
    </row>
    <row r="348" spans="1:7" ht="12.75">
      <c r="A348" s="9" t="s">
        <v>19</v>
      </c>
      <c r="B348" s="217" t="s">
        <v>38</v>
      </c>
      <c r="C348" s="10" t="s">
        <v>310</v>
      </c>
      <c r="D348" s="10"/>
      <c r="E348" s="218" t="s">
        <v>133</v>
      </c>
      <c r="F348" s="20">
        <f aca="true" t="shared" si="86" ref="F348:G349">F349</f>
        <v>36</v>
      </c>
      <c r="G348" s="20">
        <f t="shared" si="86"/>
        <v>36</v>
      </c>
    </row>
    <row r="349" spans="1:7" ht="12.75">
      <c r="A349" s="9" t="s">
        <v>19</v>
      </c>
      <c r="B349" s="217" t="s">
        <v>38</v>
      </c>
      <c r="C349" s="10" t="s">
        <v>310</v>
      </c>
      <c r="D349" s="167" t="s">
        <v>73</v>
      </c>
      <c r="E349" s="218" t="s">
        <v>74</v>
      </c>
      <c r="F349" s="20">
        <f t="shared" si="86"/>
        <v>36</v>
      </c>
      <c r="G349" s="20">
        <f t="shared" si="86"/>
        <v>36</v>
      </c>
    </row>
    <row r="350" spans="1:7" ht="31.5">
      <c r="A350" s="9" t="s">
        <v>19</v>
      </c>
      <c r="B350" s="217" t="s">
        <v>38</v>
      </c>
      <c r="C350" s="10" t="s">
        <v>310</v>
      </c>
      <c r="D350" s="10" t="s">
        <v>349</v>
      </c>
      <c r="E350" s="218" t="s">
        <v>350</v>
      </c>
      <c r="F350" s="20">
        <v>36</v>
      </c>
      <c r="G350" s="20">
        <v>36</v>
      </c>
    </row>
    <row r="351" spans="1:7" ht="12.75">
      <c r="A351" s="217" t="s">
        <v>19</v>
      </c>
      <c r="B351" s="217" t="s">
        <v>41</v>
      </c>
      <c r="C351" s="217" t="s">
        <v>66</v>
      </c>
      <c r="D351" s="217" t="s">
        <v>66</v>
      </c>
      <c r="E351" s="37" t="s">
        <v>82</v>
      </c>
      <c r="F351" s="20">
        <f>F352</f>
        <v>53461</v>
      </c>
      <c r="G351" s="20">
        <f>G352</f>
        <v>53016.7</v>
      </c>
    </row>
    <row r="352" spans="1:7" ht="12.75">
      <c r="A352" s="217" t="s">
        <v>19</v>
      </c>
      <c r="B352" s="217" t="s">
        <v>42</v>
      </c>
      <c r="C352" s="217" t="s">
        <v>66</v>
      </c>
      <c r="D352" s="217" t="s">
        <v>66</v>
      </c>
      <c r="E352" s="218" t="s">
        <v>13</v>
      </c>
      <c r="F352" s="20">
        <f>F359+F406+F353</f>
        <v>53461</v>
      </c>
      <c r="G352" s="20">
        <f>G359+G406+G353</f>
        <v>53016.7</v>
      </c>
    </row>
    <row r="353" spans="1:7" ht="47.25">
      <c r="A353" s="217" t="s">
        <v>19</v>
      </c>
      <c r="B353" s="217" t="s">
        <v>42</v>
      </c>
      <c r="C353" s="167">
        <v>2100000000</v>
      </c>
      <c r="D353" s="23"/>
      <c r="E353" s="218" t="s">
        <v>322</v>
      </c>
      <c r="F353" s="20">
        <f>F354</f>
        <v>599.5</v>
      </c>
      <c r="G353" s="20">
        <f aca="true" t="shared" si="87" ref="G353:G357">G354</f>
        <v>207.6</v>
      </c>
    </row>
    <row r="354" spans="1:7" ht="31.5">
      <c r="A354" s="217" t="s">
        <v>19</v>
      </c>
      <c r="B354" s="217" t="s">
        <v>42</v>
      </c>
      <c r="C354" s="167">
        <v>2130000000</v>
      </c>
      <c r="D354" s="23"/>
      <c r="E354" s="218" t="s">
        <v>111</v>
      </c>
      <c r="F354" s="20">
        <f>F355</f>
        <v>599.5</v>
      </c>
      <c r="G354" s="20">
        <f t="shared" si="87"/>
        <v>207.6</v>
      </c>
    </row>
    <row r="355" spans="1:7" ht="47.25">
      <c r="A355" s="217" t="s">
        <v>19</v>
      </c>
      <c r="B355" s="217" t="s">
        <v>42</v>
      </c>
      <c r="C355" s="167">
        <v>2130300000</v>
      </c>
      <c r="D355" s="23"/>
      <c r="E355" s="218" t="s">
        <v>112</v>
      </c>
      <c r="F355" s="20">
        <f>F356</f>
        <v>599.5</v>
      </c>
      <c r="G355" s="20">
        <f t="shared" si="87"/>
        <v>207.6</v>
      </c>
    </row>
    <row r="356" spans="1:7" ht="31.5">
      <c r="A356" s="217" t="s">
        <v>19</v>
      </c>
      <c r="B356" s="217" t="s">
        <v>42</v>
      </c>
      <c r="C356" s="167">
        <v>2130320280</v>
      </c>
      <c r="D356" s="23"/>
      <c r="E356" s="218" t="s">
        <v>113</v>
      </c>
      <c r="F356" s="20">
        <f>F357</f>
        <v>599.5</v>
      </c>
      <c r="G356" s="20">
        <f t="shared" si="87"/>
        <v>207.6</v>
      </c>
    </row>
    <row r="357" spans="1:7" ht="31.5">
      <c r="A357" s="217" t="s">
        <v>19</v>
      </c>
      <c r="B357" s="217" t="s">
        <v>42</v>
      </c>
      <c r="C357" s="167">
        <v>2130320280</v>
      </c>
      <c r="D357" s="167" t="s">
        <v>94</v>
      </c>
      <c r="E357" s="218" t="s">
        <v>95</v>
      </c>
      <c r="F357" s="20">
        <f>F358</f>
        <v>599.5</v>
      </c>
      <c r="G357" s="20">
        <f t="shared" si="87"/>
        <v>207.6</v>
      </c>
    </row>
    <row r="358" spans="1:7" ht="12.75">
      <c r="A358" s="217" t="s">
        <v>19</v>
      </c>
      <c r="B358" s="217" t="s">
        <v>42</v>
      </c>
      <c r="C358" s="167">
        <v>2130320280</v>
      </c>
      <c r="D358" s="217">
        <v>610</v>
      </c>
      <c r="E358" s="218" t="s">
        <v>101</v>
      </c>
      <c r="F358" s="20">
        <v>599.5</v>
      </c>
      <c r="G358" s="20">
        <v>207.6</v>
      </c>
    </row>
    <row r="359" spans="1:7" ht="47.25">
      <c r="A359" s="217" t="s">
        <v>19</v>
      </c>
      <c r="B359" s="217" t="s">
        <v>42</v>
      </c>
      <c r="C359" s="167">
        <v>2200000000</v>
      </c>
      <c r="D359" s="217"/>
      <c r="E359" s="218" t="s">
        <v>320</v>
      </c>
      <c r="F359" s="20">
        <f>F360+F375+F401</f>
        <v>51147.3</v>
      </c>
      <c r="G359" s="20">
        <f>G360+G375+G401</f>
        <v>51094.9</v>
      </c>
    </row>
    <row r="360" spans="1:7" ht="31.5">
      <c r="A360" s="217" t="s">
        <v>19</v>
      </c>
      <c r="B360" s="217" t="s">
        <v>42</v>
      </c>
      <c r="C360" s="167">
        <v>2210000000</v>
      </c>
      <c r="D360" s="217"/>
      <c r="E360" s="218" t="s">
        <v>179</v>
      </c>
      <c r="F360" s="20">
        <f>F361+F371</f>
        <v>14452.6</v>
      </c>
      <c r="G360" s="20">
        <f>G361+G371</f>
        <v>14452.6</v>
      </c>
    </row>
    <row r="361" spans="1:7" ht="31.5">
      <c r="A361" s="217" t="s">
        <v>19</v>
      </c>
      <c r="B361" s="217" t="s">
        <v>42</v>
      </c>
      <c r="C361" s="167">
        <v>2210100000</v>
      </c>
      <c r="D361" s="217"/>
      <c r="E361" s="218" t="s">
        <v>180</v>
      </c>
      <c r="F361" s="20">
        <f>F365+F362+F368</f>
        <v>14372.6</v>
      </c>
      <c r="G361" s="20">
        <f>G365+G362+G368</f>
        <v>14372.6</v>
      </c>
    </row>
    <row r="362" spans="1:7" ht="47.25">
      <c r="A362" s="217" t="s">
        <v>19</v>
      </c>
      <c r="B362" s="217" t="s">
        <v>42</v>
      </c>
      <c r="C362" s="167">
        <v>2210110680</v>
      </c>
      <c r="D362" s="217"/>
      <c r="E362" s="55" t="s">
        <v>235</v>
      </c>
      <c r="F362" s="20">
        <f aca="true" t="shared" si="88" ref="F362:G363">F363</f>
        <v>6295.5</v>
      </c>
      <c r="G362" s="20">
        <f t="shared" si="88"/>
        <v>6295.5</v>
      </c>
    </row>
    <row r="363" spans="1:7" ht="31.5">
      <c r="A363" s="217" t="s">
        <v>19</v>
      </c>
      <c r="B363" s="217" t="s">
        <v>42</v>
      </c>
      <c r="C363" s="167">
        <v>2210110680</v>
      </c>
      <c r="D363" s="167" t="s">
        <v>94</v>
      </c>
      <c r="E363" s="50" t="s">
        <v>95</v>
      </c>
      <c r="F363" s="20">
        <f t="shared" si="88"/>
        <v>6295.5</v>
      </c>
      <c r="G363" s="20">
        <f t="shared" si="88"/>
        <v>6295.5</v>
      </c>
    </row>
    <row r="364" spans="1:7" ht="12.75">
      <c r="A364" s="217" t="s">
        <v>19</v>
      </c>
      <c r="B364" s="217" t="s">
        <v>42</v>
      </c>
      <c r="C364" s="167">
        <v>2210110680</v>
      </c>
      <c r="D364" s="217">
        <v>610</v>
      </c>
      <c r="E364" s="50" t="s">
        <v>101</v>
      </c>
      <c r="F364" s="20">
        <f>5601+694.5</f>
        <v>6295.5</v>
      </c>
      <c r="G364" s="20">
        <v>6295.5</v>
      </c>
    </row>
    <row r="365" spans="1:7" ht="31.5">
      <c r="A365" s="217" t="s">
        <v>19</v>
      </c>
      <c r="B365" s="217" t="s">
        <v>42</v>
      </c>
      <c r="C365" s="167">
        <v>2210120010</v>
      </c>
      <c r="D365" s="217"/>
      <c r="E365" s="218" t="s">
        <v>120</v>
      </c>
      <c r="F365" s="20">
        <f aca="true" t="shared" si="89" ref="F365:G366">F366</f>
        <v>8013.5</v>
      </c>
      <c r="G365" s="20">
        <f t="shared" si="89"/>
        <v>8013.5</v>
      </c>
    </row>
    <row r="366" spans="1:7" ht="31.5">
      <c r="A366" s="217" t="s">
        <v>19</v>
      </c>
      <c r="B366" s="217" t="s">
        <v>42</v>
      </c>
      <c r="C366" s="167">
        <v>2210120010</v>
      </c>
      <c r="D366" s="167" t="s">
        <v>94</v>
      </c>
      <c r="E366" s="218" t="s">
        <v>95</v>
      </c>
      <c r="F366" s="20">
        <f t="shared" si="89"/>
        <v>8013.5</v>
      </c>
      <c r="G366" s="20">
        <f t="shared" si="89"/>
        <v>8013.5</v>
      </c>
    </row>
    <row r="367" spans="1:7" ht="12.75">
      <c r="A367" s="217" t="s">
        <v>19</v>
      </c>
      <c r="B367" s="217" t="s">
        <v>42</v>
      </c>
      <c r="C367" s="167">
        <v>2210120010</v>
      </c>
      <c r="D367" s="217">
        <v>610</v>
      </c>
      <c r="E367" s="218" t="s">
        <v>101</v>
      </c>
      <c r="F367" s="20">
        <f>7986.8-7+33.7</f>
        <v>8013.5</v>
      </c>
      <c r="G367" s="20">
        <v>8013.5</v>
      </c>
    </row>
    <row r="368" spans="1:7" ht="47.25">
      <c r="A368" s="217" t="s">
        <v>19</v>
      </c>
      <c r="B368" s="217" t="s">
        <v>42</v>
      </c>
      <c r="C368" s="167" t="s">
        <v>311</v>
      </c>
      <c r="D368" s="217"/>
      <c r="E368" s="55" t="s">
        <v>244</v>
      </c>
      <c r="F368" s="20">
        <f aca="true" t="shared" si="90" ref="F368:G369">F369</f>
        <v>63.6</v>
      </c>
      <c r="G368" s="20">
        <f t="shared" si="90"/>
        <v>63.6</v>
      </c>
    </row>
    <row r="369" spans="1:7" ht="31.5">
      <c r="A369" s="217" t="s">
        <v>19</v>
      </c>
      <c r="B369" s="217" t="s">
        <v>42</v>
      </c>
      <c r="C369" s="167" t="s">
        <v>311</v>
      </c>
      <c r="D369" s="167" t="s">
        <v>94</v>
      </c>
      <c r="E369" s="50" t="s">
        <v>95</v>
      </c>
      <c r="F369" s="20">
        <f t="shared" si="90"/>
        <v>63.6</v>
      </c>
      <c r="G369" s="20">
        <f t="shared" si="90"/>
        <v>63.6</v>
      </c>
    </row>
    <row r="370" spans="1:7" ht="12.75">
      <c r="A370" s="217" t="s">
        <v>19</v>
      </c>
      <c r="B370" s="217" t="s">
        <v>42</v>
      </c>
      <c r="C370" s="167" t="s">
        <v>311</v>
      </c>
      <c r="D370" s="217">
        <v>610</v>
      </c>
      <c r="E370" s="50" t="s">
        <v>101</v>
      </c>
      <c r="F370" s="20">
        <f>56.6+7</f>
        <v>63.6</v>
      </c>
      <c r="G370" s="20">
        <v>63.6</v>
      </c>
    </row>
    <row r="371" spans="1:7" ht="31.5">
      <c r="A371" s="217" t="s">
        <v>19</v>
      </c>
      <c r="B371" s="217" t="s">
        <v>42</v>
      </c>
      <c r="C371" s="167">
        <v>2210200000</v>
      </c>
      <c r="D371" s="217"/>
      <c r="E371" s="218" t="s">
        <v>181</v>
      </c>
      <c r="F371" s="20">
        <f>F372</f>
        <v>80</v>
      </c>
      <c r="G371" s="20">
        <f>G372</f>
        <v>80</v>
      </c>
    </row>
    <row r="372" spans="1:7" ht="12.75">
      <c r="A372" s="217" t="s">
        <v>19</v>
      </c>
      <c r="B372" s="217" t="s">
        <v>42</v>
      </c>
      <c r="C372" s="217">
        <v>2210220010</v>
      </c>
      <c r="D372" s="217"/>
      <c r="E372" s="121" t="s">
        <v>383</v>
      </c>
      <c r="F372" s="20">
        <f>F373</f>
        <v>80</v>
      </c>
      <c r="G372" s="20">
        <f aca="true" t="shared" si="91" ref="G372:G373">G373</f>
        <v>80</v>
      </c>
    </row>
    <row r="373" spans="1:7" ht="31.5">
      <c r="A373" s="217" t="s">
        <v>19</v>
      </c>
      <c r="B373" s="217" t="s">
        <v>42</v>
      </c>
      <c r="C373" s="217">
        <v>2210220010</v>
      </c>
      <c r="D373" s="167" t="s">
        <v>94</v>
      </c>
      <c r="E373" s="218" t="s">
        <v>95</v>
      </c>
      <c r="F373" s="20">
        <f>F374</f>
        <v>80</v>
      </c>
      <c r="G373" s="20">
        <f t="shared" si="91"/>
        <v>80</v>
      </c>
    </row>
    <row r="374" spans="1:7" ht="12.75">
      <c r="A374" s="217" t="s">
        <v>19</v>
      </c>
      <c r="B374" s="217" t="s">
        <v>42</v>
      </c>
      <c r="C374" s="217">
        <v>2210220010</v>
      </c>
      <c r="D374" s="217">
        <v>610</v>
      </c>
      <c r="E374" s="218" t="s">
        <v>101</v>
      </c>
      <c r="F374" s="20">
        <v>80</v>
      </c>
      <c r="G374" s="20">
        <v>80</v>
      </c>
    </row>
    <row r="375" spans="1:7" ht="31.5">
      <c r="A375" s="217" t="s">
        <v>19</v>
      </c>
      <c r="B375" s="217" t="s">
        <v>42</v>
      </c>
      <c r="C375" s="167">
        <v>2220000000</v>
      </c>
      <c r="D375" s="217"/>
      <c r="E375" s="218" t="s">
        <v>136</v>
      </c>
      <c r="F375" s="20">
        <f>F376+F386+F393+F397</f>
        <v>36425.00000000001</v>
      </c>
      <c r="G375" s="20">
        <f>G376+G386+G393+G397</f>
        <v>36403.9</v>
      </c>
    </row>
    <row r="376" spans="1:7" ht="34.5" customHeight="1">
      <c r="A376" s="217" t="s">
        <v>19</v>
      </c>
      <c r="B376" s="217" t="s">
        <v>42</v>
      </c>
      <c r="C376" s="217">
        <v>2220100000</v>
      </c>
      <c r="D376" s="217"/>
      <c r="E376" s="218" t="s">
        <v>182</v>
      </c>
      <c r="F376" s="20">
        <f>F380+F377+F383</f>
        <v>27445.300000000003</v>
      </c>
      <c r="G376" s="20">
        <f>G380+G377+G383</f>
        <v>27445.300000000003</v>
      </c>
    </row>
    <row r="377" spans="1:7" ht="47.25">
      <c r="A377" s="217" t="s">
        <v>19</v>
      </c>
      <c r="B377" s="217" t="s">
        <v>42</v>
      </c>
      <c r="C377" s="217">
        <v>2220110680</v>
      </c>
      <c r="D377" s="217"/>
      <c r="E377" s="55" t="s">
        <v>235</v>
      </c>
      <c r="F377" s="20">
        <f aca="true" t="shared" si="92" ref="F377:G378">F378</f>
        <v>12507.199999999999</v>
      </c>
      <c r="G377" s="20">
        <f t="shared" si="92"/>
        <v>12507.2</v>
      </c>
    </row>
    <row r="378" spans="1:7" ht="31.5">
      <c r="A378" s="217" t="s">
        <v>19</v>
      </c>
      <c r="B378" s="217" t="s">
        <v>42</v>
      </c>
      <c r="C378" s="217">
        <v>2220110680</v>
      </c>
      <c r="D378" s="167" t="s">
        <v>94</v>
      </c>
      <c r="E378" s="50" t="s">
        <v>95</v>
      </c>
      <c r="F378" s="20">
        <f t="shared" si="92"/>
        <v>12507.199999999999</v>
      </c>
      <c r="G378" s="20">
        <f t="shared" si="92"/>
        <v>12507.2</v>
      </c>
    </row>
    <row r="379" spans="1:7" ht="12.75">
      <c r="A379" s="217" t="s">
        <v>19</v>
      </c>
      <c r="B379" s="217" t="s">
        <v>42</v>
      </c>
      <c r="C379" s="217">
        <v>2220110680</v>
      </c>
      <c r="D379" s="217">
        <v>610</v>
      </c>
      <c r="E379" s="50" t="s">
        <v>101</v>
      </c>
      <c r="F379" s="20">
        <f>11139.8+1367.4</f>
        <v>12507.199999999999</v>
      </c>
      <c r="G379" s="20">
        <v>12507.2</v>
      </c>
    </row>
    <row r="380" spans="1:7" ht="31.5">
      <c r="A380" s="217" t="s">
        <v>19</v>
      </c>
      <c r="B380" s="217" t="s">
        <v>42</v>
      </c>
      <c r="C380" s="217">
        <v>2220120010</v>
      </c>
      <c r="D380" s="217"/>
      <c r="E380" s="218" t="s">
        <v>120</v>
      </c>
      <c r="F380" s="20">
        <f aca="true" t="shared" si="93" ref="F380:G381">F381</f>
        <v>14811.7</v>
      </c>
      <c r="G380" s="20">
        <f t="shared" si="93"/>
        <v>14811.7</v>
      </c>
    </row>
    <row r="381" spans="1:7" ht="31.5">
      <c r="A381" s="217" t="s">
        <v>19</v>
      </c>
      <c r="B381" s="217" t="s">
        <v>42</v>
      </c>
      <c r="C381" s="217">
        <v>2220120010</v>
      </c>
      <c r="D381" s="167" t="s">
        <v>94</v>
      </c>
      <c r="E381" s="218" t="s">
        <v>95</v>
      </c>
      <c r="F381" s="20">
        <f t="shared" si="93"/>
        <v>14811.7</v>
      </c>
      <c r="G381" s="20">
        <f t="shared" si="93"/>
        <v>14811.7</v>
      </c>
    </row>
    <row r="382" spans="1:7" ht="12.75">
      <c r="A382" s="217" t="s">
        <v>19</v>
      </c>
      <c r="B382" s="217" t="s">
        <v>42</v>
      </c>
      <c r="C382" s="217">
        <v>2220120010</v>
      </c>
      <c r="D382" s="217">
        <v>610</v>
      </c>
      <c r="E382" s="218" t="s">
        <v>101</v>
      </c>
      <c r="F382" s="20">
        <f>14174.8+50.2+168.5-13.8+432</f>
        <v>14811.7</v>
      </c>
      <c r="G382" s="20">
        <v>14811.7</v>
      </c>
    </row>
    <row r="383" spans="1:7" ht="47.25">
      <c r="A383" s="217" t="s">
        <v>19</v>
      </c>
      <c r="B383" s="217" t="s">
        <v>42</v>
      </c>
      <c r="C383" s="217" t="s">
        <v>312</v>
      </c>
      <c r="D383" s="217"/>
      <c r="E383" s="55" t="s">
        <v>244</v>
      </c>
      <c r="F383" s="20">
        <f aca="true" t="shared" si="94" ref="F383:G384">F384</f>
        <v>126.39999999999999</v>
      </c>
      <c r="G383" s="20">
        <f t="shared" si="94"/>
        <v>126.4</v>
      </c>
    </row>
    <row r="384" spans="1:7" ht="31.5">
      <c r="A384" s="217" t="s">
        <v>19</v>
      </c>
      <c r="B384" s="217" t="s">
        <v>42</v>
      </c>
      <c r="C384" s="217" t="s">
        <v>312</v>
      </c>
      <c r="D384" s="167" t="s">
        <v>94</v>
      </c>
      <c r="E384" s="50" t="s">
        <v>95</v>
      </c>
      <c r="F384" s="20">
        <f t="shared" si="94"/>
        <v>126.39999999999999</v>
      </c>
      <c r="G384" s="20">
        <f t="shared" si="94"/>
        <v>126.4</v>
      </c>
    </row>
    <row r="385" spans="1:7" ht="12.75">
      <c r="A385" s="217" t="s">
        <v>19</v>
      </c>
      <c r="B385" s="217" t="s">
        <v>42</v>
      </c>
      <c r="C385" s="217" t="s">
        <v>312</v>
      </c>
      <c r="D385" s="217">
        <v>610</v>
      </c>
      <c r="E385" s="50" t="s">
        <v>101</v>
      </c>
      <c r="F385" s="20">
        <f>112.6+13.8</f>
        <v>126.39999999999999</v>
      </c>
      <c r="G385" s="20">
        <v>126.4</v>
      </c>
    </row>
    <row r="386" spans="1:7" ht="31.5">
      <c r="A386" s="217" t="s">
        <v>19</v>
      </c>
      <c r="B386" s="217" t="s">
        <v>42</v>
      </c>
      <c r="C386" s="217">
        <v>2220200000</v>
      </c>
      <c r="D386" s="217"/>
      <c r="E386" s="218" t="s">
        <v>183</v>
      </c>
      <c r="F386" s="20">
        <f>F387+F390</f>
        <v>6443.8</v>
      </c>
      <c r="G386" s="20">
        <f aca="true" t="shared" si="95" ref="G386">G387+G390</f>
        <v>6436.1</v>
      </c>
    </row>
    <row r="387" spans="1:7" ht="12.75">
      <c r="A387" s="217" t="s">
        <v>19</v>
      </c>
      <c r="B387" s="217" t="s">
        <v>42</v>
      </c>
      <c r="C387" s="217">
        <v>2220220320</v>
      </c>
      <c r="D387" s="217"/>
      <c r="E387" s="218" t="s">
        <v>137</v>
      </c>
      <c r="F387" s="20">
        <f>F388</f>
        <v>3158.5</v>
      </c>
      <c r="G387" s="20">
        <f aca="true" t="shared" si="96" ref="G387:G388">G388</f>
        <v>3158.4</v>
      </c>
    </row>
    <row r="388" spans="1:7" ht="31.5">
      <c r="A388" s="217" t="s">
        <v>19</v>
      </c>
      <c r="B388" s="217" t="s">
        <v>42</v>
      </c>
      <c r="C388" s="217">
        <v>2220220320</v>
      </c>
      <c r="D388" s="167" t="s">
        <v>94</v>
      </c>
      <c r="E388" s="218" t="s">
        <v>95</v>
      </c>
      <c r="F388" s="20">
        <f>F389</f>
        <v>3158.5</v>
      </c>
      <c r="G388" s="20">
        <f t="shared" si="96"/>
        <v>3158.4</v>
      </c>
    </row>
    <row r="389" spans="1:7" ht="12.75">
      <c r="A389" s="217" t="s">
        <v>19</v>
      </c>
      <c r="B389" s="217" t="s">
        <v>42</v>
      </c>
      <c r="C389" s="217">
        <v>2220220320</v>
      </c>
      <c r="D389" s="217">
        <v>610</v>
      </c>
      <c r="E389" s="218" t="s">
        <v>101</v>
      </c>
      <c r="F389" s="20">
        <f>870.8+958.5+128.3+1200.9</f>
        <v>3158.5</v>
      </c>
      <c r="G389" s="20">
        <v>3158.4</v>
      </c>
    </row>
    <row r="390" spans="1:7" ht="12.75">
      <c r="A390" s="217" t="s">
        <v>19</v>
      </c>
      <c r="B390" s="217" t="s">
        <v>42</v>
      </c>
      <c r="C390" s="217">
        <v>2220220330</v>
      </c>
      <c r="D390" s="217"/>
      <c r="E390" s="55" t="s">
        <v>384</v>
      </c>
      <c r="F390" s="20">
        <f>F391</f>
        <v>3285.3</v>
      </c>
      <c r="G390" s="20">
        <f aca="true" t="shared" si="97" ref="G390:G391">G391</f>
        <v>3277.7</v>
      </c>
    </row>
    <row r="391" spans="1:7" ht="31.5">
      <c r="A391" s="217" t="s">
        <v>19</v>
      </c>
      <c r="B391" s="217" t="s">
        <v>42</v>
      </c>
      <c r="C391" s="217">
        <v>2220220330</v>
      </c>
      <c r="D391" s="167" t="s">
        <v>69</v>
      </c>
      <c r="E391" s="218" t="s">
        <v>92</v>
      </c>
      <c r="F391" s="20">
        <f>F392</f>
        <v>3285.3</v>
      </c>
      <c r="G391" s="20">
        <f t="shared" si="97"/>
        <v>3277.7</v>
      </c>
    </row>
    <row r="392" spans="1:7" ht="31.5">
      <c r="A392" s="217" t="s">
        <v>19</v>
      </c>
      <c r="B392" s="217" t="s">
        <v>42</v>
      </c>
      <c r="C392" s="217">
        <v>2220220330</v>
      </c>
      <c r="D392" s="217">
        <v>240</v>
      </c>
      <c r="E392" s="218" t="s">
        <v>219</v>
      </c>
      <c r="F392" s="20">
        <v>3285.3</v>
      </c>
      <c r="G392" s="20">
        <v>3277.7</v>
      </c>
    </row>
    <row r="393" spans="1:7" ht="47.25">
      <c r="A393" s="217" t="s">
        <v>19</v>
      </c>
      <c r="B393" s="217" t="s">
        <v>42</v>
      </c>
      <c r="C393" s="217">
        <v>2220300000</v>
      </c>
      <c r="D393" s="217"/>
      <c r="E393" s="50" t="s">
        <v>335</v>
      </c>
      <c r="F393" s="20">
        <f>F394</f>
        <v>1074.5</v>
      </c>
      <c r="G393" s="20">
        <f>G394</f>
        <v>1074.5</v>
      </c>
    </row>
    <row r="394" spans="1:7" ht="31.5">
      <c r="A394" s="217" t="s">
        <v>19</v>
      </c>
      <c r="B394" s="217" t="s">
        <v>42</v>
      </c>
      <c r="C394" s="217">
        <v>2220320030</v>
      </c>
      <c r="D394" s="217"/>
      <c r="E394" s="50" t="s">
        <v>356</v>
      </c>
      <c r="F394" s="20">
        <f>F395</f>
        <v>1074.5</v>
      </c>
      <c r="G394" s="20">
        <f aca="true" t="shared" si="98" ref="G394:G395">G395</f>
        <v>1074.5</v>
      </c>
    </row>
    <row r="395" spans="1:7" ht="31.5">
      <c r="A395" s="217" t="s">
        <v>19</v>
      </c>
      <c r="B395" s="217" t="s">
        <v>42</v>
      </c>
      <c r="C395" s="217">
        <v>2220320030</v>
      </c>
      <c r="D395" s="167" t="s">
        <v>94</v>
      </c>
      <c r="E395" s="218" t="s">
        <v>95</v>
      </c>
      <c r="F395" s="20">
        <f>F396</f>
        <v>1074.5</v>
      </c>
      <c r="G395" s="20">
        <f t="shared" si="98"/>
        <v>1074.5</v>
      </c>
    </row>
    <row r="396" spans="1:7" ht="12.75">
      <c r="A396" s="217" t="s">
        <v>19</v>
      </c>
      <c r="B396" s="217" t="s">
        <v>42</v>
      </c>
      <c r="C396" s="217">
        <v>2220320030</v>
      </c>
      <c r="D396" s="217">
        <v>610</v>
      </c>
      <c r="E396" s="218" t="s">
        <v>101</v>
      </c>
      <c r="F396" s="20">
        <f>564.1+3795.7-3285.3</f>
        <v>1074.5</v>
      </c>
      <c r="G396" s="20">
        <v>1074.5</v>
      </c>
    </row>
    <row r="397" spans="1:7" ht="63">
      <c r="A397" s="217" t="s">
        <v>19</v>
      </c>
      <c r="B397" s="217" t="s">
        <v>42</v>
      </c>
      <c r="C397" s="217">
        <v>2220400000</v>
      </c>
      <c r="D397" s="217"/>
      <c r="E397" s="50" t="s">
        <v>339</v>
      </c>
      <c r="F397" s="20">
        <f>F398</f>
        <v>1461.3999999999999</v>
      </c>
      <c r="G397" s="20">
        <f>G398</f>
        <v>1448</v>
      </c>
    </row>
    <row r="398" spans="1:7" ht="31.5">
      <c r="A398" s="217" t="s">
        <v>19</v>
      </c>
      <c r="B398" s="217" t="s">
        <v>42</v>
      </c>
      <c r="C398" s="217">
        <v>2220420020</v>
      </c>
      <c r="D398" s="217"/>
      <c r="E398" s="50" t="s">
        <v>289</v>
      </c>
      <c r="F398" s="20">
        <f>F399</f>
        <v>1461.3999999999999</v>
      </c>
      <c r="G398" s="20">
        <f aca="true" t="shared" si="99" ref="G398:G399">G399</f>
        <v>1448</v>
      </c>
    </row>
    <row r="399" spans="1:7" ht="31.5">
      <c r="A399" s="217" t="s">
        <v>19</v>
      </c>
      <c r="B399" s="217" t="s">
        <v>42</v>
      </c>
      <c r="C399" s="217">
        <v>2220420020</v>
      </c>
      <c r="D399" s="167" t="s">
        <v>94</v>
      </c>
      <c r="E399" s="50" t="s">
        <v>95</v>
      </c>
      <c r="F399" s="20">
        <f>F400</f>
        <v>1461.3999999999999</v>
      </c>
      <c r="G399" s="20">
        <f t="shared" si="99"/>
        <v>1448</v>
      </c>
    </row>
    <row r="400" spans="1:7" ht="12.75">
      <c r="A400" s="217" t="s">
        <v>19</v>
      </c>
      <c r="B400" s="217" t="s">
        <v>42</v>
      </c>
      <c r="C400" s="217">
        <v>2220420020</v>
      </c>
      <c r="D400" s="217">
        <v>610</v>
      </c>
      <c r="E400" s="50" t="s">
        <v>101</v>
      </c>
      <c r="F400" s="20">
        <f>146.1+955+210.1+150.3-0.1</f>
        <v>1461.3999999999999</v>
      </c>
      <c r="G400" s="20">
        <v>1448</v>
      </c>
    </row>
    <row r="401" spans="1:7" ht="31.5">
      <c r="A401" s="217" t="s">
        <v>19</v>
      </c>
      <c r="B401" s="217" t="s">
        <v>42</v>
      </c>
      <c r="C401" s="217">
        <v>2240000000</v>
      </c>
      <c r="D401" s="217"/>
      <c r="E401" s="218" t="s">
        <v>129</v>
      </c>
      <c r="F401" s="20">
        <f>F402</f>
        <v>269.7</v>
      </c>
      <c r="G401" s="20">
        <f aca="true" t="shared" si="100" ref="G401:G404">G402</f>
        <v>238.4</v>
      </c>
    </row>
    <row r="402" spans="1:7" ht="31.5">
      <c r="A402" s="217" t="s">
        <v>19</v>
      </c>
      <c r="B402" s="217" t="s">
        <v>42</v>
      </c>
      <c r="C402" s="217">
        <v>2240500000</v>
      </c>
      <c r="D402" s="217"/>
      <c r="E402" s="218" t="s">
        <v>130</v>
      </c>
      <c r="F402" s="20">
        <f>F403</f>
        <v>269.7</v>
      </c>
      <c r="G402" s="20">
        <f t="shared" si="100"/>
        <v>238.4</v>
      </c>
    </row>
    <row r="403" spans="1:7" ht="31.5">
      <c r="A403" s="217" t="s">
        <v>19</v>
      </c>
      <c r="B403" s="217" t="s">
        <v>42</v>
      </c>
      <c r="C403" s="217">
        <v>2240520470</v>
      </c>
      <c r="D403" s="217"/>
      <c r="E403" s="218" t="s">
        <v>374</v>
      </c>
      <c r="F403" s="20">
        <f>F404</f>
        <v>269.7</v>
      </c>
      <c r="G403" s="20">
        <f t="shared" si="100"/>
        <v>238.4</v>
      </c>
    </row>
    <row r="404" spans="1:7" ht="31.5">
      <c r="A404" s="217" t="s">
        <v>19</v>
      </c>
      <c r="B404" s="217" t="s">
        <v>42</v>
      </c>
      <c r="C404" s="217">
        <v>2240520470</v>
      </c>
      <c r="D404" s="167" t="s">
        <v>94</v>
      </c>
      <c r="E404" s="50" t="s">
        <v>95</v>
      </c>
      <c r="F404" s="20">
        <f>F405</f>
        <v>269.7</v>
      </c>
      <c r="G404" s="20">
        <f t="shared" si="100"/>
        <v>238.4</v>
      </c>
    </row>
    <row r="405" spans="1:7" ht="12.75">
      <c r="A405" s="217" t="s">
        <v>19</v>
      </c>
      <c r="B405" s="217" t="s">
        <v>42</v>
      </c>
      <c r="C405" s="217">
        <v>2240520470</v>
      </c>
      <c r="D405" s="217">
        <v>610</v>
      </c>
      <c r="E405" s="50" t="s">
        <v>101</v>
      </c>
      <c r="F405" s="20">
        <v>269.7</v>
      </c>
      <c r="G405" s="20">
        <v>238.4</v>
      </c>
    </row>
    <row r="406" spans="1:7" ht="31.5">
      <c r="A406" s="217" t="s">
        <v>19</v>
      </c>
      <c r="B406" s="217" t="s">
        <v>42</v>
      </c>
      <c r="C406" s="167">
        <v>2500000000</v>
      </c>
      <c r="D406" s="217"/>
      <c r="E406" s="218" t="s">
        <v>321</v>
      </c>
      <c r="F406" s="20">
        <f>F407</f>
        <v>1714.1999999999998</v>
      </c>
      <c r="G406" s="20">
        <f aca="true" t="shared" si="101" ref="G406:G414">G407</f>
        <v>1714.1999999999998</v>
      </c>
    </row>
    <row r="407" spans="1:7" ht="31.5">
      <c r="A407" s="217" t="s">
        <v>19</v>
      </c>
      <c r="B407" s="217" t="s">
        <v>42</v>
      </c>
      <c r="C407" s="167">
        <v>2520000000</v>
      </c>
      <c r="D407" s="217"/>
      <c r="E407" s="218" t="s">
        <v>245</v>
      </c>
      <c r="F407" s="20">
        <f>F412+F416+F408</f>
        <v>1714.1999999999998</v>
      </c>
      <c r="G407" s="20">
        <f aca="true" t="shared" si="102" ref="G407">G412+G416+G408</f>
        <v>1714.1999999999998</v>
      </c>
    </row>
    <row r="408" spans="1:7" ht="63">
      <c r="A408" s="217" t="s">
        <v>19</v>
      </c>
      <c r="B408" s="217" t="s">
        <v>42</v>
      </c>
      <c r="C408" s="217">
        <v>2520100000</v>
      </c>
      <c r="D408" s="217"/>
      <c r="E408" s="50" t="s">
        <v>291</v>
      </c>
      <c r="F408" s="20">
        <f>F409</f>
        <v>687.5999999999999</v>
      </c>
      <c r="G408" s="20">
        <f aca="true" t="shared" si="103" ref="G408:G410">G409</f>
        <v>687.6</v>
      </c>
    </row>
    <row r="409" spans="1:7" ht="31.5">
      <c r="A409" s="217" t="s">
        <v>19</v>
      </c>
      <c r="B409" s="217" t="s">
        <v>42</v>
      </c>
      <c r="C409" s="10" t="s">
        <v>305</v>
      </c>
      <c r="D409" s="217"/>
      <c r="E409" s="50" t="s">
        <v>292</v>
      </c>
      <c r="F409" s="20">
        <f>F410</f>
        <v>687.5999999999999</v>
      </c>
      <c r="G409" s="20">
        <f t="shared" si="103"/>
        <v>687.6</v>
      </c>
    </row>
    <row r="410" spans="1:7" ht="31.5">
      <c r="A410" s="217" t="s">
        <v>19</v>
      </c>
      <c r="B410" s="217" t="s">
        <v>42</v>
      </c>
      <c r="C410" s="10" t="s">
        <v>305</v>
      </c>
      <c r="D410" s="167" t="s">
        <v>94</v>
      </c>
      <c r="E410" s="50" t="s">
        <v>95</v>
      </c>
      <c r="F410" s="20">
        <f>F411</f>
        <v>687.5999999999999</v>
      </c>
      <c r="G410" s="20">
        <f t="shared" si="103"/>
        <v>687.6</v>
      </c>
    </row>
    <row r="411" spans="1:7" ht="12.75">
      <c r="A411" s="217" t="s">
        <v>19</v>
      </c>
      <c r="B411" s="217" t="s">
        <v>42</v>
      </c>
      <c r="C411" s="10" t="s">
        <v>305</v>
      </c>
      <c r="D411" s="217">
        <v>610</v>
      </c>
      <c r="E411" s="50" t="s">
        <v>101</v>
      </c>
      <c r="F411" s="20">
        <f>572+265.9-150.3</f>
        <v>687.5999999999999</v>
      </c>
      <c r="G411" s="20">
        <v>687.6</v>
      </c>
    </row>
    <row r="412" spans="1:7" ht="47.25">
      <c r="A412" s="217" t="s">
        <v>19</v>
      </c>
      <c r="B412" s="217" t="s">
        <v>42</v>
      </c>
      <c r="C412" s="167">
        <v>2520300000</v>
      </c>
      <c r="D412" s="217"/>
      <c r="E412" s="218" t="s">
        <v>277</v>
      </c>
      <c r="F412" s="20">
        <f>F413</f>
        <v>867.9</v>
      </c>
      <c r="G412" s="20">
        <f t="shared" si="101"/>
        <v>867.9</v>
      </c>
    </row>
    <row r="413" spans="1:7" ht="12.75">
      <c r="A413" s="217" t="s">
        <v>19</v>
      </c>
      <c r="B413" s="217" t="s">
        <v>42</v>
      </c>
      <c r="C413" s="167">
        <v>2520320200</v>
      </c>
      <c r="D413" s="217"/>
      <c r="E413" s="50" t="s">
        <v>278</v>
      </c>
      <c r="F413" s="20">
        <f>F414</f>
        <v>867.9</v>
      </c>
      <c r="G413" s="20">
        <f t="shared" si="101"/>
        <v>867.9</v>
      </c>
    </row>
    <row r="414" spans="1:7" ht="31.5">
      <c r="A414" s="217" t="s">
        <v>19</v>
      </c>
      <c r="B414" s="217" t="s">
        <v>42</v>
      </c>
      <c r="C414" s="167">
        <v>2520320200</v>
      </c>
      <c r="D414" s="167" t="s">
        <v>94</v>
      </c>
      <c r="E414" s="50" t="s">
        <v>95</v>
      </c>
      <c r="F414" s="20">
        <f>F415</f>
        <v>867.9</v>
      </c>
      <c r="G414" s="20">
        <f t="shared" si="101"/>
        <v>867.9</v>
      </c>
    </row>
    <row r="415" spans="1:7" ht="12.75">
      <c r="A415" s="217" t="s">
        <v>19</v>
      </c>
      <c r="B415" s="217" t="s">
        <v>42</v>
      </c>
      <c r="C415" s="167">
        <v>2520320200</v>
      </c>
      <c r="D415" s="217">
        <v>610</v>
      </c>
      <c r="E415" s="50" t="s">
        <v>101</v>
      </c>
      <c r="F415" s="20">
        <f>1394.1-50.2-265.9-210.1</f>
        <v>867.9</v>
      </c>
      <c r="G415" s="20">
        <v>867.9</v>
      </c>
    </row>
    <row r="416" spans="1:7" ht="31.5">
      <c r="A416" s="217" t="s">
        <v>19</v>
      </c>
      <c r="B416" s="217" t="s">
        <v>42</v>
      </c>
      <c r="C416" s="167">
        <v>2520400000</v>
      </c>
      <c r="D416" s="217"/>
      <c r="E416" s="50" t="s">
        <v>344</v>
      </c>
      <c r="F416" s="20">
        <f>F417</f>
        <v>158.7</v>
      </c>
      <c r="G416" s="20">
        <f aca="true" t="shared" si="104" ref="G416:G418">G417</f>
        <v>158.7</v>
      </c>
    </row>
    <row r="417" spans="1:7" ht="12.75">
      <c r="A417" s="217" t="s">
        <v>19</v>
      </c>
      <c r="B417" s="217" t="s">
        <v>42</v>
      </c>
      <c r="C417" s="167">
        <v>2520420300</v>
      </c>
      <c r="D417" s="217"/>
      <c r="E417" s="50" t="s">
        <v>345</v>
      </c>
      <c r="F417" s="20">
        <f>F418</f>
        <v>158.7</v>
      </c>
      <c r="G417" s="20">
        <f t="shared" si="104"/>
        <v>158.7</v>
      </c>
    </row>
    <row r="418" spans="1:7" ht="31.5">
      <c r="A418" s="217" t="s">
        <v>19</v>
      </c>
      <c r="B418" s="217" t="s">
        <v>42</v>
      </c>
      <c r="C418" s="167">
        <v>2520420300</v>
      </c>
      <c r="D418" s="167" t="s">
        <v>94</v>
      </c>
      <c r="E418" s="50" t="s">
        <v>95</v>
      </c>
      <c r="F418" s="20">
        <f>F419</f>
        <v>158.7</v>
      </c>
      <c r="G418" s="20">
        <f t="shared" si="104"/>
        <v>158.7</v>
      </c>
    </row>
    <row r="419" spans="1:7" ht="12.75">
      <c r="A419" s="217" t="s">
        <v>19</v>
      </c>
      <c r="B419" s="217" t="s">
        <v>42</v>
      </c>
      <c r="C419" s="167">
        <v>2520420300</v>
      </c>
      <c r="D419" s="217">
        <v>610</v>
      </c>
      <c r="E419" s="50" t="s">
        <v>101</v>
      </c>
      <c r="F419" s="20">
        <f>154.7+4</f>
        <v>158.7</v>
      </c>
      <c r="G419" s="20">
        <v>158.7</v>
      </c>
    </row>
    <row r="420" spans="1:7" ht="12.75">
      <c r="A420" s="217" t="s">
        <v>19</v>
      </c>
      <c r="B420" s="217" t="s">
        <v>39</v>
      </c>
      <c r="C420" s="217" t="s">
        <v>66</v>
      </c>
      <c r="D420" s="217" t="s">
        <v>66</v>
      </c>
      <c r="E420" s="37" t="s">
        <v>31</v>
      </c>
      <c r="F420" s="20">
        <f>F421+F428+F441</f>
        <v>4225.300000000001</v>
      </c>
      <c r="G420" s="20">
        <f>G421+G428+G441</f>
        <v>4190.2</v>
      </c>
    </row>
    <row r="421" spans="1:7" ht="12.75">
      <c r="A421" s="217" t="s">
        <v>19</v>
      </c>
      <c r="B421" s="217" t="s">
        <v>53</v>
      </c>
      <c r="C421" s="217" t="s">
        <v>66</v>
      </c>
      <c r="D421" s="217" t="s">
        <v>66</v>
      </c>
      <c r="E421" s="218" t="s">
        <v>32</v>
      </c>
      <c r="F421" s="20">
        <f aca="true" t="shared" si="105" ref="F421:F426">F422</f>
        <v>535.2</v>
      </c>
      <c r="G421" s="20">
        <f aca="true" t="shared" si="106" ref="G421:G425">G422</f>
        <v>535.2</v>
      </c>
    </row>
    <row r="422" spans="1:7" ht="47.25">
      <c r="A422" s="217" t="s">
        <v>19</v>
      </c>
      <c r="B422" s="217" t="s">
        <v>53</v>
      </c>
      <c r="C422" s="167">
        <v>2200000000</v>
      </c>
      <c r="D422" s="217"/>
      <c r="E422" s="218" t="s">
        <v>320</v>
      </c>
      <c r="F422" s="20">
        <f t="shared" si="105"/>
        <v>535.2</v>
      </c>
      <c r="G422" s="20">
        <f t="shared" si="106"/>
        <v>535.2</v>
      </c>
    </row>
    <row r="423" spans="1:7" ht="31.5">
      <c r="A423" s="217" t="s">
        <v>19</v>
      </c>
      <c r="B423" s="217" t="s">
        <v>53</v>
      </c>
      <c r="C423" s="167">
        <v>2240000000</v>
      </c>
      <c r="D423" s="217"/>
      <c r="E423" s="218" t="s">
        <v>129</v>
      </c>
      <c r="F423" s="20">
        <f t="shared" si="105"/>
        <v>535.2</v>
      </c>
      <c r="G423" s="20">
        <f t="shared" si="106"/>
        <v>535.2</v>
      </c>
    </row>
    <row r="424" spans="1:7" ht="12.75">
      <c r="A424" s="217" t="s">
        <v>19</v>
      </c>
      <c r="B424" s="217" t="s">
        <v>53</v>
      </c>
      <c r="C424" s="217">
        <v>2240400000</v>
      </c>
      <c r="D424" s="217"/>
      <c r="E424" s="218" t="s">
        <v>184</v>
      </c>
      <c r="F424" s="20">
        <f t="shared" si="105"/>
        <v>535.2</v>
      </c>
      <c r="G424" s="20">
        <f t="shared" si="106"/>
        <v>535.2</v>
      </c>
    </row>
    <row r="425" spans="1:7" ht="47.25">
      <c r="A425" s="217" t="s">
        <v>19</v>
      </c>
      <c r="B425" s="217" t="s">
        <v>53</v>
      </c>
      <c r="C425" s="217">
        <v>2240420390</v>
      </c>
      <c r="D425" s="217"/>
      <c r="E425" s="218" t="s">
        <v>67</v>
      </c>
      <c r="F425" s="20">
        <f t="shared" si="105"/>
        <v>535.2</v>
      </c>
      <c r="G425" s="20">
        <f t="shared" si="106"/>
        <v>535.2</v>
      </c>
    </row>
    <row r="426" spans="1:7" ht="12.75">
      <c r="A426" s="217" t="s">
        <v>19</v>
      </c>
      <c r="B426" s="217" t="s">
        <v>53</v>
      </c>
      <c r="C426" s="217">
        <v>2240420390</v>
      </c>
      <c r="D426" s="167" t="s">
        <v>73</v>
      </c>
      <c r="E426" s="218" t="s">
        <v>74</v>
      </c>
      <c r="F426" s="20">
        <f t="shared" si="105"/>
        <v>535.2</v>
      </c>
      <c r="G426" s="20">
        <f>G427</f>
        <v>535.2</v>
      </c>
    </row>
    <row r="427" spans="1:7" ht="12.75">
      <c r="A427" s="217" t="s">
        <v>19</v>
      </c>
      <c r="B427" s="217" t="s">
        <v>53</v>
      </c>
      <c r="C427" s="217">
        <v>2240420390</v>
      </c>
      <c r="D427" s="167" t="s">
        <v>138</v>
      </c>
      <c r="E427" s="218" t="s">
        <v>139</v>
      </c>
      <c r="F427" s="20">
        <f>988.7-453.5</f>
        <v>535.2</v>
      </c>
      <c r="G427" s="20">
        <v>535.2</v>
      </c>
    </row>
    <row r="428" spans="1:7" ht="12.75">
      <c r="A428" s="217" t="s">
        <v>19</v>
      </c>
      <c r="B428" s="217" t="s">
        <v>40</v>
      </c>
      <c r="C428" s="217" t="s">
        <v>66</v>
      </c>
      <c r="D428" s="217" t="s">
        <v>66</v>
      </c>
      <c r="E428" s="218" t="s">
        <v>34</v>
      </c>
      <c r="F428" s="20">
        <f>F429</f>
        <v>607.1</v>
      </c>
      <c r="G428" s="20">
        <f>G429</f>
        <v>572</v>
      </c>
    </row>
    <row r="429" spans="1:7" ht="47.25">
      <c r="A429" s="217" t="s">
        <v>19</v>
      </c>
      <c r="B429" s="217" t="s">
        <v>40</v>
      </c>
      <c r="C429" s="167">
        <v>2200000000</v>
      </c>
      <c r="D429" s="217"/>
      <c r="E429" s="218" t="s">
        <v>320</v>
      </c>
      <c r="F429" s="20">
        <f>F430</f>
        <v>607.1</v>
      </c>
      <c r="G429" s="20">
        <f aca="true" t="shared" si="107" ref="G429:G431">G430</f>
        <v>572</v>
      </c>
    </row>
    <row r="430" spans="1:7" ht="31.5">
      <c r="A430" s="217" t="s">
        <v>19</v>
      </c>
      <c r="B430" s="217" t="s">
        <v>40</v>
      </c>
      <c r="C430" s="167">
        <v>2240000000</v>
      </c>
      <c r="D430" s="217"/>
      <c r="E430" s="218" t="s">
        <v>129</v>
      </c>
      <c r="F430" s="20">
        <f>F431+F435</f>
        <v>607.1</v>
      </c>
      <c r="G430" s="20">
        <f>G431+G435</f>
        <v>572</v>
      </c>
    </row>
    <row r="431" spans="1:7" ht="31.5">
      <c r="A431" s="217" t="s">
        <v>19</v>
      </c>
      <c r="B431" s="217" t="s">
        <v>40</v>
      </c>
      <c r="C431" s="167">
        <v>2240100000</v>
      </c>
      <c r="D431" s="217"/>
      <c r="E431" s="218" t="s">
        <v>185</v>
      </c>
      <c r="F431" s="20">
        <f>F432</f>
        <v>500</v>
      </c>
      <c r="G431" s="20">
        <f t="shared" si="107"/>
        <v>500</v>
      </c>
    </row>
    <row r="432" spans="1:7" ht="31.5">
      <c r="A432" s="217" t="s">
        <v>19</v>
      </c>
      <c r="B432" s="217" t="s">
        <v>40</v>
      </c>
      <c r="C432" s="167">
        <v>2240120330</v>
      </c>
      <c r="D432" s="217"/>
      <c r="E432" s="218" t="s">
        <v>140</v>
      </c>
      <c r="F432" s="20">
        <f>F433</f>
        <v>500</v>
      </c>
      <c r="G432" s="20">
        <f>G433</f>
        <v>500</v>
      </c>
    </row>
    <row r="433" spans="1:7" ht="31.5">
      <c r="A433" s="217" t="s">
        <v>19</v>
      </c>
      <c r="B433" s="217" t="s">
        <v>40</v>
      </c>
      <c r="C433" s="167">
        <v>2240120330</v>
      </c>
      <c r="D433" s="167" t="s">
        <v>94</v>
      </c>
      <c r="E433" s="218" t="s">
        <v>95</v>
      </c>
      <c r="F433" s="20">
        <f>F434</f>
        <v>500</v>
      </c>
      <c r="G433" s="20">
        <f>G434</f>
        <v>500</v>
      </c>
    </row>
    <row r="434" spans="1:7" ht="31.5">
      <c r="A434" s="217" t="s">
        <v>19</v>
      </c>
      <c r="B434" s="217" t="s">
        <v>40</v>
      </c>
      <c r="C434" s="167">
        <v>2240120330</v>
      </c>
      <c r="D434" s="217">
        <v>630</v>
      </c>
      <c r="E434" s="218" t="s">
        <v>141</v>
      </c>
      <c r="F434" s="20">
        <v>500</v>
      </c>
      <c r="G434" s="20">
        <v>500</v>
      </c>
    </row>
    <row r="435" spans="1:7" ht="31.5">
      <c r="A435" s="217" t="s">
        <v>19</v>
      </c>
      <c r="B435" s="217" t="s">
        <v>40</v>
      </c>
      <c r="C435" s="167">
        <v>2240200000</v>
      </c>
      <c r="D435" s="217"/>
      <c r="E435" s="218" t="s">
        <v>142</v>
      </c>
      <c r="F435" s="20">
        <f>F436</f>
        <v>107.1</v>
      </c>
      <c r="G435" s="20">
        <f>G436</f>
        <v>72</v>
      </c>
    </row>
    <row r="436" spans="1:7" ht="31.5">
      <c r="A436" s="217" t="s">
        <v>19</v>
      </c>
      <c r="B436" s="217" t="s">
        <v>40</v>
      </c>
      <c r="C436" s="167">
        <v>2240220350</v>
      </c>
      <c r="D436" s="217"/>
      <c r="E436" s="44" t="s">
        <v>186</v>
      </c>
      <c r="F436" s="20">
        <f>F437+F439</f>
        <v>107.1</v>
      </c>
      <c r="G436" s="20">
        <f>G437+G439</f>
        <v>72</v>
      </c>
    </row>
    <row r="437" spans="1:7" ht="31.5">
      <c r="A437" s="217" t="s">
        <v>19</v>
      </c>
      <c r="B437" s="217" t="s">
        <v>40</v>
      </c>
      <c r="C437" s="167">
        <v>2240220350</v>
      </c>
      <c r="D437" s="167" t="s">
        <v>69</v>
      </c>
      <c r="E437" s="218" t="s">
        <v>92</v>
      </c>
      <c r="F437" s="20">
        <f>F438</f>
        <v>3.1</v>
      </c>
      <c r="G437" s="20">
        <f>G438</f>
        <v>0</v>
      </c>
    </row>
    <row r="438" spans="1:7" ht="31.5">
      <c r="A438" s="217" t="s">
        <v>19</v>
      </c>
      <c r="B438" s="217" t="s">
        <v>40</v>
      </c>
      <c r="C438" s="167">
        <v>2240220350</v>
      </c>
      <c r="D438" s="217">
        <v>240</v>
      </c>
      <c r="E438" s="218" t="s">
        <v>219</v>
      </c>
      <c r="F438" s="20">
        <v>3.1</v>
      </c>
      <c r="G438" s="20">
        <v>0</v>
      </c>
    </row>
    <row r="439" spans="1:7" ht="12.75">
      <c r="A439" s="217" t="s">
        <v>19</v>
      </c>
      <c r="B439" s="217" t="s">
        <v>40</v>
      </c>
      <c r="C439" s="167">
        <v>2240220350</v>
      </c>
      <c r="D439" s="217" t="s">
        <v>73</v>
      </c>
      <c r="E439" s="218" t="s">
        <v>74</v>
      </c>
      <c r="F439" s="20">
        <f>F440</f>
        <v>104</v>
      </c>
      <c r="G439" s="20">
        <f>G440</f>
        <v>72</v>
      </c>
    </row>
    <row r="440" spans="1:7" ht="12.75">
      <c r="A440" s="217" t="s">
        <v>19</v>
      </c>
      <c r="B440" s="217" t="s">
        <v>40</v>
      </c>
      <c r="C440" s="167">
        <v>2240220350</v>
      </c>
      <c r="D440" s="217" t="s">
        <v>138</v>
      </c>
      <c r="E440" s="218" t="s">
        <v>139</v>
      </c>
      <c r="F440" s="20">
        <v>104</v>
      </c>
      <c r="G440" s="20">
        <v>72</v>
      </c>
    </row>
    <row r="441" spans="1:7" ht="12.75">
      <c r="A441" s="217" t="s">
        <v>19</v>
      </c>
      <c r="B441" s="217">
        <v>1004</v>
      </c>
      <c r="C441" s="63"/>
      <c r="D441" s="63"/>
      <c r="E441" s="44" t="s">
        <v>85</v>
      </c>
      <c r="F441" s="20">
        <f>F442</f>
        <v>3083.0000000000005</v>
      </c>
      <c r="G441" s="20">
        <f aca="true" t="shared" si="108" ref="G441:G444">G442</f>
        <v>3083</v>
      </c>
    </row>
    <row r="442" spans="1:7" ht="47.25">
      <c r="A442" s="217" t="s">
        <v>19</v>
      </c>
      <c r="B442" s="217">
        <v>1004</v>
      </c>
      <c r="C442" s="167">
        <v>2200000000</v>
      </c>
      <c r="D442" s="217"/>
      <c r="E442" s="218" t="s">
        <v>320</v>
      </c>
      <c r="F442" s="20">
        <f>F443</f>
        <v>3083.0000000000005</v>
      </c>
      <c r="G442" s="20">
        <f t="shared" si="108"/>
        <v>3083</v>
      </c>
    </row>
    <row r="443" spans="1:7" ht="31.5">
      <c r="A443" s="217" t="s">
        <v>19</v>
      </c>
      <c r="B443" s="217">
        <v>1004</v>
      </c>
      <c r="C443" s="167">
        <v>2240000000</v>
      </c>
      <c r="D443" s="217"/>
      <c r="E443" s="218" t="s">
        <v>129</v>
      </c>
      <c r="F443" s="20">
        <f>F444</f>
        <v>3083.0000000000005</v>
      </c>
      <c r="G443" s="20">
        <f t="shared" si="108"/>
        <v>3083</v>
      </c>
    </row>
    <row r="444" spans="1:7" ht="12.75">
      <c r="A444" s="217" t="s">
        <v>19</v>
      </c>
      <c r="B444" s="217">
        <v>1004</v>
      </c>
      <c r="C444" s="217">
        <v>2240400000</v>
      </c>
      <c r="D444" s="217"/>
      <c r="E444" s="218" t="s">
        <v>184</v>
      </c>
      <c r="F444" s="20">
        <f>F445</f>
        <v>3083.0000000000005</v>
      </c>
      <c r="G444" s="20">
        <f t="shared" si="108"/>
        <v>3083</v>
      </c>
    </row>
    <row r="445" spans="1:7" ht="12.75">
      <c r="A445" s="217" t="s">
        <v>19</v>
      </c>
      <c r="B445" s="217">
        <v>1004</v>
      </c>
      <c r="C445" s="217" t="s">
        <v>313</v>
      </c>
      <c r="D445" s="217"/>
      <c r="E445" s="218" t="s">
        <v>218</v>
      </c>
      <c r="F445" s="20">
        <f aca="true" t="shared" si="109" ref="F445:G446">F446</f>
        <v>3083.0000000000005</v>
      </c>
      <c r="G445" s="20">
        <f t="shared" si="109"/>
        <v>3083</v>
      </c>
    </row>
    <row r="446" spans="1:7" ht="12.75">
      <c r="A446" s="217" t="s">
        <v>19</v>
      </c>
      <c r="B446" s="217">
        <v>1004</v>
      </c>
      <c r="C446" s="217" t="s">
        <v>313</v>
      </c>
      <c r="D446" s="1" t="s">
        <v>73</v>
      </c>
      <c r="E446" s="42" t="s">
        <v>74</v>
      </c>
      <c r="F446" s="20">
        <f t="shared" si="109"/>
        <v>3083.0000000000005</v>
      </c>
      <c r="G446" s="20">
        <f t="shared" si="109"/>
        <v>3083</v>
      </c>
    </row>
    <row r="447" spans="1:7" ht="31.5">
      <c r="A447" s="217" t="s">
        <v>19</v>
      </c>
      <c r="B447" s="217">
        <v>1004</v>
      </c>
      <c r="C447" s="217" t="s">
        <v>313</v>
      </c>
      <c r="D447" s="1" t="s">
        <v>98</v>
      </c>
      <c r="E447" s="42" t="s">
        <v>99</v>
      </c>
      <c r="F447" s="20">
        <f>616.7+2466.4-0.1</f>
        <v>3083.0000000000005</v>
      </c>
      <c r="G447" s="20">
        <v>3083</v>
      </c>
    </row>
    <row r="448" spans="1:7" ht="12.75">
      <c r="A448" s="217" t="s">
        <v>19</v>
      </c>
      <c r="B448" s="217" t="s">
        <v>61</v>
      </c>
      <c r="C448" s="217" t="s">
        <v>66</v>
      </c>
      <c r="D448" s="217" t="s">
        <v>66</v>
      </c>
      <c r="E448" s="218" t="s">
        <v>30</v>
      </c>
      <c r="F448" s="20">
        <f>F449+F481</f>
        <v>32150</v>
      </c>
      <c r="G448" s="20">
        <f>G449+G481</f>
        <v>32148.3</v>
      </c>
    </row>
    <row r="449" spans="1:7" ht="12.75">
      <c r="A449" s="217" t="s">
        <v>19</v>
      </c>
      <c r="B449" s="217" t="s">
        <v>86</v>
      </c>
      <c r="C449" s="217" t="s">
        <v>66</v>
      </c>
      <c r="D449" s="217" t="s">
        <v>66</v>
      </c>
      <c r="E449" s="218" t="s">
        <v>62</v>
      </c>
      <c r="F449" s="20">
        <f>F450+F475</f>
        <v>13891.800000000001</v>
      </c>
      <c r="G449" s="20">
        <f>G450+G475</f>
        <v>13890.100000000002</v>
      </c>
    </row>
    <row r="450" spans="1:7" ht="47.25">
      <c r="A450" s="217" t="s">
        <v>19</v>
      </c>
      <c r="B450" s="217" t="s">
        <v>86</v>
      </c>
      <c r="C450" s="167">
        <v>2200000000</v>
      </c>
      <c r="D450" s="217"/>
      <c r="E450" s="218" t="s">
        <v>320</v>
      </c>
      <c r="F450" s="20">
        <f>F451</f>
        <v>13843.7</v>
      </c>
      <c r="G450" s="20">
        <f>G451</f>
        <v>13842.000000000002</v>
      </c>
    </row>
    <row r="451" spans="1:7" ht="12.75">
      <c r="A451" s="217" t="s">
        <v>19</v>
      </c>
      <c r="B451" s="217" t="s">
        <v>86</v>
      </c>
      <c r="C451" s="217">
        <v>2230000000</v>
      </c>
      <c r="D451" s="217"/>
      <c r="E451" s="218" t="s">
        <v>188</v>
      </c>
      <c r="F451" s="20">
        <f>F452+F456+F460</f>
        <v>13843.7</v>
      </c>
      <c r="G451" s="20">
        <f>G452+G456+G460</f>
        <v>13842.000000000002</v>
      </c>
    </row>
    <row r="452" spans="1:7" ht="36" customHeight="1">
      <c r="A452" s="217" t="s">
        <v>19</v>
      </c>
      <c r="B452" s="217" t="s">
        <v>86</v>
      </c>
      <c r="C452" s="217">
        <v>2230100000</v>
      </c>
      <c r="D452" s="217"/>
      <c r="E452" s="218" t="s">
        <v>189</v>
      </c>
      <c r="F452" s="20">
        <f aca="true" t="shared" si="110" ref="F452:G454">F453</f>
        <v>12565.7</v>
      </c>
      <c r="G452" s="20">
        <f t="shared" si="110"/>
        <v>12565.7</v>
      </c>
    </row>
    <row r="453" spans="1:7" ht="31.5">
      <c r="A453" s="217" t="s">
        <v>19</v>
      </c>
      <c r="B453" s="2" t="s">
        <v>86</v>
      </c>
      <c r="C453" s="217">
        <v>2230120010</v>
      </c>
      <c r="D453" s="217"/>
      <c r="E453" s="218" t="s">
        <v>120</v>
      </c>
      <c r="F453" s="20">
        <f t="shared" si="110"/>
        <v>12565.7</v>
      </c>
      <c r="G453" s="20">
        <f t="shared" si="110"/>
        <v>12565.7</v>
      </c>
    </row>
    <row r="454" spans="1:7" ht="31.5">
      <c r="A454" s="217" t="s">
        <v>19</v>
      </c>
      <c r="B454" s="2" t="s">
        <v>86</v>
      </c>
      <c r="C454" s="217">
        <v>2230120010</v>
      </c>
      <c r="D454" s="167" t="s">
        <v>94</v>
      </c>
      <c r="E454" s="218" t="s">
        <v>95</v>
      </c>
      <c r="F454" s="20">
        <f t="shared" si="110"/>
        <v>12565.7</v>
      </c>
      <c r="G454" s="20">
        <f t="shared" si="110"/>
        <v>12565.7</v>
      </c>
    </row>
    <row r="455" spans="1:7" ht="12.75">
      <c r="A455" s="217" t="s">
        <v>19</v>
      </c>
      <c r="B455" s="217" t="s">
        <v>86</v>
      </c>
      <c r="C455" s="217">
        <v>2230120010</v>
      </c>
      <c r="D455" s="217">
        <v>610</v>
      </c>
      <c r="E455" s="218" t="s">
        <v>101</v>
      </c>
      <c r="F455" s="20">
        <f>12224.1+235+106.6</f>
        <v>12565.7</v>
      </c>
      <c r="G455" s="20">
        <v>12565.7</v>
      </c>
    </row>
    <row r="456" spans="1:7" ht="63">
      <c r="A456" s="217" t="s">
        <v>19</v>
      </c>
      <c r="B456" s="217" t="s">
        <v>86</v>
      </c>
      <c r="C456" s="217">
        <v>2230200000</v>
      </c>
      <c r="D456" s="217"/>
      <c r="E456" s="218" t="s">
        <v>190</v>
      </c>
      <c r="F456" s="20">
        <f>F457</f>
        <v>260.7</v>
      </c>
      <c r="G456" s="20">
        <f aca="true" t="shared" si="111" ref="G456:G458">G457</f>
        <v>260.7</v>
      </c>
    </row>
    <row r="457" spans="1:7" ht="12.75">
      <c r="A457" s="217" t="s">
        <v>19</v>
      </c>
      <c r="B457" s="217" t="s">
        <v>86</v>
      </c>
      <c r="C457" s="217">
        <v>2230220040</v>
      </c>
      <c r="D457" s="217"/>
      <c r="E457" s="218" t="s">
        <v>191</v>
      </c>
      <c r="F457" s="20">
        <f>F458</f>
        <v>260.7</v>
      </c>
      <c r="G457" s="20">
        <f t="shared" si="111"/>
        <v>260.7</v>
      </c>
    </row>
    <row r="458" spans="1:7" ht="31.5">
      <c r="A458" s="217" t="s">
        <v>19</v>
      </c>
      <c r="B458" s="217" t="s">
        <v>86</v>
      </c>
      <c r="C458" s="217">
        <v>2230220040</v>
      </c>
      <c r="D458" s="167" t="s">
        <v>94</v>
      </c>
      <c r="E458" s="218" t="s">
        <v>95</v>
      </c>
      <c r="F458" s="20">
        <f>F459</f>
        <v>260.7</v>
      </c>
      <c r="G458" s="20">
        <f t="shared" si="111"/>
        <v>260.7</v>
      </c>
    </row>
    <row r="459" spans="1:7" ht="12.75">
      <c r="A459" s="217" t="s">
        <v>19</v>
      </c>
      <c r="B459" s="217" t="s">
        <v>86</v>
      </c>
      <c r="C459" s="217">
        <v>2230220040</v>
      </c>
      <c r="D459" s="217">
        <v>610</v>
      </c>
      <c r="E459" s="218" t="s">
        <v>101</v>
      </c>
      <c r="F459" s="20">
        <v>260.7</v>
      </c>
      <c r="G459" s="20">
        <v>260.7</v>
      </c>
    </row>
    <row r="460" spans="1:7" ht="31.5">
      <c r="A460" s="217" t="s">
        <v>19</v>
      </c>
      <c r="B460" s="217" t="s">
        <v>86</v>
      </c>
      <c r="C460" s="217">
        <v>2230300000</v>
      </c>
      <c r="D460" s="217"/>
      <c r="E460" s="218" t="s">
        <v>192</v>
      </c>
      <c r="F460" s="20">
        <f>F461+F468</f>
        <v>1017.3</v>
      </c>
      <c r="G460" s="20">
        <f>G461+G468</f>
        <v>1015.5999999999999</v>
      </c>
    </row>
    <row r="461" spans="1:7" ht="31.5">
      <c r="A461" s="217" t="s">
        <v>19</v>
      </c>
      <c r="B461" s="217" t="s">
        <v>86</v>
      </c>
      <c r="C461" s="217">
        <v>2230320300</v>
      </c>
      <c r="D461" s="217"/>
      <c r="E461" s="218" t="s">
        <v>193</v>
      </c>
      <c r="F461" s="20">
        <f>F463+F465+F467</f>
        <v>386.5</v>
      </c>
      <c r="G461" s="20">
        <f>G463+G465+G467</f>
        <v>386.2</v>
      </c>
    </row>
    <row r="462" spans="1:7" ht="63">
      <c r="A462" s="217" t="s">
        <v>19</v>
      </c>
      <c r="B462" s="217" t="s">
        <v>86</v>
      </c>
      <c r="C462" s="217">
        <v>2230320300</v>
      </c>
      <c r="D462" s="167" t="s">
        <v>68</v>
      </c>
      <c r="E462" s="218" t="s">
        <v>1</v>
      </c>
      <c r="F462" s="20">
        <f>F463</f>
        <v>134.7</v>
      </c>
      <c r="G462" s="20">
        <f>G463</f>
        <v>134.5</v>
      </c>
    </row>
    <row r="463" spans="1:7" ht="31.5">
      <c r="A463" s="217" t="s">
        <v>19</v>
      </c>
      <c r="B463" s="217" t="s">
        <v>86</v>
      </c>
      <c r="C463" s="217">
        <v>2230320300</v>
      </c>
      <c r="D463" s="217">
        <v>120</v>
      </c>
      <c r="E463" s="218" t="s">
        <v>220</v>
      </c>
      <c r="F463" s="20">
        <v>134.7</v>
      </c>
      <c r="G463" s="20">
        <v>134.5</v>
      </c>
    </row>
    <row r="464" spans="1:7" ht="31.5">
      <c r="A464" s="217" t="s">
        <v>19</v>
      </c>
      <c r="B464" s="217" t="s">
        <v>86</v>
      </c>
      <c r="C464" s="217">
        <v>2230320300</v>
      </c>
      <c r="D464" s="167" t="s">
        <v>69</v>
      </c>
      <c r="E464" s="218" t="s">
        <v>92</v>
      </c>
      <c r="F464" s="20">
        <f>F465</f>
        <v>121</v>
      </c>
      <c r="G464" s="20">
        <f>G465</f>
        <v>121</v>
      </c>
    </row>
    <row r="465" spans="1:7" ht="31.5">
      <c r="A465" s="217" t="s">
        <v>19</v>
      </c>
      <c r="B465" s="217" t="s">
        <v>86</v>
      </c>
      <c r="C465" s="217">
        <v>2230320300</v>
      </c>
      <c r="D465" s="217">
        <v>240</v>
      </c>
      <c r="E465" s="218" t="s">
        <v>219</v>
      </c>
      <c r="F465" s="20">
        <f>90+31</f>
        <v>121</v>
      </c>
      <c r="G465" s="20">
        <v>121</v>
      </c>
    </row>
    <row r="466" spans="1:7" ht="12.75">
      <c r="A466" s="217" t="s">
        <v>19</v>
      </c>
      <c r="B466" s="217" t="s">
        <v>86</v>
      </c>
      <c r="C466" s="217">
        <v>2230320300</v>
      </c>
      <c r="D466" s="217" t="s">
        <v>70</v>
      </c>
      <c r="E466" s="218" t="s">
        <v>71</v>
      </c>
      <c r="F466" s="20">
        <f>F467</f>
        <v>130.8</v>
      </c>
      <c r="G466" s="20">
        <f>G467</f>
        <v>130.7</v>
      </c>
    </row>
    <row r="467" spans="1:7" ht="12.75">
      <c r="A467" s="217" t="s">
        <v>19</v>
      </c>
      <c r="B467" s="217" t="s">
        <v>86</v>
      </c>
      <c r="C467" s="217">
        <v>2230320300</v>
      </c>
      <c r="D467" s="217">
        <v>850</v>
      </c>
      <c r="E467" s="218" t="s">
        <v>97</v>
      </c>
      <c r="F467" s="20">
        <f>121.2+9.6</f>
        <v>130.8</v>
      </c>
      <c r="G467" s="20">
        <v>130.7</v>
      </c>
    </row>
    <row r="468" spans="1:7" ht="12.75">
      <c r="A468" s="217" t="s">
        <v>19</v>
      </c>
      <c r="B468" s="217" t="s">
        <v>86</v>
      </c>
      <c r="C468" s="217">
        <v>2230320320</v>
      </c>
      <c r="D468" s="217"/>
      <c r="E468" s="218" t="s">
        <v>137</v>
      </c>
      <c r="F468" s="20">
        <f>F469+F471+F473</f>
        <v>630.8</v>
      </c>
      <c r="G468" s="20">
        <f aca="true" t="shared" si="112" ref="G468">G469+G471+G473</f>
        <v>629.4</v>
      </c>
    </row>
    <row r="469" spans="1:7" ht="63">
      <c r="A469" s="217" t="s">
        <v>19</v>
      </c>
      <c r="B469" s="217" t="s">
        <v>86</v>
      </c>
      <c r="C469" s="217">
        <v>2230320320</v>
      </c>
      <c r="D469" s="167" t="s">
        <v>68</v>
      </c>
      <c r="E469" s="218" t="s">
        <v>1</v>
      </c>
      <c r="F469" s="20">
        <f>F470</f>
        <v>278.4</v>
      </c>
      <c r="G469" s="20">
        <f>G470</f>
        <v>277</v>
      </c>
    </row>
    <row r="470" spans="1:7" ht="31.5">
      <c r="A470" s="217" t="s">
        <v>19</v>
      </c>
      <c r="B470" s="217" t="s">
        <v>86</v>
      </c>
      <c r="C470" s="217">
        <v>2230320320</v>
      </c>
      <c r="D470" s="217">
        <v>120</v>
      </c>
      <c r="E470" s="218" t="s">
        <v>220</v>
      </c>
      <c r="F470" s="20">
        <v>278.4</v>
      </c>
      <c r="G470" s="20">
        <v>277</v>
      </c>
    </row>
    <row r="471" spans="1:7" ht="31.5">
      <c r="A471" s="217" t="s">
        <v>19</v>
      </c>
      <c r="B471" s="217" t="s">
        <v>86</v>
      </c>
      <c r="C471" s="217">
        <v>2230320320</v>
      </c>
      <c r="D471" s="167" t="s">
        <v>69</v>
      </c>
      <c r="E471" s="218" t="s">
        <v>92</v>
      </c>
      <c r="F471" s="20">
        <f>F472</f>
        <v>172.5</v>
      </c>
      <c r="G471" s="20">
        <f>G472</f>
        <v>172.5</v>
      </c>
    </row>
    <row r="472" spans="1:7" ht="31.5">
      <c r="A472" s="217" t="s">
        <v>19</v>
      </c>
      <c r="B472" s="217" t="s">
        <v>86</v>
      </c>
      <c r="C472" s="217">
        <v>2230320320</v>
      </c>
      <c r="D472" s="217">
        <v>240</v>
      </c>
      <c r="E472" s="218" t="s">
        <v>219</v>
      </c>
      <c r="F472" s="20">
        <f>213.1-9.6-31</f>
        <v>172.5</v>
      </c>
      <c r="G472" s="20">
        <v>172.5</v>
      </c>
    </row>
    <row r="473" spans="1:7" ht="31.5">
      <c r="A473" s="217" t="s">
        <v>19</v>
      </c>
      <c r="B473" s="217" t="s">
        <v>86</v>
      </c>
      <c r="C473" s="217">
        <v>2230320320</v>
      </c>
      <c r="D473" s="167" t="s">
        <v>94</v>
      </c>
      <c r="E473" s="218" t="s">
        <v>95</v>
      </c>
      <c r="F473" s="20">
        <f>F474</f>
        <v>179.9</v>
      </c>
      <c r="G473" s="20">
        <f>G474</f>
        <v>179.9</v>
      </c>
    </row>
    <row r="474" spans="1:7" ht="12.75">
      <c r="A474" s="217" t="s">
        <v>19</v>
      </c>
      <c r="B474" s="217" t="s">
        <v>86</v>
      </c>
      <c r="C474" s="217">
        <v>2230320320</v>
      </c>
      <c r="D474" s="217">
        <v>610</v>
      </c>
      <c r="E474" s="218" t="s">
        <v>101</v>
      </c>
      <c r="F474" s="20">
        <f>66.9+113</f>
        <v>179.9</v>
      </c>
      <c r="G474" s="20">
        <v>179.9</v>
      </c>
    </row>
    <row r="475" spans="1:7" ht="31.5">
      <c r="A475" s="217" t="s">
        <v>19</v>
      </c>
      <c r="B475" s="217" t="s">
        <v>86</v>
      </c>
      <c r="C475" s="167">
        <v>2500000000</v>
      </c>
      <c r="D475" s="217"/>
      <c r="E475" s="218" t="s">
        <v>321</v>
      </c>
      <c r="F475" s="20">
        <f>F476</f>
        <v>48.1</v>
      </c>
      <c r="G475" s="20">
        <f aca="true" t="shared" si="113" ref="G475:G479">G476</f>
        <v>48.1</v>
      </c>
    </row>
    <row r="476" spans="1:7" ht="31.5">
      <c r="A476" s="217" t="s">
        <v>19</v>
      </c>
      <c r="B476" s="217" t="s">
        <v>86</v>
      </c>
      <c r="C476" s="167">
        <v>2520000000</v>
      </c>
      <c r="D476" s="217"/>
      <c r="E476" s="218" t="s">
        <v>245</v>
      </c>
      <c r="F476" s="20">
        <f>F477</f>
        <v>48.1</v>
      </c>
      <c r="G476" s="20">
        <f t="shared" si="113"/>
        <v>48.1</v>
      </c>
    </row>
    <row r="477" spans="1:7" ht="31.5">
      <c r="A477" s="217" t="s">
        <v>19</v>
      </c>
      <c r="B477" s="217" t="s">
        <v>86</v>
      </c>
      <c r="C477" s="167">
        <v>2520400000</v>
      </c>
      <c r="D477" s="217"/>
      <c r="E477" s="50" t="s">
        <v>344</v>
      </c>
      <c r="F477" s="20">
        <f>F478</f>
        <v>48.1</v>
      </c>
      <c r="G477" s="20">
        <f t="shared" si="113"/>
        <v>48.1</v>
      </c>
    </row>
    <row r="478" spans="1:7" ht="12.75">
      <c r="A478" s="217" t="s">
        <v>19</v>
      </c>
      <c r="B478" s="217" t="s">
        <v>86</v>
      </c>
      <c r="C478" s="167">
        <v>2520420300</v>
      </c>
      <c r="D478" s="217"/>
      <c r="E478" s="50" t="s">
        <v>345</v>
      </c>
      <c r="F478" s="20">
        <f>F479</f>
        <v>48.1</v>
      </c>
      <c r="G478" s="20">
        <f t="shared" si="113"/>
        <v>48.1</v>
      </c>
    </row>
    <row r="479" spans="1:7" ht="31.5">
      <c r="A479" s="217" t="s">
        <v>19</v>
      </c>
      <c r="B479" s="217" t="s">
        <v>86</v>
      </c>
      <c r="C479" s="167">
        <v>2520420300</v>
      </c>
      <c r="D479" s="167" t="s">
        <v>94</v>
      </c>
      <c r="E479" s="50" t="s">
        <v>95</v>
      </c>
      <c r="F479" s="20">
        <f>F480</f>
        <v>48.1</v>
      </c>
      <c r="G479" s="20">
        <f t="shared" si="113"/>
        <v>48.1</v>
      </c>
    </row>
    <row r="480" spans="1:7" ht="12.75">
      <c r="A480" s="217" t="s">
        <v>19</v>
      </c>
      <c r="B480" s="217" t="s">
        <v>86</v>
      </c>
      <c r="C480" s="167">
        <v>2520420300</v>
      </c>
      <c r="D480" s="217">
        <v>610</v>
      </c>
      <c r="E480" s="50" t="s">
        <v>101</v>
      </c>
      <c r="F480" s="20">
        <v>48.1</v>
      </c>
      <c r="G480" s="20">
        <v>48.1</v>
      </c>
    </row>
    <row r="481" spans="1:7" ht="12.75">
      <c r="A481" s="217" t="s">
        <v>19</v>
      </c>
      <c r="B481" s="217">
        <v>1103</v>
      </c>
      <c r="C481" s="217" t="s">
        <v>66</v>
      </c>
      <c r="D481" s="217" t="s">
        <v>66</v>
      </c>
      <c r="E481" s="218" t="s">
        <v>249</v>
      </c>
      <c r="F481" s="20">
        <f>F482+F499</f>
        <v>18258.199999999997</v>
      </c>
      <c r="G481" s="20">
        <f>G482+G499</f>
        <v>18258.199999999997</v>
      </c>
    </row>
    <row r="482" spans="1:7" ht="47.25">
      <c r="A482" s="217" t="s">
        <v>19</v>
      </c>
      <c r="B482" s="217">
        <v>1103</v>
      </c>
      <c r="C482" s="167">
        <v>2200000000</v>
      </c>
      <c r="D482" s="217"/>
      <c r="E482" s="218" t="s">
        <v>320</v>
      </c>
      <c r="F482" s="20">
        <f>F483</f>
        <v>17014.1</v>
      </c>
      <c r="G482" s="20">
        <f>G483</f>
        <v>17014.1</v>
      </c>
    </row>
    <row r="483" spans="1:7" ht="31.5">
      <c r="A483" s="217" t="s">
        <v>19</v>
      </c>
      <c r="B483" s="217">
        <v>1103</v>
      </c>
      <c r="C483" s="217">
        <v>2250000000</v>
      </c>
      <c r="D483" s="217"/>
      <c r="E483" s="218" t="s">
        <v>250</v>
      </c>
      <c r="F483" s="20">
        <f>F484+F488+F495</f>
        <v>17014.1</v>
      </c>
      <c r="G483" s="20">
        <f aca="true" t="shared" si="114" ref="G483">G484+G488+G495</f>
        <v>17014.1</v>
      </c>
    </row>
    <row r="484" spans="1:7" ht="39.6" customHeight="1">
      <c r="A484" s="217" t="s">
        <v>19</v>
      </c>
      <c r="B484" s="217">
        <v>1103</v>
      </c>
      <c r="C484" s="217">
        <v>2250100000</v>
      </c>
      <c r="D484" s="217"/>
      <c r="E484" s="218" t="s">
        <v>251</v>
      </c>
      <c r="F484" s="20">
        <f>F485</f>
        <v>15798.699999999999</v>
      </c>
      <c r="G484" s="20">
        <f aca="true" t="shared" si="115" ref="G484:G486">G485</f>
        <v>15798.7</v>
      </c>
    </row>
    <row r="485" spans="1:7" ht="31.5">
      <c r="A485" s="217" t="s">
        <v>19</v>
      </c>
      <c r="B485" s="217">
        <v>1103</v>
      </c>
      <c r="C485" s="217">
        <v>2250120010</v>
      </c>
      <c r="D485" s="217"/>
      <c r="E485" s="218" t="s">
        <v>120</v>
      </c>
      <c r="F485" s="20">
        <f>F486</f>
        <v>15798.699999999999</v>
      </c>
      <c r="G485" s="20">
        <f t="shared" si="115"/>
        <v>15798.7</v>
      </c>
    </row>
    <row r="486" spans="1:7" ht="31.5">
      <c r="A486" s="217" t="s">
        <v>19</v>
      </c>
      <c r="B486" s="217">
        <v>1103</v>
      </c>
      <c r="C486" s="217">
        <v>2250120010</v>
      </c>
      <c r="D486" s="167" t="s">
        <v>94</v>
      </c>
      <c r="E486" s="218" t="s">
        <v>95</v>
      </c>
      <c r="F486" s="20">
        <f>F487</f>
        <v>15798.699999999999</v>
      </c>
      <c r="G486" s="20">
        <f t="shared" si="115"/>
        <v>15798.7</v>
      </c>
    </row>
    <row r="487" spans="1:7" ht="12.75">
      <c r="A487" s="217" t="s">
        <v>19</v>
      </c>
      <c r="B487" s="217">
        <v>1103</v>
      </c>
      <c r="C487" s="217">
        <v>2250120010</v>
      </c>
      <c r="D487" s="217">
        <v>610</v>
      </c>
      <c r="E487" s="218" t="s">
        <v>101</v>
      </c>
      <c r="F487" s="20">
        <f>15804.3-5.6</f>
        <v>15798.699999999999</v>
      </c>
      <c r="G487" s="20">
        <v>15798.7</v>
      </c>
    </row>
    <row r="488" spans="1:7" ht="47.25">
      <c r="A488" s="217" t="s">
        <v>19</v>
      </c>
      <c r="B488" s="217">
        <v>1103</v>
      </c>
      <c r="C488" s="217">
        <v>2250200000</v>
      </c>
      <c r="D488" s="217"/>
      <c r="E488" s="218" t="s">
        <v>397</v>
      </c>
      <c r="F488" s="20">
        <f>F489+F492</f>
        <v>333.4000000000001</v>
      </c>
      <c r="G488" s="20">
        <f aca="true" t="shared" si="116" ref="G488">G489+G492</f>
        <v>333.4</v>
      </c>
    </row>
    <row r="489" spans="1:7" ht="78.75">
      <c r="A489" s="217" t="s">
        <v>19</v>
      </c>
      <c r="B489" s="217">
        <v>1103</v>
      </c>
      <c r="C489" s="221">
        <v>2250210480</v>
      </c>
      <c r="D489" s="217"/>
      <c r="E489" s="111" t="s">
        <v>351</v>
      </c>
      <c r="F489" s="20">
        <f>F490</f>
        <v>300</v>
      </c>
      <c r="G489" s="20">
        <f aca="true" t="shared" si="117" ref="G489:G490">G490</f>
        <v>300</v>
      </c>
    </row>
    <row r="490" spans="1:7" ht="31.5">
      <c r="A490" s="217" t="s">
        <v>19</v>
      </c>
      <c r="B490" s="217">
        <v>1103</v>
      </c>
      <c r="C490" s="221">
        <v>2250210480</v>
      </c>
      <c r="D490" s="167" t="s">
        <v>94</v>
      </c>
      <c r="E490" s="218" t="s">
        <v>95</v>
      </c>
      <c r="F490" s="20">
        <f>F491</f>
        <v>300</v>
      </c>
      <c r="G490" s="20">
        <f t="shared" si="117"/>
        <v>300</v>
      </c>
    </row>
    <row r="491" spans="1:7" ht="12.75">
      <c r="A491" s="217" t="s">
        <v>19</v>
      </c>
      <c r="B491" s="217">
        <v>1103</v>
      </c>
      <c r="C491" s="221">
        <v>2250210480</v>
      </c>
      <c r="D491" s="217">
        <v>610</v>
      </c>
      <c r="E491" s="218" t="s">
        <v>101</v>
      </c>
      <c r="F491" s="20">
        <v>300</v>
      </c>
      <c r="G491" s="20">
        <v>300</v>
      </c>
    </row>
    <row r="492" spans="1:7" ht="78.75">
      <c r="A492" s="217" t="s">
        <v>19</v>
      </c>
      <c r="B492" s="217">
        <v>1103</v>
      </c>
      <c r="C492" s="221" t="s">
        <v>369</v>
      </c>
      <c r="D492" s="217"/>
      <c r="E492" s="8" t="s">
        <v>294</v>
      </c>
      <c r="F492" s="20">
        <f aca="true" t="shared" si="118" ref="F492:G493">F493</f>
        <v>33.40000000000009</v>
      </c>
      <c r="G492" s="20">
        <f t="shared" si="118"/>
        <v>33.4</v>
      </c>
    </row>
    <row r="493" spans="1:7" ht="31.5">
      <c r="A493" s="217" t="s">
        <v>19</v>
      </c>
      <c r="B493" s="217">
        <v>1103</v>
      </c>
      <c r="C493" s="221" t="s">
        <v>369</v>
      </c>
      <c r="D493" s="167" t="s">
        <v>94</v>
      </c>
      <c r="E493" s="218" t="s">
        <v>95</v>
      </c>
      <c r="F493" s="20">
        <f t="shared" si="118"/>
        <v>33.40000000000009</v>
      </c>
      <c r="G493" s="20">
        <f t="shared" si="118"/>
        <v>33.4</v>
      </c>
    </row>
    <row r="494" spans="1:7" ht="12.75">
      <c r="A494" s="217" t="s">
        <v>19</v>
      </c>
      <c r="B494" s="217">
        <v>1103</v>
      </c>
      <c r="C494" s="221" t="s">
        <v>369</v>
      </c>
      <c r="D494" s="217">
        <v>610</v>
      </c>
      <c r="E494" s="218" t="s">
        <v>101</v>
      </c>
      <c r="F494" s="20">
        <f>2093.9+5.6-2066.1</f>
        <v>33.40000000000009</v>
      </c>
      <c r="G494" s="20">
        <v>33.4</v>
      </c>
    </row>
    <row r="495" spans="1:7" ht="52.15" customHeight="1">
      <c r="A495" s="217" t="s">
        <v>19</v>
      </c>
      <c r="B495" s="217">
        <v>1103</v>
      </c>
      <c r="C495" s="221">
        <v>2250300000</v>
      </c>
      <c r="D495" s="217"/>
      <c r="E495" s="8" t="s">
        <v>396</v>
      </c>
      <c r="F495" s="20">
        <f>F496</f>
        <v>882</v>
      </c>
      <c r="G495" s="20">
        <f aca="true" t="shared" si="119" ref="G495:G497">G496</f>
        <v>882</v>
      </c>
    </row>
    <row r="496" spans="1:7" ht="31.5">
      <c r="A496" s="217" t="s">
        <v>19</v>
      </c>
      <c r="B496" s="217">
        <v>1103</v>
      </c>
      <c r="C496" s="221">
        <v>2250320020</v>
      </c>
      <c r="D496" s="217"/>
      <c r="E496" s="8" t="s">
        <v>289</v>
      </c>
      <c r="F496" s="20">
        <f>F497</f>
        <v>882</v>
      </c>
      <c r="G496" s="20">
        <f t="shared" si="119"/>
        <v>882</v>
      </c>
    </row>
    <row r="497" spans="1:7" ht="31.5">
      <c r="A497" s="217" t="s">
        <v>19</v>
      </c>
      <c r="B497" s="217">
        <v>1103</v>
      </c>
      <c r="C497" s="221">
        <v>2250320020</v>
      </c>
      <c r="D497" s="167" t="s">
        <v>94</v>
      </c>
      <c r="E497" s="218" t="s">
        <v>95</v>
      </c>
      <c r="F497" s="20">
        <f>F498</f>
        <v>882</v>
      </c>
      <c r="G497" s="20">
        <f t="shared" si="119"/>
        <v>882</v>
      </c>
    </row>
    <row r="498" spans="1:7" ht="12.75">
      <c r="A498" s="217" t="s">
        <v>19</v>
      </c>
      <c r="B498" s="217">
        <v>1103</v>
      </c>
      <c r="C498" s="221">
        <v>2250320020</v>
      </c>
      <c r="D498" s="217">
        <v>610</v>
      </c>
      <c r="E498" s="218" t="s">
        <v>101</v>
      </c>
      <c r="F498" s="20">
        <v>882</v>
      </c>
      <c r="G498" s="20">
        <v>882</v>
      </c>
    </row>
    <row r="499" spans="1:7" ht="31.5">
      <c r="A499" s="217" t="s">
        <v>19</v>
      </c>
      <c r="B499" s="217">
        <v>1103</v>
      </c>
      <c r="C499" s="167">
        <v>2500000000</v>
      </c>
      <c r="D499" s="217"/>
      <c r="E499" s="218" t="s">
        <v>321</v>
      </c>
      <c r="F499" s="20">
        <f>F500</f>
        <v>1244.1000000000001</v>
      </c>
      <c r="G499" s="20">
        <f aca="true" t="shared" si="120" ref="G499:G507">G500</f>
        <v>1244.1000000000001</v>
      </c>
    </row>
    <row r="500" spans="1:7" ht="31.5">
      <c r="A500" s="217" t="s">
        <v>19</v>
      </c>
      <c r="B500" s="217">
        <v>1103</v>
      </c>
      <c r="C500" s="167">
        <v>2520000000</v>
      </c>
      <c r="D500" s="217"/>
      <c r="E500" s="218" t="s">
        <v>245</v>
      </c>
      <c r="F500" s="20">
        <f>F505+F509+F501</f>
        <v>1244.1000000000001</v>
      </c>
      <c r="G500" s="20">
        <f>G505+G509+G501</f>
        <v>1244.1000000000001</v>
      </c>
    </row>
    <row r="501" spans="1:7" ht="63">
      <c r="A501" s="217" t="s">
        <v>19</v>
      </c>
      <c r="B501" s="217">
        <v>1103</v>
      </c>
      <c r="C501" s="217">
        <v>2520100000</v>
      </c>
      <c r="D501" s="217"/>
      <c r="E501" s="50" t="s">
        <v>291</v>
      </c>
      <c r="F501" s="20">
        <f>F502</f>
        <v>60.2</v>
      </c>
      <c r="G501" s="20">
        <f aca="true" t="shared" si="121" ref="G501:G503">G502</f>
        <v>60.2</v>
      </c>
    </row>
    <row r="502" spans="1:7" ht="31.5">
      <c r="A502" s="217" t="s">
        <v>19</v>
      </c>
      <c r="B502" s="217">
        <v>1103</v>
      </c>
      <c r="C502" s="10" t="s">
        <v>305</v>
      </c>
      <c r="D502" s="217"/>
      <c r="E502" s="50" t="s">
        <v>292</v>
      </c>
      <c r="F502" s="20">
        <f>F503</f>
        <v>60.2</v>
      </c>
      <c r="G502" s="20">
        <f t="shared" si="121"/>
        <v>60.2</v>
      </c>
    </row>
    <row r="503" spans="1:7" ht="31.5">
      <c r="A503" s="217" t="s">
        <v>19</v>
      </c>
      <c r="B503" s="217">
        <v>1103</v>
      </c>
      <c r="C503" s="10" t="s">
        <v>305</v>
      </c>
      <c r="D503" s="167" t="s">
        <v>94</v>
      </c>
      <c r="E503" s="50" t="s">
        <v>95</v>
      </c>
      <c r="F503" s="20">
        <f>F504</f>
        <v>60.2</v>
      </c>
      <c r="G503" s="20">
        <f t="shared" si="121"/>
        <v>60.2</v>
      </c>
    </row>
    <row r="504" spans="1:7" ht="12.75">
      <c r="A504" s="217" t="s">
        <v>19</v>
      </c>
      <c r="B504" s="217">
        <v>1103</v>
      </c>
      <c r="C504" s="10" t="s">
        <v>305</v>
      </c>
      <c r="D504" s="217">
        <v>610</v>
      </c>
      <c r="E504" s="50" t="s">
        <v>101</v>
      </c>
      <c r="F504" s="20">
        <v>60.2</v>
      </c>
      <c r="G504" s="20">
        <v>60.2</v>
      </c>
    </row>
    <row r="505" spans="1:7" ht="47.25">
      <c r="A505" s="217" t="s">
        <v>19</v>
      </c>
      <c r="B505" s="217">
        <v>1103</v>
      </c>
      <c r="C505" s="167">
        <v>2520300000</v>
      </c>
      <c r="D505" s="217"/>
      <c r="E505" s="218" t="s">
        <v>277</v>
      </c>
      <c r="F505" s="20">
        <f>F506</f>
        <v>1133</v>
      </c>
      <c r="G505" s="20">
        <f t="shared" si="120"/>
        <v>1133</v>
      </c>
    </row>
    <row r="506" spans="1:7" ht="12.75">
      <c r="A506" s="217" t="s">
        <v>19</v>
      </c>
      <c r="B506" s="217">
        <v>1103</v>
      </c>
      <c r="C506" s="167">
        <v>2520320200</v>
      </c>
      <c r="D506" s="217"/>
      <c r="E506" s="50" t="s">
        <v>278</v>
      </c>
      <c r="F506" s="20">
        <f>F507</f>
        <v>1133</v>
      </c>
      <c r="G506" s="20">
        <f t="shared" si="120"/>
        <v>1133</v>
      </c>
    </row>
    <row r="507" spans="1:7" ht="31.5">
      <c r="A507" s="217" t="s">
        <v>19</v>
      </c>
      <c r="B507" s="217">
        <v>1103</v>
      </c>
      <c r="C507" s="167">
        <v>2520320200</v>
      </c>
      <c r="D507" s="167" t="s">
        <v>94</v>
      </c>
      <c r="E507" s="50" t="s">
        <v>95</v>
      </c>
      <c r="F507" s="20">
        <f>F508</f>
        <v>1133</v>
      </c>
      <c r="G507" s="20">
        <f t="shared" si="120"/>
        <v>1133</v>
      </c>
    </row>
    <row r="508" spans="1:7" ht="12.75">
      <c r="A508" s="217" t="s">
        <v>19</v>
      </c>
      <c r="B508" s="217">
        <v>1103</v>
      </c>
      <c r="C508" s="167">
        <v>2520320200</v>
      </c>
      <c r="D508" s="217">
        <v>610</v>
      </c>
      <c r="E508" s="50" t="s">
        <v>101</v>
      </c>
      <c r="F508" s="20">
        <f>1193.2-60.2</f>
        <v>1133</v>
      </c>
      <c r="G508" s="20">
        <v>1133</v>
      </c>
    </row>
    <row r="509" spans="1:7" ht="31.5">
      <c r="A509" s="217" t="s">
        <v>19</v>
      </c>
      <c r="B509" s="217">
        <v>1103</v>
      </c>
      <c r="C509" s="167">
        <v>2520400000</v>
      </c>
      <c r="D509" s="217"/>
      <c r="E509" s="50" t="s">
        <v>344</v>
      </c>
      <c r="F509" s="20">
        <f>F510</f>
        <v>50.9</v>
      </c>
      <c r="G509" s="20">
        <f aca="true" t="shared" si="122" ref="G509:G511">G510</f>
        <v>50.9</v>
      </c>
    </row>
    <row r="510" spans="1:7" ht="12.75">
      <c r="A510" s="217" t="s">
        <v>19</v>
      </c>
      <c r="B510" s="217">
        <v>1103</v>
      </c>
      <c r="C510" s="167">
        <v>2520420300</v>
      </c>
      <c r="D510" s="217"/>
      <c r="E510" s="50" t="s">
        <v>345</v>
      </c>
      <c r="F510" s="20">
        <f>F511</f>
        <v>50.9</v>
      </c>
      <c r="G510" s="20">
        <f t="shared" si="122"/>
        <v>50.9</v>
      </c>
    </row>
    <row r="511" spans="1:7" ht="31.5">
      <c r="A511" s="217" t="s">
        <v>19</v>
      </c>
      <c r="B511" s="217">
        <v>1103</v>
      </c>
      <c r="C511" s="167">
        <v>2520420300</v>
      </c>
      <c r="D511" s="167" t="s">
        <v>94</v>
      </c>
      <c r="E511" s="50" t="s">
        <v>95</v>
      </c>
      <c r="F511" s="20">
        <f>F512</f>
        <v>50.9</v>
      </c>
      <c r="G511" s="20">
        <f t="shared" si="122"/>
        <v>50.9</v>
      </c>
    </row>
    <row r="512" spans="1:7" ht="12.75">
      <c r="A512" s="217" t="s">
        <v>19</v>
      </c>
      <c r="B512" s="217">
        <v>1103</v>
      </c>
      <c r="C512" s="167">
        <v>2520420300</v>
      </c>
      <c r="D512" s="217">
        <v>610</v>
      </c>
      <c r="E512" s="50" t="s">
        <v>101</v>
      </c>
      <c r="F512" s="20">
        <v>50.9</v>
      </c>
      <c r="G512" s="20">
        <v>50.9</v>
      </c>
    </row>
    <row r="513" spans="1:7" ht="12.75">
      <c r="A513" s="217" t="s">
        <v>19</v>
      </c>
      <c r="B513" s="217" t="s">
        <v>90</v>
      </c>
      <c r="C513" s="217" t="s">
        <v>66</v>
      </c>
      <c r="D513" s="217" t="s">
        <v>66</v>
      </c>
      <c r="E513" s="37" t="s">
        <v>63</v>
      </c>
      <c r="F513" s="20">
        <f>F514</f>
        <v>1997.5</v>
      </c>
      <c r="G513" s="20">
        <f aca="true" t="shared" si="123" ref="G513:G516">G514</f>
        <v>1997.5</v>
      </c>
    </row>
    <row r="514" spans="1:7" ht="12.75">
      <c r="A514" s="217" t="s">
        <v>19</v>
      </c>
      <c r="B514" s="217" t="s">
        <v>64</v>
      </c>
      <c r="C514" s="217" t="s">
        <v>66</v>
      </c>
      <c r="D514" s="217" t="s">
        <v>66</v>
      </c>
      <c r="E514" s="218" t="s">
        <v>65</v>
      </c>
      <c r="F514" s="20">
        <f>F515</f>
        <v>1997.5</v>
      </c>
      <c r="G514" s="20">
        <f t="shared" si="123"/>
        <v>1997.5</v>
      </c>
    </row>
    <row r="515" spans="1:7" ht="47.25">
      <c r="A515" s="217" t="s">
        <v>19</v>
      </c>
      <c r="B515" s="217" t="s">
        <v>64</v>
      </c>
      <c r="C515" s="167">
        <v>2200000000</v>
      </c>
      <c r="D515" s="217"/>
      <c r="E515" s="218" t="s">
        <v>320</v>
      </c>
      <c r="F515" s="20">
        <f>F516</f>
        <v>1997.5</v>
      </c>
      <c r="G515" s="20">
        <f t="shared" si="123"/>
        <v>1997.5</v>
      </c>
    </row>
    <row r="516" spans="1:7" ht="31.5">
      <c r="A516" s="217" t="s">
        <v>19</v>
      </c>
      <c r="B516" s="217" t="s">
        <v>64</v>
      </c>
      <c r="C516" s="167">
        <v>2240000000</v>
      </c>
      <c r="D516" s="217"/>
      <c r="E516" s="218" t="s">
        <v>129</v>
      </c>
      <c r="F516" s="20">
        <f>F517</f>
        <v>1997.5</v>
      </c>
      <c r="G516" s="20">
        <f t="shared" si="123"/>
        <v>1997.5</v>
      </c>
    </row>
    <row r="517" spans="1:7" ht="12.75">
      <c r="A517" s="217" t="s">
        <v>19</v>
      </c>
      <c r="B517" s="217" t="s">
        <v>64</v>
      </c>
      <c r="C517" s="217">
        <v>2240300000</v>
      </c>
      <c r="D517" s="217"/>
      <c r="E517" s="218" t="s">
        <v>187</v>
      </c>
      <c r="F517" s="20">
        <f>F524+F521+F518</f>
        <v>1997.5</v>
      </c>
      <c r="G517" s="20">
        <f>G524+G521+G518</f>
        <v>1997.5</v>
      </c>
    </row>
    <row r="518" spans="1:7" ht="47.25">
      <c r="A518" s="217" t="s">
        <v>19</v>
      </c>
      <c r="B518" s="217" t="s">
        <v>64</v>
      </c>
      <c r="C518" s="217">
        <v>2240310320</v>
      </c>
      <c r="D518" s="217"/>
      <c r="E518" s="50" t="s">
        <v>241</v>
      </c>
      <c r="F518" s="20">
        <f aca="true" t="shared" si="124" ref="F518:G519">F519</f>
        <v>466.5</v>
      </c>
      <c r="G518" s="20">
        <f t="shared" si="124"/>
        <v>466.5</v>
      </c>
    </row>
    <row r="519" spans="1:7" ht="31.5">
      <c r="A519" s="217" t="s">
        <v>19</v>
      </c>
      <c r="B519" s="217" t="s">
        <v>64</v>
      </c>
      <c r="C519" s="217">
        <v>2240310320</v>
      </c>
      <c r="D519" s="167" t="s">
        <v>94</v>
      </c>
      <c r="E519" s="218" t="s">
        <v>95</v>
      </c>
      <c r="F519" s="20">
        <f t="shared" si="124"/>
        <v>466.5</v>
      </c>
      <c r="G519" s="20">
        <f t="shared" si="124"/>
        <v>466.5</v>
      </c>
    </row>
    <row r="520" spans="1:7" ht="31.5">
      <c r="A520" s="217" t="s">
        <v>19</v>
      </c>
      <c r="B520" s="217" t="s">
        <v>64</v>
      </c>
      <c r="C520" s="217">
        <v>2240310320</v>
      </c>
      <c r="D520" s="217">
        <v>630</v>
      </c>
      <c r="E520" s="218" t="s">
        <v>141</v>
      </c>
      <c r="F520" s="16">
        <v>466.5</v>
      </c>
      <c r="G520" s="16">
        <v>466.5</v>
      </c>
    </row>
    <row r="521" spans="1:7" ht="47.25">
      <c r="A521" s="217" t="s">
        <v>19</v>
      </c>
      <c r="B521" s="217" t="s">
        <v>64</v>
      </c>
      <c r="C521" s="217">
        <v>2240320400</v>
      </c>
      <c r="D521" s="217"/>
      <c r="E521" s="218" t="s">
        <v>242</v>
      </c>
      <c r="F521" s="20">
        <f aca="true" t="shared" si="125" ref="F521:G522">F522</f>
        <v>576</v>
      </c>
      <c r="G521" s="20">
        <f t="shared" si="125"/>
        <v>576</v>
      </c>
    </row>
    <row r="522" spans="1:7" ht="31.5">
      <c r="A522" s="217" t="s">
        <v>19</v>
      </c>
      <c r="B522" s="217" t="s">
        <v>64</v>
      </c>
      <c r="C522" s="217">
        <v>2240320400</v>
      </c>
      <c r="D522" s="167" t="s">
        <v>69</v>
      </c>
      <c r="E522" s="218" t="s">
        <v>92</v>
      </c>
      <c r="F522" s="20">
        <f t="shared" si="125"/>
        <v>576</v>
      </c>
      <c r="G522" s="20">
        <f t="shared" si="125"/>
        <v>576</v>
      </c>
    </row>
    <row r="523" spans="1:7" ht="31.5">
      <c r="A523" s="217" t="s">
        <v>19</v>
      </c>
      <c r="B523" s="217" t="s">
        <v>64</v>
      </c>
      <c r="C523" s="217">
        <v>2240320400</v>
      </c>
      <c r="D523" s="217">
        <v>240</v>
      </c>
      <c r="E523" s="218" t="s">
        <v>219</v>
      </c>
      <c r="F523" s="20">
        <f>656-80</f>
        <v>576</v>
      </c>
      <c r="G523" s="20">
        <v>576</v>
      </c>
    </row>
    <row r="524" spans="1:7" ht="47.25">
      <c r="A524" s="217" t="s">
        <v>19</v>
      </c>
      <c r="B524" s="217" t="s">
        <v>64</v>
      </c>
      <c r="C524" s="217" t="s">
        <v>314</v>
      </c>
      <c r="D524" s="217"/>
      <c r="E524" s="218" t="s">
        <v>143</v>
      </c>
      <c r="F524" s="20">
        <f aca="true" t="shared" si="126" ref="F524:G525">F525</f>
        <v>955</v>
      </c>
      <c r="G524" s="20">
        <f t="shared" si="126"/>
        <v>955</v>
      </c>
    </row>
    <row r="525" spans="1:7" ht="31.5">
      <c r="A525" s="217" t="s">
        <v>19</v>
      </c>
      <c r="B525" s="217" t="s">
        <v>64</v>
      </c>
      <c r="C525" s="217" t="s">
        <v>314</v>
      </c>
      <c r="D525" s="167" t="s">
        <v>94</v>
      </c>
      <c r="E525" s="218" t="s">
        <v>95</v>
      </c>
      <c r="F525" s="20">
        <f t="shared" si="126"/>
        <v>955</v>
      </c>
      <c r="G525" s="20">
        <f t="shared" si="126"/>
        <v>955</v>
      </c>
    </row>
    <row r="526" spans="1:7" ht="31.5">
      <c r="A526" s="217" t="s">
        <v>19</v>
      </c>
      <c r="B526" s="217" t="s">
        <v>64</v>
      </c>
      <c r="C526" s="217" t="s">
        <v>314</v>
      </c>
      <c r="D526" s="217">
        <v>630</v>
      </c>
      <c r="E526" s="218" t="s">
        <v>141</v>
      </c>
      <c r="F526" s="20">
        <f>636.5+318.5</f>
        <v>955</v>
      </c>
      <c r="G526" s="20">
        <v>955</v>
      </c>
    </row>
    <row r="527" spans="1:7" ht="12.75">
      <c r="A527" s="15" t="s">
        <v>35</v>
      </c>
      <c r="B527" s="23" t="s">
        <v>66</v>
      </c>
      <c r="C527" s="23" t="s">
        <v>66</v>
      </c>
      <c r="D527" s="23" t="s">
        <v>66</v>
      </c>
      <c r="E527" s="36" t="s">
        <v>272</v>
      </c>
      <c r="F527" s="24">
        <f>F528</f>
        <v>8523.4</v>
      </c>
      <c r="G527" s="24">
        <f>G528</f>
        <v>7729</v>
      </c>
    </row>
    <row r="528" spans="1:7" ht="12.75">
      <c r="A528" s="217" t="s">
        <v>35</v>
      </c>
      <c r="B528" s="217" t="s">
        <v>54</v>
      </c>
      <c r="C528" s="217" t="s">
        <v>66</v>
      </c>
      <c r="D528" s="217" t="s">
        <v>66</v>
      </c>
      <c r="E528" s="41" t="s">
        <v>20</v>
      </c>
      <c r="F528" s="20">
        <f>F529+F538</f>
        <v>8523.4</v>
      </c>
      <c r="G528" s="20">
        <f>G529+G538</f>
        <v>7729</v>
      </c>
    </row>
    <row r="529" spans="1:7" ht="33.75" customHeight="1">
      <c r="A529" s="217" t="s">
        <v>35</v>
      </c>
      <c r="B529" s="217" t="s">
        <v>46</v>
      </c>
      <c r="C529" s="217" t="s">
        <v>66</v>
      </c>
      <c r="D529" s="217" t="s">
        <v>66</v>
      </c>
      <c r="E529" s="218" t="s">
        <v>7</v>
      </c>
      <c r="F529" s="20">
        <f>F530</f>
        <v>7728.999999999999</v>
      </c>
      <c r="G529" s="20">
        <f aca="true" t="shared" si="127" ref="G529:G532">G530</f>
        <v>7729</v>
      </c>
    </row>
    <row r="530" spans="1:7" ht="12.75">
      <c r="A530" s="217" t="s">
        <v>35</v>
      </c>
      <c r="B530" s="217" t="s">
        <v>46</v>
      </c>
      <c r="C530" s="217">
        <v>9900000000</v>
      </c>
      <c r="D530" s="217"/>
      <c r="E530" s="218" t="s">
        <v>102</v>
      </c>
      <c r="F530" s="20">
        <f>F531</f>
        <v>7728.999999999999</v>
      </c>
      <c r="G530" s="20">
        <f t="shared" si="127"/>
        <v>7729</v>
      </c>
    </row>
    <row r="531" spans="1:7" ht="31.5">
      <c r="A531" s="217" t="s">
        <v>35</v>
      </c>
      <c r="B531" s="217" t="s">
        <v>46</v>
      </c>
      <c r="C531" s="217">
        <v>9990000000</v>
      </c>
      <c r="D531" s="217"/>
      <c r="E531" s="218" t="s">
        <v>144</v>
      </c>
      <c r="F531" s="20">
        <f>F532</f>
        <v>7728.999999999999</v>
      </c>
      <c r="G531" s="20">
        <f t="shared" si="127"/>
        <v>7729</v>
      </c>
    </row>
    <row r="532" spans="1:7" ht="31.5">
      <c r="A532" s="217" t="s">
        <v>35</v>
      </c>
      <c r="B532" s="217" t="s">
        <v>46</v>
      </c>
      <c r="C532" s="217">
        <v>9990200000</v>
      </c>
      <c r="D532" s="23"/>
      <c r="E532" s="218" t="s">
        <v>114</v>
      </c>
      <c r="F532" s="20">
        <f>F533</f>
        <v>7728.999999999999</v>
      </c>
      <c r="G532" s="20">
        <f t="shared" si="127"/>
        <v>7729</v>
      </c>
    </row>
    <row r="533" spans="1:7" ht="47.25">
      <c r="A533" s="217" t="s">
        <v>35</v>
      </c>
      <c r="B533" s="217" t="s">
        <v>46</v>
      </c>
      <c r="C533" s="217">
        <v>9990225000</v>
      </c>
      <c r="D533" s="217"/>
      <c r="E533" s="218" t="s">
        <v>115</v>
      </c>
      <c r="F533" s="20">
        <f>F534+F536</f>
        <v>7728.999999999999</v>
      </c>
      <c r="G533" s="20">
        <f>G534+G536</f>
        <v>7729</v>
      </c>
    </row>
    <row r="534" spans="1:7" ht="63">
      <c r="A534" s="217" t="s">
        <v>35</v>
      </c>
      <c r="B534" s="217" t="s">
        <v>46</v>
      </c>
      <c r="C534" s="217">
        <v>9990225000</v>
      </c>
      <c r="D534" s="217" t="s">
        <v>68</v>
      </c>
      <c r="E534" s="218" t="s">
        <v>1</v>
      </c>
      <c r="F534" s="20">
        <f>F535</f>
        <v>7663.599999999999</v>
      </c>
      <c r="G534" s="20">
        <f>G535</f>
        <v>7663.6</v>
      </c>
    </row>
    <row r="535" spans="1:7" ht="31.5">
      <c r="A535" s="217" t="s">
        <v>35</v>
      </c>
      <c r="B535" s="217" t="s">
        <v>46</v>
      </c>
      <c r="C535" s="217">
        <v>9990225000</v>
      </c>
      <c r="D535" s="217">
        <v>120</v>
      </c>
      <c r="E535" s="218" t="s">
        <v>220</v>
      </c>
      <c r="F535" s="20">
        <f>7383.7+517-388+110.9+40</f>
        <v>7663.599999999999</v>
      </c>
      <c r="G535" s="20">
        <v>7663.6</v>
      </c>
    </row>
    <row r="536" spans="1:7" ht="12.75">
      <c r="A536" s="217" t="s">
        <v>35</v>
      </c>
      <c r="B536" s="217" t="s">
        <v>46</v>
      </c>
      <c r="C536" s="217">
        <v>9990225000</v>
      </c>
      <c r="D536" s="217" t="s">
        <v>70</v>
      </c>
      <c r="E536" s="218" t="s">
        <v>71</v>
      </c>
      <c r="F536" s="20">
        <f>F537</f>
        <v>65.4</v>
      </c>
      <c r="G536" s="20">
        <f>G537</f>
        <v>65.4</v>
      </c>
    </row>
    <row r="537" spans="1:7" ht="12.75">
      <c r="A537" s="217" t="s">
        <v>35</v>
      </c>
      <c r="B537" s="217" t="s">
        <v>46</v>
      </c>
      <c r="C537" s="217">
        <v>9990225000</v>
      </c>
      <c r="D537" s="217">
        <v>850</v>
      </c>
      <c r="E537" s="218" t="s">
        <v>97</v>
      </c>
      <c r="F537" s="20">
        <v>65.4</v>
      </c>
      <c r="G537" s="20">
        <v>65.4</v>
      </c>
    </row>
    <row r="538" spans="1:7" ht="12.75">
      <c r="A538" s="217" t="s">
        <v>35</v>
      </c>
      <c r="B538" s="217" t="s">
        <v>47</v>
      </c>
      <c r="C538" s="217"/>
      <c r="D538" s="217"/>
      <c r="E538" s="218" t="s">
        <v>8</v>
      </c>
      <c r="F538" s="20">
        <f>F539</f>
        <v>794.4</v>
      </c>
      <c r="G538" s="20">
        <f aca="true" t="shared" si="128" ref="G538:G542">G539</f>
        <v>0</v>
      </c>
    </row>
    <row r="539" spans="1:7" ht="12.75">
      <c r="A539" s="217" t="s">
        <v>35</v>
      </c>
      <c r="B539" s="217" t="s">
        <v>47</v>
      </c>
      <c r="C539" s="217">
        <v>9900000000</v>
      </c>
      <c r="D539" s="217"/>
      <c r="E539" s="218" t="s">
        <v>102</v>
      </c>
      <c r="F539" s="20">
        <f>F540</f>
        <v>794.4</v>
      </c>
      <c r="G539" s="20">
        <f t="shared" si="128"/>
        <v>0</v>
      </c>
    </row>
    <row r="540" spans="1:7" ht="12.75">
      <c r="A540" s="217" t="s">
        <v>35</v>
      </c>
      <c r="B540" s="217" t="s">
        <v>47</v>
      </c>
      <c r="C540" s="217">
        <v>9910000000</v>
      </c>
      <c r="D540" s="217"/>
      <c r="E540" s="218" t="s">
        <v>8</v>
      </c>
      <c r="F540" s="20">
        <f>F541</f>
        <v>794.4</v>
      </c>
      <c r="G540" s="20">
        <f t="shared" si="128"/>
        <v>0</v>
      </c>
    </row>
    <row r="541" spans="1:7" ht="12.75">
      <c r="A541" s="217" t="s">
        <v>35</v>
      </c>
      <c r="B541" s="217" t="s">
        <v>47</v>
      </c>
      <c r="C541" s="217">
        <v>9910020000</v>
      </c>
      <c r="D541" s="217"/>
      <c r="E541" s="218" t="s">
        <v>279</v>
      </c>
      <c r="F541" s="20">
        <f>F542</f>
        <v>794.4</v>
      </c>
      <c r="G541" s="20">
        <f t="shared" si="128"/>
        <v>0</v>
      </c>
    </row>
    <row r="542" spans="1:7" ht="12.75">
      <c r="A542" s="217" t="s">
        <v>35</v>
      </c>
      <c r="B542" s="217" t="s">
        <v>47</v>
      </c>
      <c r="C542" s="217">
        <v>9910020000</v>
      </c>
      <c r="D542" s="167" t="s">
        <v>70</v>
      </c>
      <c r="E542" s="218" t="s">
        <v>71</v>
      </c>
      <c r="F542" s="20">
        <f>F543</f>
        <v>794.4</v>
      </c>
      <c r="G542" s="20">
        <f t="shared" si="128"/>
        <v>0</v>
      </c>
    </row>
    <row r="543" spans="1:7" ht="12.75">
      <c r="A543" s="217" t="s">
        <v>35</v>
      </c>
      <c r="B543" s="217" t="s">
        <v>47</v>
      </c>
      <c r="C543" s="217">
        <v>9910020000</v>
      </c>
      <c r="D543" s="2" t="s">
        <v>159</v>
      </c>
      <c r="E543" s="42" t="s">
        <v>160</v>
      </c>
      <c r="F543" s="20">
        <f>1000+500-705.6</f>
        <v>794.4</v>
      </c>
      <c r="G543" s="20">
        <v>0</v>
      </c>
    </row>
    <row r="544" spans="1:7" ht="31.5">
      <c r="A544" s="15" t="s">
        <v>33</v>
      </c>
      <c r="B544" s="23" t="s">
        <v>66</v>
      </c>
      <c r="C544" s="23" t="s">
        <v>66</v>
      </c>
      <c r="D544" s="23" t="s">
        <v>66</v>
      </c>
      <c r="E544" s="36" t="s">
        <v>276</v>
      </c>
      <c r="F544" s="24">
        <f>F545+F568+F576+F584</f>
        <v>22343.9</v>
      </c>
      <c r="G544" s="24">
        <f>G545+G568+G576+G584</f>
        <v>22217.4</v>
      </c>
    </row>
    <row r="545" spans="1:7" ht="12.75">
      <c r="A545" s="167" t="s">
        <v>33</v>
      </c>
      <c r="B545" s="167" t="s">
        <v>54</v>
      </c>
      <c r="C545" s="167" t="s">
        <v>66</v>
      </c>
      <c r="D545" s="167" t="s">
        <v>66</v>
      </c>
      <c r="E545" s="41" t="s">
        <v>20</v>
      </c>
      <c r="F545" s="20">
        <f>F546</f>
        <v>13808.800000000001</v>
      </c>
      <c r="G545" s="20">
        <f>G546</f>
        <v>13684.100000000002</v>
      </c>
    </row>
    <row r="546" spans="1:7" ht="12.75">
      <c r="A546" s="167" t="s">
        <v>33</v>
      </c>
      <c r="B546" s="167" t="s">
        <v>60</v>
      </c>
      <c r="C546" s="167" t="s">
        <v>66</v>
      </c>
      <c r="D546" s="167" t="s">
        <v>66</v>
      </c>
      <c r="E546" s="218" t="s">
        <v>23</v>
      </c>
      <c r="F546" s="20">
        <f>F547+F556</f>
        <v>13808.800000000001</v>
      </c>
      <c r="G546" s="20">
        <f>G547+G556</f>
        <v>13684.100000000002</v>
      </c>
    </row>
    <row r="547" spans="1:7" ht="47.25">
      <c r="A547" s="167" t="s">
        <v>33</v>
      </c>
      <c r="B547" s="167" t="s">
        <v>60</v>
      </c>
      <c r="C547" s="167">
        <v>2600000000</v>
      </c>
      <c r="D547" s="167"/>
      <c r="E547" s="218" t="s">
        <v>325</v>
      </c>
      <c r="F547" s="20">
        <f aca="true" t="shared" si="129" ref="F547:G548">F548</f>
        <v>7732.200000000001</v>
      </c>
      <c r="G547" s="20">
        <f t="shared" si="129"/>
        <v>7618.200000000001</v>
      </c>
    </row>
    <row r="548" spans="1:7" ht="31.5">
      <c r="A548" s="167" t="s">
        <v>33</v>
      </c>
      <c r="B548" s="167" t="s">
        <v>60</v>
      </c>
      <c r="C548" s="167">
        <v>2610000000</v>
      </c>
      <c r="D548" s="167"/>
      <c r="E548" s="218" t="s">
        <v>104</v>
      </c>
      <c r="F548" s="20">
        <f t="shared" si="129"/>
        <v>7732.200000000001</v>
      </c>
      <c r="G548" s="20">
        <f t="shared" si="129"/>
        <v>7618.200000000001</v>
      </c>
    </row>
    <row r="549" spans="1:7" ht="12.75">
      <c r="A549" s="167" t="s">
        <v>33</v>
      </c>
      <c r="B549" s="167" t="s">
        <v>60</v>
      </c>
      <c r="C549" s="167">
        <v>2610100000</v>
      </c>
      <c r="D549" s="167"/>
      <c r="E549" s="218" t="s">
        <v>105</v>
      </c>
      <c r="F549" s="20">
        <f>F550+F553</f>
        <v>7732.200000000001</v>
      </c>
      <c r="G549" s="20">
        <f>G550+G553</f>
        <v>7618.200000000001</v>
      </c>
    </row>
    <row r="550" spans="1:7" ht="12.75">
      <c r="A550" s="167" t="s">
        <v>33</v>
      </c>
      <c r="B550" s="167" t="s">
        <v>60</v>
      </c>
      <c r="C550" s="167">
        <v>2610120210</v>
      </c>
      <c r="D550" s="17"/>
      <c r="E550" s="218" t="s">
        <v>106</v>
      </c>
      <c r="F550" s="20">
        <f aca="true" t="shared" si="130" ref="F550:G551">F551</f>
        <v>7482.200000000001</v>
      </c>
      <c r="G550" s="20">
        <f t="shared" si="130"/>
        <v>7368.200000000001</v>
      </c>
    </row>
    <row r="551" spans="1:7" ht="31.5">
      <c r="A551" s="167" t="s">
        <v>33</v>
      </c>
      <c r="B551" s="167" t="s">
        <v>60</v>
      </c>
      <c r="C551" s="167">
        <v>2610120210</v>
      </c>
      <c r="D551" s="167" t="s">
        <v>69</v>
      </c>
      <c r="E551" s="218" t="s">
        <v>92</v>
      </c>
      <c r="F551" s="20">
        <f t="shared" si="130"/>
        <v>7482.200000000001</v>
      </c>
      <c r="G551" s="20">
        <f t="shared" si="130"/>
        <v>7368.200000000001</v>
      </c>
    </row>
    <row r="552" spans="1:7" ht="31.5">
      <c r="A552" s="167" t="s">
        <v>33</v>
      </c>
      <c r="B552" s="167" t="s">
        <v>60</v>
      </c>
      <c r="C552" s="167">
        <v>2610120210</v>
      </c>
      <c r="D552" s="217">
        <v>240</v>
      </c>
      <c r="E552" s="218" t="s">
        <v>219</v>
      </c>
      <c r="F552" s="20">
        <f>5790+396.8+1295.3+0.1</f>
        <v>7482.200000000001</v>
      </c>
      <c r="G552" s="20">
        <f>7368.1+0.1</f>
        <v>7368.200000000001</v>
      </c>
    </row>
    <row r="553" spans="1:7" ht="31.5">
      <c r="A553" s="167" t="s">
        <v>33</v>
      </c>
      <c r="B553" s="167" t="s">
        <v>60</v>
      </c>
      <c r="C553" s="167">
        <v>2610120220</v>
      </c>
      <c r="D553" s="217"/>
      <c r="E553" s="218" t="s">
        <v>103</v>
      </c>
      <c r="F553" s="20">
        <f aca="true" t="shared" si="131" ref="F553:G554">F554</f>
        <v>250</v>
      </c>
      <c r="G553" s="20">
        <f t="shared" si="131"/>
        <v>250</v>
      </c>
    </row>
    <row r="554" spans="1:7" ht="31.5">
      <c r="A554" s="167" t="s">
        <v>33</v>
      </c>
      <c r="B554" s="167" t="s">
        <v>60</v>
      </c>
      <c r="C554" s="167">
        <v>2610120220</v>
      </c>
      <c r="D554" s="167" t="s">
        <v>69</v>
      </c>
      <c r="E554" s="218" t="s">
        <v>92</v>
      </c>
      <c r="F554" s="20">
        <f t="shared" si="131"/>
        <v>250</v>
      </c>
      <c r="G554" s="20">
        <f t="shared" si="131"/>
        <v>250</v>
      </c>
    </row>
    <row r="555" spans="1:7" ht="31.5">
      <c r="A555" s="167" t="s">
        <v>33</v>
      </c>
      <c r="B555" s="167" t="s">
        <v>60</v>
      </c>
      <c r="C555" s="167">
        <v>2610120220</v>
      </c>
      <c r="D555" s="217">
        <v>240</v>
      </c>
      <c r="E555" s="218" t="s">
        <v>219</v>
      </c>
      <c r="F555" s="20">
        <f>150+100</f>
        <v>250</v>
      </c>
      <c r="G555" s="20">
        <v>250</v>
      </c>
    </row>
    <row r="556" spans="1:7" ht="12.75">
      <c r="A556" s="167" t="s">
        <v>33</v>
      </c>
      <c r="B556" s="167" t="s">
        <v>60</v>
      </c>
      <c r="C556" s="167" t="s">
        <v>107</v>
      </c>
      <c r="D556" s="167" t="s">
        <v>66</v>
      </c>
      <c r="E556" s="218" t="s">
        <v>102</v>
      </c>
      <c r="F556" s="20">
        <f>F563+F557</f>
        <v>6076.6</v>
      </c>
      <c r="G556" s="20">
        <f>G563+G557</f>
        <v>6065.900000000001</v>
      </c>
    </row>
    <row r="557" spans="1:7" ht="31.5">
      <c r="A557" s="323" t="s">
        <v>33</v>
      </c>
      <c r="B557" s="167" t="s">
        <v>60</v>
      </c>
      <c r="C557" s="217">
        <v>9930000000</v>
      </c>
      <c r="D557" s="217"/>
      <c r="E557" s="50" t="s">
        <v>154</v>
      </c>
      <c r="F557" s="20">
        <f>F558</f>
        <v>29.3</v>
      </c>
      <c r="G557" s="20">
        <f aca="true" t="shared" si="132" ref="G557">G558</f>
        <v>29.3</v>
      </c>
    </row>
    <row r="558" spans="1:7" ht="31.5">
      <c r="A558" s="167" t="s">
        <v>33</v>
      </c>
      <c r="B558" s="167" t="s">
        <v>60</v>
      </c>
      <c r="C558" s="217">
        <v>9930020490</v>
      </c>
      <c r="D558" s="217"/>
      <c r="E558" s="50" t="s">
        <v>352</v>
      </c>
      <c r="F558" s="20">
        <f>F559+F561</f>
        <v>29.3</v>
      </c>
      <c r="G558" s="20">
        <f aca="true" t="shared" si="133" ref="G558">G559+G561</f>
        <v>29.3</v>
      </c>
    </row>
    <row r="559" spans="1:7" ht="31.5">
      <c r="A559" s="167" t="s">
        <v>33</v>
      </c>
      <c r="B559" s="167" t="s">
        <v>60</v>
      </c>
      <c r="C559" s="217">
        <v>9930020490</v>
      </c>
      <c r="D559" s="167" t="s">
        <v>69</v>
      </c>
      <c r="E559" s="218" t="s">
        <v>92</v>
      </c>
      <c r="F559" s="20">
        <f>F560</f>
        <v>27.3</v>
      </c>
      <c r="G559" s="20">
        <f aca="true" t="shared" si="134" ref="G559">G560</f>
        <v>27.3</v>
      </c>
    </row>
    <row r="560" spans="1:7" ht="31.5">
      <c r="A560" s="167" t="s">
        <v>33</v>
      </c>
      <c r="B560" s="167" t="s">
        <v>60</v>
      </c>
      <c r="C560" s="217">
        <v>9930020490</v>
      </c>
      <c r="D560" s="217">
        <v>240</v>
      </c>
      <c r="E560" s="218" t="s">
        <v>219</v>
      </c>
      <c r="F560" s="20">
        <v>27.3</v>
      </c>
      <c r="G560" s="20">
        <v>27.3</v>
      </c>
    </row>
    <row r="561" spans="1:7" ht="12.75">
      <c r="A561" s="167" t="s">
        <v>33</v>
      </c>
      <c r="B561" s="167" t="s">
        <v>60</v>
      </c>
      <c r="C561" s="217">
        <v>9930020490</v>
      </c>
      <c r="D561" s="221" t="s">
        <v>70</v>
      </c>
      <c r="E561" s="37" t="s">
        <v>71</v>
      </c>
      <c r="F561" s="20">
        <f>F562</f>
        <v>2</v>
      </c>
      <c r="G561" s="20">
        <f aca="true" t="shared" si="135" ref="G561">G562</f>
        <v>2</v>
      </c>
    </row>
    <row r="562" spans="1:7" ht="12.75">
      <c r="A562" s="167" t="s">
        <v>33</v>
      </c>
      <c r="B562" s="167" t="s">
        <v>60</v>
      </c>
      <c r="C562" s="217">
        <v>9930020490</v>
      </c>
      <c r="D562" s="1" t="s">
        <v>353</v>
      </c>
      <c r="E562" s="122" t="s">
        <v>354</v>
      </c>
      <c r="F562" s="20">
        <v>2</v>
      </c>
      <c r="G562" s="20">
        <v>2</v>
      </c>
    </row>
    <row r="563" spans="1:7" ht="31.5">
      <c r="A563" s="167" t="s">
        <v>33</v>
      </c>
      <c r="B563" s="167" t="s">
        <v>60</v>
      </c>
      <c r="C563" s="217">
        <v>9990000000</v>
      </c>
      <c r="D563" s="217"/>
      <c r="E563" s="218" t="s">
        <v>144</v>
      </c>
      <c r="F563" s="20">
        <f>F564</f>
        <v>6047.3</v>
      </c>
      <c r="G563" s="20">
        <f aca="true" t="shared" si="136" ref="G563:G565">G564</f>
        <v>6036.6</v>
      </c>
    </row>
    <row r="564" spans="1:7" ht="31.5">
      <c r="A564" s="167" t="s">
        <v>33</v>
      </c>
      <c r="B564" s="167" t="s">
        <v>60</v>
      </c>
      <c r="C564" s="217">
        <v>9990200000</v>
      </c>
      <c r="D564" s="23"/>
      <c r="E564" s="218" t="s">
        <v>114</v>
      </c>
      <c r="F564" s="20">
        <f>F565</f>
        <v>6047.3</v>
      </c>
      <c r="G564" s="20">
        <f t="shared" si="136"/>
        <v>6036.6</v>
      </c>
    </row>
    <row r="565" spans="1:7" ht="47.25">
      <c r="A565" s="167" t="s">
        <v>33</v>
      </c>
      <c r="B565" s="167" t="s">
        <v>60</v>
      </c>
      <c r="C565" s="217">
        <v>9990225000</v>
      </c>
      <c r="D565" s="217"/>
      <c r="E565" s="218" t="s">
        <v>115</v>
      </c>
      <c r="F565" s="20">
        <f>F566</f>
        <v>6047.3</v>
      </c>
      <c r="G565" s="20">
        <f t="shared" si="136"/>
        <v>6036.6</v>
      </c>
    </row>
    <row r="566" spans="1:7" ht="63">
      <c r="A566" s="167" t="s">
        <v>33</v>
      </c>
      <c r="B566" s="167" t="s">
        <v>60</v>
      </c>
      <c r="C566" s="217">
        <v>9990225000</v>
      </c>
      <c r="D566" s="167" t="s">
        <v>68</v>
      </c>
      <c r="E566" s="218" t="s">
        <v>1</v>
      </c>
      <c r="F566" s="20">
        <f>F567</f>
        <v>6047.3</v>
      </c>
      <c r="G566" s="20">
        <f>G567</f>
        <v>6036.6</v>
      </c>
    </row>
    <row r="567" spans="1:7" ht="31.5">
      <c r="A567" s="167" t="s">
        <v>33</v>
      </c>
      <c r="B567" s="167" t="s">
        <v>60</v>
      </c>
      <c r="C567" s="217">
        <v>9990225000</v>
      </c>
      <c r="D567" s="217">
        <v>120</v>
      </c>
      <c r="E567" s="218" t="s">
        <v>220</v>
      </c>
      <c r="F567" s="20">
        <f>5646.2+340.3-226+286.8</f>
        <v>6047.3</v>
      </c>
      <c r="G567" s="20">
        <v>6036.6</v>
      </c>
    </row>
    <row r="568" spans="1:7" ht="12.75">
      <c r="A568" s="167" t="s">
        <v>33</v>
      </c>
      <c r="B568" s="167" t="s">
        <v>56</v>
      </c>
      <c r="C568" s="167" t="s">
        <v>66</v>
      </c>
      <c r="D568" s="167" t="s">
        <v>66</v>
      </c>
      <c r="E568" s="218" t="s">
        <v>25</v>
      </c>
      <c r="F568" s="20">
        <f aca="true" t="shared" si="137" ref="F568:G574">F569</f>
        <v>250</v>
      </c>
      <c r="G568" s="20">
        <f t="shared" si="137"/>
        <v>250</v>
      </c>
    </row>
    <row r="569" spans="1:7" ht="12.75">
      <c r="A569" s="167" t="s">
        <v>33</v>
      </c>
      <c r="B569" s="167" t="s">
        <v>48</v>
      </c>
      <c r="C569" s="167" t="s">
        <v>66</v>
      </c>
      <c r="D569" s="167" t="s">
        <v>66</v>
      </c>
      <c r="E569" s="218" t="s">
        <v>26</v>
      </c>
      <c r="F569" s="20">
        <f t="shared" si="137"/>
        <v>250</v>
      </c>
      <c r="G569" s="20">
        <f t="shared" si="137"/>
        <v>250</v>
      </c>
    </row>
    <row r="570" spans="1:7" ht="47.25">
      <c r="A570" s="167" t="s">
        <v>33</v>
      </c>
      <c r="B570" s="167" t="s">
        <v>48</v>
      </c>
      <c r="C570" s="167">
        <v>2600000000</v>
      </c>
      <c r="D570" s="167"/>
      <c r="E570" s="218" t="s">
        <v>325</v>
      </c>
      <c r="F570" s="20">
        <f t="shared" si="137"/>
        <v>250</v>
      </c>
      <c r="G570" s="20">
        <f t="shared" si="137"/>
        <v>250</v>
      </c>
    </row>
    <row r="571" spans="1:7" ht="31.5">
      <c r="A571" s="167" t="s">
        <v>33</v>
      </c>
      <c r="B571" s="167" t="s">
        <v>48</v>
      </c>
      <c r="C571" s="167">
        <v>2610000000</v>
      </c>
      <c r="D571" s="167"/>
      <c r="E571" s="218" t="s">
        <v>104</v>
      </c>
      <c r="F571" s="20">
        <f t="shared" si="137"/>
        <v>250</v>
      </c>
      <c r="G571" s="20">
        <f t="shared" si="137"/>
        <v>250</v>
      </c>
    </row>
    <row r="572" spans="1:7" ht="12.75">
      <c r="A572" s="167" t="s">
        <v>33</v>
      </c>
      <c r="B572" s="167" t="s">
        <v>48</v>
      </c>
      <c r="C572" s="167">
        <v>2610100000</v>
      </c>
      <c r="D572" s="167"/>
      <c r="E572" s="218" t="s">
        <v>105</v>
      </c>
      <c r="F572" s="20">
        <f t="shared" si="137"/>
        <v>250</v>
      </c>
      <c r="G572" s="20">
        <f t="shared" si="137"/>
        <v>250</v>
      </c>
    </row>
    <row r="573" spans="1:7" ht="31.5">
      <c r="A573" s="167" t="s">
        <v>33</v>
      </c>
      <c r="B573" s="167" t="s">
        <v>48</v>
      </c>
      <c r="C573" s="167">
        <v>2610120240</v>
      </c>
      <c r="D573" s="167"/>
      <c r="E573" s="218" t="s">
        <v>108</v>
      </c>
      <c r="F573" s="20">
        <f t="shared" si="137"/>
        <v>250</v>
      </c>
      <c r="G573" s="20">
        <f t="shared" si="137"/>
        <v>250</v>
      </c>
    </row>
    <row r="574" spans="1:7" ht="31.5">
      <c r="A574" s="167" t="s">
        <v>33</v>
      </c>
      <c r="B574" s="167" t="s">
        <v>48</v>
      </c>
      <c r="C574" s="167">
        <v>2610120240</v>
      </c>
      <c r="D574" s="167" t="s">
        <v>69</v>
      </c>
      <c r="E574" s="218" t="s">
        <v>92</v>
      </c>
      <c r="F574" s="20">
        <f t="shared" si="137"/>
        <v>250</v>
      </c>
      <c r="G574" s="20">
        <f t="shared" si="137"/>
        <v>250</v>
      </c>
    </row>
    <row r="575" spans="1:7" ht="31.5">
      <c r="A575" s="167" t="s">
        <v>33</v>
      </c>
      <c r="B575" s="167" t="s">
        <v>48</v>
      </c>
      <c r="C575" s="167">
        <v>2610120240</v>
      </c>
      <c r="D575" s="217">
        <v>240</v>
      </c>
      <c r="E575" s="218" t="s">
        <v>219</v>
      </c>
      <c r="F575" s="20">
        <f>350-100</f>
        <v>250</v>
      </c>
      <c r="G575" s="20">
        <v>250</v>
      </c>
    </row>
    <row r="576" spans="1:7" ht="12.75">
      <c r="A576" s="167" t="s">
        <v>33</v>
      </c>
      <c r="B576" s="167" t="s">
        <v>57</v>
      </c>
      <c r="C576" s="167" t="s">
        <v>66</v>
      </c>
      <c r="D576" s="167" t="s">
        <v>66</v>
      </c>
      <c r="E576" s="218" t="s">
        <v>27</v>
      </c>
      <c r="F576" s="20">
        <f aca="true" t="shared" si="138" ref="F576:G582">F577</f>
        <v>4159.3</v>
      </c>
      <c r="G576" s="20">
        <f t="shared" si="138"/>
        <v>4157.5</v>
      </c>
    </row>
    <row r="577" spans="1:7" ht="12.75">
      <c r="A577" s="167" t="s">
        <v>33</v>
      </c>
      <c r="B577" s="167" t="s">
        <v>4</v>
      </c>
      <c r="C577" s="167" t="s">
        <v>66</v>
      </c>
      <c r="D577" s="167" t="s">
        <v>66</v>
      </c>
      <c r="E577" s="218" t="s">
        <v>5</v>
      </c>
      <c r="F577" s="20">
        <f t="shared" si="138"/>
        <v>4159.3</v>
      </c>
      <c r="G577" s="20">
        <f t="shared" si="138"/>
        <v>4157.5</v>
      </c>
    </row>
    <row r="578" spans="1:7" ht="47.25">
      <c r="A578" s="167" t="s">
        <v>33</v>
      </c>
      <c r="B578" s="167" t="s">
        <v>4</v>
      </c>
      <c r="C578" s="167">
        <v>2600000000</v>
      </c>
      <c r="D578" s="167"/>
      <c r="E578" s="218" t="s">
        <v>325</v>
      </c>
      <c r="F578" s="20">
        <f t="shared" si="138"/>
        <v>4159.3</v>
      </c>
      <c r="G578" s="20">
        <f t="shared" si="138"/>
        <v>4157.5</v>
      </c>
    </row>
    <row r="579" spans="1:7" ht="31.5">
      <c r="A579" s="167" t="s">
        <v>33</v>
      </c>
      <c r="B579" s="167" t="s">
        <v>4</v>
      </c>
      <c r="C579" s="167">
        <v>2610000000</v>
      </c>
      <c r="D579" s="167"/>
      <c r="E579" s="218" t="s">
        <v>104</v>
      </c>
      <c r="F579" s="20">
        <f t="shared" si="138"/>
        <v>4159.3</v>
      </c>
      <c r="G579" s="20">
        <f t="shared" si="138"/>
        <v>4157.5</v>
      </c>
    </row>
    <row r="580" spans="1:7" ht="12.75">
      <c r="A580" s="167" t="s">
        <v>33</v>
      </c>
      <c r="B580" s="167" t="s">
        <v>4</v>
      </c>
      <c r="C580" s="167">
        <v>2610100000</v>
      </c>
      <c r="D580" s="167"/>
      <c r="E580" s="218" t="s">
        <v>105</v>
      </c>
      <c r="F580" s="20">
        <f t="shared" si="138"/>
        <v>4159.3</v>
      </c>
      <c r="G580" s="20">
        <f t="shared" si="138"/>
        <v>4157.5</v>
      </c>
    </row>
    <row r="581" spans="1:7" ht="47.25">
      <c r="A581" s="167" t="s">
        <v>33</v>
      </c>
      <c r="B581" s="167" t="s">
        <v>4</v>
      </c>
      <c r="C581" s="167">
        <v>2610120230</v>
      </c>
      <c r="D581" s="167"/>
      <c r="E581" s="218" t="s">
        <v>110</v>
      </c>
      <c r="F581" s="20">
        <f t="shared" si="138"/>
        <v>4159.3</v>
      </c>
      <c r="G581" s="20">
        <f t="shared" si="138"/>
        <v>4157.5</v>
      </c>
    </row>
    <row r="582" spans="1:7" ht="31.5">
      <c r="A582" s="167" t="s">
        <v>33</v>
      </c>
      <c r="B582" s="167" t="s">
        <v>4</v>
      </c>
      <c r="C582" s="167">
        <v>2610120230</v>
      </c>
      <c r="D582" s="167" t="s">
        <v>69</v>
      </c>
      <c r="E582" s="218" t="s">
        <v>92</v>
      </c>
      <c r="F582" s="20">
        <f t="shared" si="138"/>
        <v>4159.3</v>
      </c>
      <c r="G582" s="20">
        <f t="shared" si="138"/>
        <v>4157.5</v>
      </c>
    </row>
    <row r="583" spans="1:7" ht="31.5">
      <c r="A583" s="167" t="s">
        <v>33</v>
      </c>
      <c r="B583" s="167" t="s">
        <v>4</v>
      </c>
      <c r="C583" s="167">
        <v>2610120230</v>
      </c>
      <c r="D583" s="217">
        <v>240</v>
      </c>
      <c r="E583" s="218" t="s">
        <v>219</v>
      </c>
      <c r="F583" s="20">
        <f>2163.1+1996.2</f>
        <v>4159.3</v>
      </c>
      <c r="G583" s="20">
        <v>4157.5</v>
      </c>
    </row>
    <row r="584" spans="1:7" ht="12.75">
      <c r="A584" s="167" t="s">
        <v>33</v>
      </c>
      <c r="B584" s="167" t="s">
        <v>39</v>
      </c>
      <c r="C584" s="167" t="s">
        <v>66</v>
      </c>
      <c r="D584" s="167" t="s">
        <v>66</v>
      </c>
      <c r="E584" s="218" t="s">
        <v>31</v>
      </c>
      <c r="F584" s="20">
        <f>F585</f>
        <v>4125.8</v>
      </c>
      <c r="G584" s="20">
        <f>G585</f>
        <v>4125.8</v>
      </c>
    </row>
    <row r="585" spans="1:7" ht="12.75">
      <c r="A585" s="167" t="s">
        <v>33</v>
      </c>
      <c r="B585" s="167" t="s">
        <v>84</v>
      </c>
      <c r="C585" s="167" t="s">
        <v>66</v>
      </c>
      <c r="D585" s="167" t="s">
        <v>66</v>
      </c>
      <c r="E585" s="218" t="s">
        <v>85</v>
      </c>
      <c r="F585" s="20">
        <f aca="true" t="shared" si="139" ref="F585:G587">F586</f>
        <v>4125.8</v>
      </c>
      <c r="G585" s="20">
        <f t="shared" si="139"/>
        <v>4125.8</v>
      </c>
    </row>
    <row r="586" spans="1:7" ht="47.25">
      <c r="A586" s="167" t="s">
        <v>33</v>
      </c>
      <c r="B586" s="167" t="s">
        <v>84</v>
      </c>
      <c r="C586" s="167">
        <v>2600000000</v>
      </c>
      <c r="D586" s="167"/>
      <c r="E586" s="218" t="s">
        <v>325</v>
      </c>
      <c r="F586" s="20">
        <f t="shared" si="139"/>
        <v>4125.8</v>
      </c>
      <c r="G586" s="20">
        <f t="shared" si="139"/>
        <v>4125.8</v>
      </c>
    </row>
    <row r="587" spans="1:7" ht="31.5">
      <c r="A587" s="167" t="s">
        <v>33</v>
      </c>
      <c r="B587" s="167" t="s">
        <v>84</v>
      </c>
      <c r="C587" s="167">
        <v>2610000000</v>
      </c>
      <c r="D587" s="167"/>
      <c r="E587" s="218" t="s">
        <v>104</v>
      </c>
      <c r="F587" s="20">
        <f t="shared" si="139"/>
        <v>4125.8</v>
      </c>
      <c r="G587" s="20">
        <f t="shared" si="139"/>
        <v>4125.8</v>
      </c>
    </row>
    <row r="588" spans="1:7" ht="18" customHeight="1">
      <c r="A588" s="167" t="s">
        <v>33</v>
      </c>
      <c r="B588" s="167" t="s">
        <v>84</v>
      </c>
      <c r="C588" s="167">
        <v>2610200000</v>
      </c>
      <c r="D588" s="167"/>
      <c r="E588" s="218" t="s">
        <v>109</v>
      </c>
      <c r="F588" s="20">
        <f>F589</f>
        <v>4125.8</v>
      </c>
      <c r="G588" s="20">
        <f>G589</f>
        <v>4125.8</v>
      </c>
    </row>
    <row r="589" spans="1:7" ht="47.25">
      <c r="A589" s="167" t="s">
        <v>33</v>
      </c>
      <c r="B589" s="167" t="s">
        <v>84</v>
      </c>
      <c r="C589" s="167" t="s">
        <v>336</v>
      </c>
      <c r="D589" s="167"/>
      <c r="E589" s="50" t="s">
        <v>226</v>
      </c>
      <c r="F589" s="20">
        <f aca="true" t="shared" si="140" ref="F589:G590">F590</f>
        <v>4125.8</v>
      </c>
      <c r="G589" s="20">
        <f t="shared" si="140"/>
        <v>4125.8</v>
      </c>
    </row>
    <row r="590" spans="1:7" ht="31.5">
      <c r="A590" s="167" t="s">
        <v>33</v>
      </c>
      <c r="B590" s="167" t="s">
        <v>84</v>
      </c>
      <c r="C590" s="167" t="s">
        <v>336</v>
      </c>
      <c r="D590" s="167" t="s">
        <v>72</v>
      </c>
      <c r="E590" s="50" t="s">
        <v>93</v>
      </c>
      <c r="F590" s="20">
        <f t="shared" si="140"/>
        <v>4125.8</v>
      </c>
      <c r="G590" s="20">
        <f t="shared" si="140"/>
        <v>4125.8</v>
      </c>
    </row>
    <row r="591" spans="1:7" ht="12.75">
      <c r="A591" s="167" t="s">
        <v>33</v>
      </c>
      <c r="B591" s="167" t="s">
        <v>84</v>
      </c>
      <c r="C591" s="167" t="s">
        <v>336</v>
      </c>
      <c r="D591" s="167" t="s">
        <v>116</v>
      </c>
      <c r="E591" s="50" t="s">
        <v>117</v>
      </c>
      <c r="F591" s="20">
        <v>4125.8</v>
      </c>
      <c r="G591" s="20">
        <v>4125.8</v>
      </c>
    </row>
    <row r="592" spans="1:7" ht="12.75">
      <c r="A592" s="15" t="s">
        <v>14</v>
      </c>
      <c r="B592" s="23" t="s">
        <v>66</v>
      </c>
      <c r="C592" s="23" t="s">
        <v>66</v>
      </c>
      <c r="D592" s="23" t="s">
        <v>66</v>
      </c>
      <c r="E592" s="40" t="s">
        <v>2</v>
      </c>
      <c r="F592" s="24">
        <f aca="true" t="shared" si="141" ref="F592:F597">F593</f>
        <v>3357.8</v>
      </c>
      <c r="G592" s="24">
        <f aca="true" t="shared" si="142" ref="G592:G597">G593</f>
        <v>3346.1000000000004</v>
      </c>
    </row>
    <row r="593" spans="1:7" ht="12.75">
      <c r="A593" s="217" t="s">
        <v>14</v>
      </c>
      <c r="B593" s="217" t="s">
        <v>54</v>
      </c>
      <c r="C593" s="217" t="s">
        <v>66</v>
      </c>
      <c r="D593" s="217" t="s">
        <v>66</v>
      </c>
      <c r="E593" s="41" t="s">
        <v>20</v>
      </c>
      <c r="F593" s="20">
        <f t="shared" si="141"/>
        <v>3357.8</v>
      </c>
      <c r="G593" s="20">
        <f t="shared" si="142"/>
        <v>3346.1000000000004</v>
      </c>
    </row>
    <row r="594" spans="1:7" ht="47.25">
      <c r="A594" s="217" t="s">
        <v>14</v>
      </c>
      <c r="B594" s="217" t="s">
        <v>44</v>
      </c>
      <c r="C594" s="217" t="s">
        <v>66</v>
      </c>
      <c r="D594" s="217" t="s">
        <v>66</v>
      </c>
      <c r="E594" s="218" t="s">
        <v>21</v>
      </c>
      <c r="F594" s="20">
        <f t="shared" si="141"/>
        <v>3357.8</v>
      </c>
      <c r="G594" s="20">
        <f t="shared" si="142"/>
        <v>3346.1000000000004</v>
      </c>
    </row>
    <row r="595" spans="1:7" ht="12.75">
      <c r="A595" s="217" t="s">
        <v>14</v>
      </c>
      <c r="B595" s="217" t="s">
        <v>44</v>
      </c>
      <c r="C595" s="167" t="s">
        <v>107</v>
      </c>
      <c r="D595" s="167" t="s">
        <v>66</v>
      </c>
      <c r="E595" s="218" t="s">
        <v>102</v>
      </c>
      <c r="F595" s="20">
        <f t="shared" si="141"/>
        <v>3357.8</v>
      </c>
      <c r="G595" s="20">
        <f t="shared" si="142"/>
        <v>3346.1000000000004</v>
      </c>
    </row>
    <row r="596" spans="1:7" ht="31.5">
      <c r="A596" s="217" t="s">
        <v>14</v>
      </c>
      <c r="B596" s="217" t="s">
        <v>44</v>
      </c>
      <c r="C596" s="217">
        <v>9990000000</v>
      </c>
      <c r="D596" s="217"/>
      <c r="E596" s="218" t="s">
        <v>144</v>
      </c>
      <c r="F596" s="20">
        <f t="shared" si="141"/>
        <v>3357.8</v>
      </c>
      <c r="G596" s="20">
        <f t="shared" si="142"/>
        <v>3346.1000000000004</v>
      </c>
    </row>
    <row r="597" spans="1:7" ht="31.5">
      <c r="A597" s="217" t="s">
        <v>14</v>
      </c>
      <c r="B597" s="217" t="s">
        <v>44</v>
      </c>
      <c r="C597" s="217">
        <v>9990100000</v>
      </c>
      <c r="D597" s="217"/>
      <c r="E597" s="218" t="s">
        <v>161</v>
      </c>
      <c r="F597" s="20">
        <f t="shared" si="141"/>
        <v>3357.8</v>
      </c>
      <c r="G597" s="20">
        <f t="shared" si="142"/>
        <v>3346.1000000000004</v>
      </c>
    </row>
    <row r="598" spans="1:7" ht="31.5">
      <c r="A598" s="217" t="s">
        <v>14</v>
      </c>
      <c r="B598" s="217" t="s">
        <v>44</v>
      </c>
      <c r="C598" s="217">
        <v>9990123000</v>
      </c>
      <c r="D598" s="217"/>
      <c r="E598" s="218" t="s">
        <v>162</v>
      </c>
      <c r="F598" s="20">
        <f>F599+F601</f>
        <v>3357.8</v>
      </c>
      <c r="G598" s="20">
        <f>G599+G601</f>
        <v>3346.1000000000004</v>
      </c>
    </row>
    <row r="599" spans="1:7" ht="63">
      <c r="A599" s="217" t="s">
        <v>14</v>
      </c>
      <c r="B599" s="217" t="s">
        <v>44</v>
      </c>
      <c r="C599" s="217">
        <v>9990123000</v>
      </c>
      <c r="D599" s="217" t="s">
        <v>68</v>
      </c>
      <c r="E599" s="218" t="s">
        <v>1</v>
      </c>
      <c r="F599" s="20">
        <f>F600</f>
        <v>2795.9</v>
      </c>
      <c r="G599" s="20">
        <f>G600</f>
        <v>2795.9</v>
      </c>
    </row>
    <row r="600" spans="1:7" ht="31.5">
      <c r="A600" s="217" t="s">
        <v>14</v>
      </c>
      <c r="B600" s="217" t="s">
        <v>44</v>
      </c>
      <c r="C600" s="217">
        <v>9990123000</v>
      </c>
      <c r="D600" s="217">
        <v>120</v>
      </c>
      <c r="E600" s="218" t="s">
        <v>220</v>
      </c>
      <c r="F600" s="20">
        <f>2623+184-138+126.9</f>
        <v>2795.9</v>
      </c>
      <c r="G600" s="20">
        <v>2795.9</v>
      </c>
    </row>
    <row r="601" spans="1:7" ht="31.5">
      <c r="A601" s="217" t="s">
        <v>14</v>
      </c>
      <c r="B601" s="217" t="s">
        <v>44</v>
      </c>
      <c r="C601" s="217">
        <v>9990123000</v>
      </c>
      <c r="D601" s="167" t="s">
        <v>69</v>
      </c>
      <c r="E601" s="218" t="s">
        <v>92</v>
      </c>
      <c r="F601" s="20">
        <f>F602</f>
        <v>561.9</v>
      </c>
      <c r="G601" s="20">
        <f>G602</f>
        <v>550.2</v>
      </c>
    </row>
    <row r="602" spans="1:7" ht="31.5">
      <c r="A602" s="217" t="s">
        <v>14</v>
      </c>
      <c r="B602" s="217" t="s">
        <v>44</v>
      </c>
      <c r="C602" s="217">
        <v>9990123000</v>
      </c>
      <c r="D602" s="217">
        <v>240</v>
      </c>
      <c r="E602" s="218" t="s">
        <v>219</v>
      </c>
      <c r="F602" s="20">
        <v>561.9</v>
      </c>
      <c r="G602" s="20">
        <v>550.2</v>
      </c>
    </row>
    <row r="603" spans="1:7" ht="12.75">
      <c r="A603" s="15" t="s">
        <v>9</v>
      </c>
      <c r="B603" s="23" t="s">
        <v>66</v>
      </c>
      <c r="C603" s="23" t="s">
        <v>66</v>
      </c>
      <c r="D603" s="23" t="s">
        <v>66</v>
      </c>
      <c r="E603" s="36" t="s">
        <v>273</v>
      </c>
      <c r="F603" s="24">
        <f>F604+F798</f>
        <v>606477.6</v>
      </c>
      <c r="G603" s="24">
        <f>G604+G798</f>
        <v>604280.6000000001</v>
      </c>
    </row>
    <row r="604" spans="1:7" ht="12.75">
      <c r="A604" s="217" t="s">
        <v>9</v>
      </c>
      <c r="B604" s="217" t="s">
        <v>37</v>
      </c>
      <c r="C604" s="217" t="s">
        <v>66</v>
      </c>
      <c r="D604" s="217" t="s">
        <v>66</v>
      </c>
      <c r="E604" s="218" t="s">
        <v>29</v>
      </c>
      <c r="F604" s="20">
        <f>F605+F653+F735+F763+F775</f>
        <v>596910.6</v>
      </c>
      <c r="G604" s="20">
        <f>G605+G653+G735+G763+G775</f>
        <v>596180.6000000001</v>
      </c>
    </row>
    <row r="605" spans="1:7" ht="12.75">
      <c r="A605" s="217" t="s">
        <v>9</v>
      </c>
      <c r="B605" s="217" t="s">
        <v>50</v>
      </c>
      <c r="C605" s="217" t="s">
        <v>66</v>
      </c>
      <c r="D605" s="217" t="s">
        <v>66</v>
      </c>
      <c r="E605" s="218" t="s">
        <v>10</v>
      </c>
      <c r="F605" s="20">
        <f>F606+F635</f>
        <v>247858.4</v>
      </c>
      <c r="G605" s="20">
        <f>G606+G635</f>
        <v>247776.69999999998</v>
      </c>
    </row>
    <row r="606" spans="1:7" ht="31.5" customHeight="1">
      <c r="A606" s="217" t="s">
        <v>9</v>
      </c>
      <c r="B606" s="217" t="s">
        <v>50</v>
      </c>
      <c r="C606" s="167">
        <v>2100000000</v>
      </c>
      <c r="D606" s="217"/>
      <c r="E606" s="218" t="s">
        <v>322</v>
      </c>
      <c r="F606" s="20">
        <f aca="true" t="shared" si="143" ref="F606:G606">F607</f>
        <v>242806.5</v>
      </c>
      <c r="G606" s="20">
        <f t="shared" si="143"/>
        <v>242786.4</v>
      </c>
    </row>
    <row r="607" spans="1:7" ht="12.75">
      <c r="A607" s="217" t="s">
        <v>9</v>
      </c>
      <c r="B607" s="217" t="s">
        <v>50</v>
      </c>
      <c r="C607" s="217">
        <v>2110000000</v>
      </c>
      <c r="D607" s="217"/>
      <c r="E607" s="218" t="s">
        <v>163</v>
      </c>
      <c r="F607" s="20">
        <f>F608+F621+F625</f>
        <v>242806.5</v>
      </c>
      <c r="G607" s="20">
        <f>G608+G621+G625</f>
        <v>242786.4</v>
      </c>
    </row>
    <row r="608" spans="1:7" ht="47.25">
      <c r="A608" s="217" t="s">
        <v>9</v>
      </c>
      <c r="B608" s="217" t="s">
        <v>50</v>
      </c>
      <c r="C608" s="217">
        <v>2110100000</v>
      </c>
      <c r="D608" s="23"/>
      <c r="E608" s="218" t="s">
        <v>164</v>
      </c>
      <c r="F608" s="20">
        <f>F618+F609+F612+F615</f>
        <v>235615.4</v>
      </c>
      <c r="G608" s="20">
        <f>G618+G609+G612+G615</f>
        <v>235615.3</v>
      </c>
    </row>
    <row r="609" spans="1:7" ht="45" customHeight="1">
      <c r="A609" s="2" t="s">
        <v>9</v>
      </c>
      <c r="B609" s="2" t="s">
        <v>50</v>
      </c>
      <c r="C609" s="10" t="s">
        <v>315</v>
      </c>
      <c r="D609" s="221"/>
      <c r="E609" s="37" t="s">
        <v>100</v>
      </c>
      <c r="F609" s="20">
        <f aca="true" t="shared" si="144" ref="F609:G610">F610</f>
        <v>131228.5</v>
      </c>
      <c r="G609" s="20">
        <f t="shared" si="144"/>
        <v>131228.5</v>
      </c>
    </row>
    <row r="610" spans="1:7" ht="31.5">
      <c r="A610" s="2" t="s">
        <v>9</v>
      </c>
      <c r="B610" s="2" t="s">
        <v>50</v>
      </c>
      <c r="C610" s="10" t="s">
        <v>315</v>
      </c>
      <c r="D610" s="167" t="s">
        <v>94</v>
      </c>
      <c r="E610" s="218" t="s">
        <v>95</v>
      </c>
      <c r="F610" s="20">
        <f t="shared" si="144"/>
        <v>131228.5</v>
      </c>
      <c r="G610" s="20">
        <f t="shared" si="144"/>
        <v>131228.5</v>
      </c>
    </row>
    <row r="611" spans="1:7" ht="12.75">
      <c r="A611" s="217" t="s">
        <v>9</v>
      </c>
      <c r="B611" s="2" t="s">
        <v>50</v>
      </c>
      <c r="C611" s="10" t="s">
        <v>315</v>
      </c>
      <c r="D611" s="217">
        <v>610</v>
      </c>
      <c r="E611" s="218" t="s">
        <v>101</v>
      </c>
      <c r="F611" s="20">
        <f>120985+10243.5</f>
        <v>131228.5</v>
      </c>
      <c r="G611" s="20">
        <v>131228.5</v>
      </c>
    </row>
    <row r="612" spans="1:7" ht="47.25">
      <c r="A612" s="2" t="s">
        <v>9</v>
      </c>
      <c r="B612" s="2" t="s">
        <v>50</v>
      </c>
      <c r="C612" s="10" t="s">
        <v>389</v>
      </c>
      <c r="D612" s="221"/>
      <c r="E612" s="218" t="s">
        <v>388</v>
      </c>
      <c r="F612" s="20">
        <f>F613</f>
        <v>2023.4</v>
      </c>
      <c r="G612" s="20">
        <f>G613</f>
        <v>2023.4</v>
      </c>
    </row>
    <row r="613" spans="1:7" ht="31.5">
      <c r="A613" s="2" t="s">
        <v>9</v>
      </c>
      <c r="B613" s="2" t="s">
        <v>50</v>
      </c>
      <c r="C613" s="10" t="s">
        <v>389</v>
      </c>
      <c r="D613" s="167" t="s">
        <v>94</v>
      </c>
      <c r="E613" s="218" t="s">
        <v>95</v>
      </c>
      <c r="F613" s="20">
        <f>F614</f>
        <v>2023.4</v>
      </c>
      <c r="G613" s="20">
        <f>G614</f>
        <v>2023.4</v>
      </c>
    </row>
    <row r="614" spans="1:7" ht="12.75">
      <c r="A614" s="217" t="s">
        <v>9</v>
      </c>
      <c r="B614" s="2" t="s">
        <v>50</v>
      </c>
      <c r="C614" s="10" t="s">
        <v>389</v>
      </c>
      <c r="D614" s="217">
        <v>610</v>
      </c>
      <c r="E614" s="218" t="s">
        <v>101</v>
      </c>
      <c r="F614" s="20">
        <v>2023.4</v>
      </c>
      <c r="G614" s="20">
        <v>2023.4</v>
      </c>
    </row>
    <row r="615" spans="1:7" ht="47.25">
      <c r="A615" s="2" t="s">
        <v>9</v>
      </c>
      <c r="B615" s="2" t="s">
        <v>50</v>
      </c>
      <c r="C615" s="10" t="s">
        <v>390</v>
      </c>
      <c r="D615" s="221"/>
      <c r="E615" s="218" t="s">
        <v>391</v>
      </c>
      <c r="F615" s="20">
        <f>F616</f>
        <v>20.4</v>
      </c>
      <c r="G615" s="20">
        <f aca="true" t="shared" si="145" ref="G615:G616">G616</f>
        <v>20.4</v>
      </c>
    </row>
    <row r="616" spans="1:7" ht="31.5">
      <c r="A616" s="2" t="s">
        <v>9</v>
      </c>
      <c r="B616" s="2" t="s">
        <v>50</v>
      </c>
      <c r="C616" s="10" t="s">
        <v>390</v>
      </c>
      <c r="D616" s="167" t="s">
        <v>94</v>
      </c>
      <c r="E616" s="218" t="s">
        <v>95</v>
      </c>
      <c r="F616" s="20">
        <f>F617</f>
        <v>20.4</v>
      </c>
      <c r="G616" s="20">
        <f t="shared" si="145"/>
        <v>20.4</v>
      </c>
    </row>
    <row r="617" spans="1:7" ht="12.75">
      <c r="A617" s="217" t="s">
        <v>9</v>
      </c>
      <c r="B617" s="2" t="s">
        <v>50</v>
      </c>
      <c r="C617" s="10" t="s">
        <v>390</v>
      </c>
      <c r="D617" s="217">
        <v>610</v>
      </c>
      <c r="E617" s="218" t="s">
        <v>101</v>
      </c>
      <c r="F617" s="20">
        <v>20.4</v>
      </c>
      <c r="G617" s="20">
        <v>20.4</v>
      </c>
    </row>
    <row r="618" spans="1:7" ht="31.5">
      <c r="A618" s="2" t="s">
        <v>9</v>
      </c>
      <c r="B618" s="2" t="s">
        <v>50</v>
      </c>
      <c r="C618" s="10" t="s">
        <v>316</v>
      </c>
      <c r="D618" s="10"/>
      <c r="E618" s="37" t="s">
        <v>120</v>
      </c>
      <c r="F618" s="20">
        <f aca="true" t="shared" si="146" ref="F618:G619">F619</f>
        <v>102343.1</v>
      </c>
      <c r="G618" s="20">
        <f t="shared" si="146"/>
        <v>102343</v>
      </c>
    </row>
    <row r="619" spans="1:7" ht="31.5">
      <c r="A619" s="2" t="s">
        <v>9</v>
      </c>
      <c r="B619" s="2" t="s">
        <v>50</v>
      </c>
      <c r="C619" s="10" t="s">
        <v>316</v>
      </c>
      <c r="D619" s="167" t="s">
        <v>94</v>
      </c>
      <c r="E619" s="218" t="s">
        <v>95</v>
      </c>
      <c r="F619" s="20">
        <f t="shared" si="146"/>
        <v>102343.1</v>
      </c>
      <c r="G619" s="20">
        <f t="shared" si="146"/>
        <v>102343</v>
      </c>
    </row>
    <row r="620" spans="1:7" ht="12.75">
      <c r="A620" s="217" t="s">
        <v>9</v>
      </c>
      <c r="B620" s="2" t="s">
        <v>50</v>
      </c>
      <c r="C620" s="10" t="s">
        <v>316</v>
      </c>
      <c r="D620" s="217">
        <v>610</v>
      </c>
      <c r="E620" s="218" t="s">
        <v>101</v>
      </c>
      <c r="F620" s="20">
        <f>100252.3+523.7+1587.5-20.4</f>
        <v>102343.1</v>
      </c>
      <c r="G620" s="20">
        <v>102343</v>
      </c>
    </row>
    <row r="621" spans="1:7" ht="78.75">
      <c r="A621" s="2" t="s">
        <v>9</v>
      </c>
      <c r="B621" s="92" t="s">
        <v>50</v>
      </c>
      <c r="C621" s="217">
        <v>2110500000</v>
      </c>
      <c r="D621" s="217"/>
      <c r="E621" s="218" t="s">
        <v>246</v>
      </c>
      <c r="F621" s="123">
        <f>F622</f>
        <v>5183.900000000001</v>
      </c>
      <c r="G621" s="123">
        <f aca="true" t="shared" si="147" ref="G621">G622</f>
        <v>5163.9</v>
      </c>
    </row>
    <row r="622" spans="1:7" ht="31.5">
      <c r="A622" s="2" t="s">
        <v>9</v>
      </c>
      <c r="B622" s="92" t="s">
        <v>50</v>
      </c>
      <c r="C622" s="10" t="s">
        <v>342</v>
      </c>
      <c r="D622" s="217"/>
      <c r="E622" s="50" t="s">
        <v>289</v>
      </c>
      <c r="F622" s="123">
        <f>F623</f>
        <v>5183.900000000001</v>
      </c>
      <c r="G622" s="123">
        <f aca="true" t="shared" si="148" ref="G622:G623">G623</f>
        <v>5163.9</v>
      </c>
    </row>
    <row r="623" spans="1:7" ht="31.5">
      <c r="A623" s="2" t="s">
        <v>9</v>
      </c>
      <c r="B623" s="92" t="s">
        <v>50</v>
      </c>
      <c r="C623" s="10" t="s">
        <v>342</v>
      </c>
      <c r="D623" s="167" t="s">
        <v>94</v>
      </c>
      <c r="E623" s="218" t="s">
        <v>95</v>
      </c>
      <c r="F623" s="123">
        <f>F624</f>
        <v>5183.900000000001</v>
      </c>
      <c r="G623" s="123">
        <f t="shared" si="148"/>
        <v>5163.9</v>
      </c>
    </row>
    <row r="624" spans="1:7" ht="12.75">
      <c r="A624" s="2" t="s">
        <v>9</v>
      </c>
      <c r="B624" s="92" t="s">
        <v>50</v>
      </c>
      <c r="C624" s="10" t="s">
        <v>342</v>
      </c>
      <c r="D624" s="217">
        <v>610</v>
      </c>
      <c r="E624" s="218" t="s">
        <v>101</v>
      </c>
      <c r="F624" s="123">
        <f>4318-553.8+1009.4+898.6+170+290-1009.4+61.1</f>
        <v>5183.900000000001</v>
      </c>
      <c r="G624" s="123">
        <v>5163.9</v>
      </c>
    </row>
    <row r="625" spans="1:7" ht="47.25">
      <c r="A625" s="2" t="s">
        <v>9</v>
      </c>
      <c r="B625" s="92" t="s">
        <v>50</v>
      </c>
      <c r="C625" s="217">
        <v>2111000000</v>
      </c>
      <c r="D625" s="217"/>
      <c r="E625" s="218" t="s">
        <v>370</v>
      </c>
      <c r="F625" s="123">
        <f>F626+F632+F629</f>
        <v>2007.1999999999998</v>
      </c>
      <c r="G625" s="123">
        <f aca="true" t="shared" si="149" ref="G625">G626+G632+G629</f>
        <v>2007.1999999999998</v>
      </c>
    </row>
    <row r="626" spans="1:7" ht="47.25">
      <c r="A626" s="2" t="s">
        <v>9</v>
      </c>
      <c r="B626" s="92" t="s">
        <v>50</v>
      </c>
      <c r="C626" s="217">
        <v>2111011350</v>
      </c>
      <c r="D626" s="217"/>
      <c r="E626" s="218" t="s">
        <v>371</v>
      </c>
      <c r="F626" s="123">
        <f>F627</f>
        <v>987.8</v>
      </c>
      <c r="G626" s="123">
        <f aca="true" t="shared" si="150" ref="G626:G627">G627</f>
        <v>987.8</v>
      </c>
    </row>
    <row r="627" spans="1:7" ht="31.5">
      <c r="A627" s="2" t="s">
        <v>9</v>
      </c>
      <c r="B627" s="92" t="s">
        <v>50</v>
      </c>
      <c r="C627" s="217">
        <v>2111011350</v>
      </c>
      <c r="D627" s="167" t="s">
        <v>94</v>
      </c>
      <c r="E627" s="218" t="s">
        <v>95</v>
      </c>
      <c r="F627" s="123">
        <f>F628</f>
        <v>987.8</v>
      </c>
      <c r="G627" s="123">
        <f t="shared" si="150"/>
        <v>987.8</v>
      </c>
    </row>
    <row r="628" spans="1:7" ht="12.75">
      <c r="A628" s="2" t="s">
        <v>9</v>
      </c>
      <c r="B628" s="92" t="s">
        <v>50</v>
      </c>
      <c r="C628" s="217">
        <v>2111011350</v>
      </c>
      <c r="D628" s="217">
        <v>610</v>
      </c>
      <c r="E628" s="218" t="s">
        <v>101</v>
      </c>
      <c r="F628" s="123">
        <v>987.8</v>
      </c>
      <c r="G628" s="123">
        <v>987.8</v>
      </c>
    </row>
    <row r="629" spans="1:7" ht="12.75">
      <c r="A629" s="2" t="s">
        <v>9</v>
      </c>
      <c r="B629" s="92" t="s">
        <v>50</v>
      </c>
      <c r="C629" s="217">
        <v>2111020200</v>
      </c>
      <c r="D629" s="217"/>
      <c r="E629" s="218" t="s">
        <v>395</v>
      </c>
      <c r="F629" s="123">
        <f>F630</f>
        <v>1009.4</v>
      </c>
      <c r="G629" s="123">
        <f aca="true" t="shared" si="151" ref="G629:G630">G630</f>
        <v>1009.4</v>
      </c>
    </row>
    <row r="630" spans="1:7" ht="31.5">
      <c r="A630" s="2" t="s">
        <v>9</v>
      </c>
      <c r="B630" s="92" t="s">
        <v>50</v>
      </c>
      <c r="C630" s="217">
        <v>2111020200</v>
      </c>
      <c r="D630" s="167" t="s">
        <v>94</v>
      </c>
      <c r="E630" s="218" t="s">
        <v>95</v>
      </c>
      <c r="F630" s="123">
        <f>F631</f>
        <v>1009.4</v>
      </c>
      <c r="G630" s="123">
        <f t="shared" si="151"/>
        <v>1009.4</v>
      </c>
    </row>
    <row r="631" spans="1:7" ht="12.75">
      <c r="A631" s="2" t="s">
        <v>9</v>
      </c>
      <c r="B631" s="92" t="s">
        <v>50</v>
      </c>
      <c r="C631" s="217">
        <v>2111020200</v>
      </c>
      <c r="D631" s="217">
        <v>610</v>
      </c>
      <c r="E631" s="218" t="s">
        <v>101</v>
      </c>
      <c r="F631" s="123">
        <v>1009.4</v>
      </c>
      <c r="G631" s="123">
        <v>1009.4</v>
      </c>
    </row>
    <row r="632" spans="1:7" ht="47.25">
      <c r="A632" s="2" t="s">
        <v>9</v>
      </c>
      <c r="B632" s="92" t="s">
        <v>50</v>
      </c>
      <c r="C632" s="217" t="s">
        <v>373</v>
      </c>
      <c r="D632" s="217"/>
      <c r="E632" s="218" t="s">
        <v>372</v>
      </c>
      <c r="F632" s="123">
        <f>F633</f>
        <v>10</v>
      </c>
      <c r="G632" s="123">
        <f aca="true" t="shared" si="152" ref="G632:G633">G633</f>
        <v>10</v>
      </c>
    </row>
    <row r="633" spans="1:7" ht="31.5">
      <c r="A633" s="2" t="s">
        <v>9</v>
      </c>
      <c r="B633" s="92" t="s">
        <v>50</v>
      </c>
      <c r="C633" s="217" t="s">
        <v>373</v>
      </c>
      <c r="D633" s="167" t="s">
        <v>94</v>
      </c>
      <c r="E633" s="218" t="s">
        <v>95</v>
      </c>
      <c r="F633" s="123">
        <f>F634</f>
        <v>10</v>
      </c>
      <c r="G633" s="123">
        <f t="shared" si="152"/>
        <v>10</v>
      </c>
    </row>
    <row r="634" spans="1:7" ht="12.75">
      <c r="A634" s="2" t="s">
        <v>9</v>
      </c>
      <c r="B634" s="92" t="s">
        <v>50</v>
      </c>
      <c r="C634" s="217" t="s">
        <v>373</v>
      </c>
      <c r="D634" s="217">
        <v>610</v>
      </c>
      <c r="E634" s="218" t="s">
        <v>101</v>
      </c>
      <c r="F634" s="123">
        <v>10</v>
      </c>
      <c r="G634" s="123">
        <v>10</v>
      </c>
    </row>
    <row r="635" spans="1:7" ht="31.5">
      <c r="A635" s="2" t="s">
        <v>9</v>
      </c>
      <c r="B635" s="92" t="s">
        <v>50</v>
      </c>
      <c r="C635" s="167">
        <v>2500000000</v>
      </c>
      <c r="D635" s="217"/>
      <c r="E635" s="218" t="s">
        <v>321</v>
      </c>
      <c r="F635" s="94">
        <f>F636</f>
        <v>5051.900000000001</v>
      </c>
      <c r="G635" s="94">
        <f>G636</f>
        <v>4990.3</v>
      </c>
    </row>
    <row r="636" spans="1:7" ht="31.5">
      <c r="A636" s="2" t="s">
        <v>9</v>
      </c>
      <c r="B636" s="92" t="s">
        <v>50</v>
      </c>
      <c r="C636" s="167">
        <v>2520000000</v>
      </c>
      <c r="D636" s="217"/>
      <c r="E636" s="218" t="s">
        <v>245</v>
      </c>
      <c r="F636" s="94">
        <f>F645+F641+F637+F649</f>
        <v>5051.900000000001</v>
      </c>
      <c r="G636" s="94">
        <f>G645+G641+G637+G649</f>
        <v>4990.3</v>
      </c>
    </row>
    <row r="637" spans="1:7" ht="63">
      <c r="A637" s="2" t="s">
        <v>9</v>
      </c>
      <c r="B637" s="92" t="s">
        <v>50</v>
      </c>
      <c r="C637" s="217">
        <v>2520100000</v>
      </c>
      <c r="D637" s="217"/>
      <c r="E637" s="50" t="s">
        <v>291</v>
      </c>
      <c r="F637" s="94">
        <f>F638</f>
        <v>397.7</v>
      </c>
      <c r="G637" s="94">
        <f aca="true" t="shared" si="153" ref="G637:G639">G638</f>
        <v>345.4</v>
      </c>
    </row>
    <row r="638" spans="1:7" ht="31.5">
      <c r="A638" s="2" t="s">
        <v>9</v>
      </c>
      <c r="B638" s="92" t="s">
        <v>50</v>
      </c>
      <c r="C638" s="10" t="s">
        <v>305</v>
      </c>
      <c r="D638" s="217"/>
      <c r="E638" s="50" t="s">
        <v>292</v>
      </c>
      <c r="F638" s="94">
        <f>F639</f>
        <v>397.7</v>
      </c>
      <c r="G638" s="94">
        <f t="shared" si="153"/>
        <v>345.4</v>
      </c>
    </row>
    <row r="639" spans="1:7" ht="31.5">
      <c r="A639" s="2" t="s">
        <v>9</v>
      </c>
      <c r="B639" s="92" t="s">
        <v>50</v>
      </c>
      <c r="C639" s="10" t="s">
        <v>305</v>
      </c>
      <c r="D639" s="167" t="s">
        <v>94</v>
      </c>
      <c r="E639" s="50" t="s">
        <v>95</v>
      </c>
      <c r="F639" s="94">
        <f>F640</f>
        <v>397.7</v>
      </c>
      <c r="G639" s="94">
        <f t="shared" si="153"/>
        <v>345.4</v>
      </c>
    </row>
    <row r="640" spans="1:7" ht="12.75">
      <c r="A640" s="2" t="s">
        <v>9</v>
      </c>
      <c r="B640" s="92" t="s">
        <v>50</v>
      </c>
      <c r="C640" s="10" t="s">
        <v>305</v>
      </c>
      <c r="D640" s="217">
        <v>610</v>
      </c>
      <c r="E640" s="50" t="s">
        <v>101</v>
      </c>
      <c r="F640" s="94">
        <f>211.5+122.2-48.3+112.3</f>
        <v>397.7</v>
      </c>
      <c r="G640" s="94">
        <v>345.4</v>
      </c>
    </row>
    <row r="641" spans="1:7" ht="47.25">
      <c r="A641" s="2" t="s">
        <v>9</v>
      </c>
      <c r="B641" s="92" t="s">
        <v>50</v>
      </c>
      <c r="C641" s="167">
        <v>2520200000</v>
      </c>
      <c r="D641" s="217"/>
      <c r="E641" s="218" t="s">
        <v>293</v>
      </c>
      <c r="F641" s="94">
        <f>F642</f>
        <v>804.4</v>
      </c>
      <c r="G641" s="94">
        <f>G642</f>
        <v>804.4</v>
      </c>
    </row>
    <row r="642" spans="1:7" ht="12.75">
      <c r="A642" s="2" t="s">
        <v>9</v>
      </c>
      <c r="B642" s="2" t="s">
        <v>50</v>
      </c>
      <c r="C642" s="167">
        <v>2520220190</v>
      </c>
      <c r="D642" s="167"/>
      <c r="E642" s="218" t="s">
        <v>337</v>
      </c>
      <c r="F642" s="94">
        <f aca="true" t="shared" si="154" ref="F642:G643">F643</f>
        <v>804.4</v>
      </c>
      <c r="G642" s="94">
        <f t="shared" si="154"/>
        <v>804.4</v>
      </c>
    </row>
    <row r="643" spans="1:7" ht="31.5">
      <c r="A643" s="2" t="s">
        <v>9</v>
      </c>
      <c r="B643" s="2" t="s">
        <v>50</v>
      </c>
      <c r="C643" s="167">
        <v>2520220190</v>
      </c>
      <c r="D643" s="167" t="s">
        <v>94</v>
      </c>
      <c r="E643" s="218" t="s">
        <v>95</v>
      </c>
      <c r="F643" s="94">
        <f t="shared" si="154"/>
        <v>804.4</v>
      </c>
      <c r="G643" s="94">
        <f t="shared" si="154"/>
        <v>804.4</v>
      </c>
    </row>
    <row r="644" spans="1:7" ht="12.75">
      <c r="A644" s="2" t="s">
        <v>9</v>
      </c>
      <c r="B644" s="2" t="s">
        <v>50</v>
      </c>
      <c r="C644" s="167">
        <v>2520220190</v>
      </c>
      <c r="D644" s="167">
        <v>610</v>
      </c>
      <c r="E644" s="218" t="s">
        <v>101</v>
      </c>
      <c r="F644" s="94">
        <f>100+1069.5-614.7+249.6</f>
        <v>804.4</v>
      </c>
      <c r="G644" s="94">
        <v>804.4</v>
      </c>
    </row>
    <row r="645" spans="1:7" ht="47.25">
      <c r="A645" s="2" t="s">
        <v>9</v>
      </c>
      <c r="B645" s="92" t="s">
        <v>50</v>
      </c>
      <c r="C645" s="167">
        <v>2520300000</v>
      </c>
      <c r="D645" s="217"/>
      <c r="E645" s="218" t="s">
        <v>277</v>
      </c>
      <c r="F645" s="94">
        <f aca="true" t="shared" si="155" ref="F645:G647">F646</f>
        <v>2976.2</v>
      </c>
      <c r="G645" s="94">
        <f t="shared" si="155"/>
        <v>2976.2</v>
      </c>
    </row>
    <row r="646" spans="1:7" ht="12.75">
      <c r="A646" s="2" t="s">
        <v>9</v>
      </c>
      <c r="B646" s="92" t="s">
        <v>50</v>
      </c>
      <c r="C646" s="167">
        <v>2520320200</v>
      </c>
      <c r="D646" s="217"/>
      <c r="E646" s="50" t="s">
        <v>278</v>
      </c>
      <c r="F646" s="94">
        <f t="shared" si="155"/>
        <v>2976.2</v>
      </c>
      <c r="G646" s="94">
        <f t="shared" si="155"/>
        <v>2976.2</v>
      </c>
    </row>
    <row r="647" spans="1:7" ht="31.5">
      <c r="A647" s="2" t="s">
        <v>9</v>
      </c>
      <c r="B647" s="92" t="s">
        <v>50</v>
      </c>
      <c r="C647" s="167">
        <v>2520320200</v>
      </c>
      <c r="D647" s="167" t="s">
        <v>94</v>
      </c>
      <c r="E647" s="50" t="s">
        <v>95</v>
      </c>
      <c r="F647" s="94">
        <f t="shared" si="155"/>
        <v>2976.2</v>
      </c>
      <c r="G647" s="94">
        <f t="shared" si="155"/>
        <v>2976.2</v>
      </c>
    </row>
    <row r="648" spans="1:7" ht="12.75">
      <c r="A648" s="2" t="s">
        <v>9</v>
      </c>
      <c r="B648" s="92" t="s">
        <v>50</v>
      </c>
      <c r="C648" s="167">
        <v>2520320200</v>
      </c>
      <c r="D648" s="217">
        <v>610</v>
      </c>
      <c r="E648" s="50" t="s">
        <v>101</v>
      </c>
      <c r="F648" s="94">
        <f>4610.4-165-1469.2</f>
        <v>2976.2</v>
      </c>
      <c r="G648" s="94">
        <v>2976.2</v>
      </c>
    </row>
    <row r="649" spans="1:7" ht="31.5">
      <c r="A649" s="2" t="s">
        <v>9</v>
      </c>
      <c r="B649" s="92" t="s">
        <v>50</v>
      </c>
      <c r="C649" s="167">
        <v>2520400000</v>
      </c>
      <c r="D649" s="217"/>
      <c r="E649" s="50" t="s">
        <v>344</v>
      </c>
      <c r="F649" s="94">
        <f>F650</f>
        <v>873.6</v>
      </c>
      <c r="G649" s="94">
        <f aca="true" t="shared" si="156" ref="G649:G651">G650</f>
        <v>864.3</v>
      </c>
    </row>
    <row r="650" spans="1:7" ht="12.75">
      <c r="A650" s="2" t="s">
        <v>9</v>
      </c>
      <c r="B650" s="92" t="s">
        <v>50</v>
      </c>
      <c r="C650" s="167">
        <v>2520420300</v>
      </c>
      <c r="D650" s="217"/>
      <c r="E650" s="50" t="s">
        <v>345</v>
      </c>
      <c r="F650" s="94">
        <f>F651</f>
        <v>873.6</v>
      </c>
      <c r="G650" s="94">
        <f t="shared" si="156"/>
        <v>864.3</v>
      </c>
    </row>
    <row r="651" spans="1:7" ht="31.5">
      <c r="A651" s="2" t="s">
        <v>9</v>
      </c>
      <c r="B651" s="92" t="s">
        <v>50</v>
      </c>
      <c r="C651" s="167">
        <v>2520420300</v>
      </c>
      <c r="D651" s="167" t="s">
        <v>94</v>
      </c>
      <c r="E651" s="50" t="s">
        <v>95</v>
      </c>
      <c r="F651" s="94">
        <f>F652</f>
        <v>873.6</v>
      </c>
      <c r="G651" s="94">
        <f t="shared" si="156"/>
        <v>864.3</v>
      </c>
    </row>
    <row r="652" spans="1:7" ht="12.75">
      <c r="A652" s="2" t="s">
        <v>9</v>
      </c>
      <c r="B652" s="92" t="s">
        <v>50</v>
      </c>
      <c r="C652" s="167">
        <v>2520420300</v>
      </c>
      <c r="D652" s="217">
        <v>610</v>
      </c>
      <c r="E652" s="50" t="s">
        <v>101</v>
      </c>
      <c r="F652" s="94">
        <f>892.2-18.6</f>
        <v>873.6</v>
      </c>
      <c r="G652" s="94">
        <v>864.3</v>
      </c>
    </row>
    <row r="653" spans="1:7" ht="12.75">
      <c r="A653" s="217" t="s">
        <v>9</v>
      </c>
      <c r="B653" s="217" t="s">
        <v>51</v>
      </c>
      <c r="C653" s="217" t="s">
        <v>66</v>
      </c>
      <c r="D653" s="217" t="s">
        <v>66</v>
      </c>
      <c r="E653" s="218" t="s">
        <v>11</v>
      </c>
      <c r="F653" s="20">
        <f>F654+F706+F730</f>
        <v>327449.3</v>
      </c>
      <c r="G653" s="20">
        <f>G654+G706+G730</f>
        <v>326841.5</v>
      </c>
    </row>
    <row r="654" spans="1:7" ht="33.75" customHeight="1">
      <c r="A654" s="217" t="s">
        <v>9</v>
      </c>
      <c r="B654" s="217" t="s">
        <v>51</v>
      </c>
      <c r="C654" s="167">
        <v>2100000000</v>
      </c>
      <c r="D654" s="217"/>
      <c r="E654" s="218" t="s">
        <v>322</v>
      </c>
      <c r="F654" s="20">
        <f>F655+F698+F693</f>
        <v>320493.2</v>
      </c>
      <c r="G654" s="20">
        <f>G655+G698+G693</f>
        <v>320053.9</v>
      </c>
    </row>
    <row r="655" spans="1:7" ht="12.75">
      <c r="A655" s="217" t="s">
        <v>9</v>
      </c>
      <c r="B655" s="217" t="s">
        <v>51</v>
      </c>
      <c r="C655" s="217">
        <v>2110000000</v>
      </c>
      <c r="D655" s="217"/>
      <c r="E655" s="218" t="s">
        <v>216</v>
      </c>
      <c r="F655" s="20">
        <f>F656+F669+F677+F681+F673+F685+F689</f>
        <v>317734.5</v>
      </c>
      <c r="G655" s="20">
        <f>G656+G669+G677+G681+G673+G685+G689</f>
        <v>317295.2</v>
      </c>
    </row>
    <row r="656" spans="1:7" ht="47.25">
      <c r="A656" s="217" t="s">
        <v>9</v>
      </c>
      <c r="B656" s="217" t="s">
        <v>51</v>
      </c>
      <c r="C656" s="217">
        <v>2110100000</v>
      </c>
      <c r="D656" s="23"/>
      <c r="E656" s="218" t="s">
        <v>164</v>
      </c>
      <c r="F656" s="20">
        <f>F666+F657+F660+F663</f>
        <v>265564.39999999997</v>
      </c>
      <c r="G656" s="20">
        <f>G666+G657+G660+G663</f>
        <v>265564.39999999997</v>
      </c>
    </row>
    <row r="657" spans="1:7" ht="94.5">
      <c r="A657" s="217" t="s">
        <v>9</v>
      </c>
      <c r="B657" s="217" t="s">
        <v>51</v>
      </c>
      <c r="C657" s="217">
        <v>2110110750</v>
      </c>
      <c r="D657" s="217"/>
      <c r="E657" s="218" t="s">
        <v>165</v>
      </c>
      <c r="F657" s="20">
        <f aca="true" t="shared" si="157" ref="F657:G658">F658</f>
        <v>222908.50000000003</v>
      </c>
      <c r="G657" s="20">
        <f>G658</f>
        <v>222908.5</v>
      </c>
    </row>
    <row r="658" spans="1:7" ht="31.5">
      <c r="A658" s="217" t="s">
        <v>9</v>
      </c>
      <c r="B658" s="217" t="s">
        <v>51</v>
      </c>
      <c r="C658" s="217">
        <v>2110110750</v>
      </c>
      <c r="D658" s="167" t="s">
        <v>94</v>
      </c>
      <c r="E658" s="218" t="s">
        <v>95</v>
      </c>
      <c r="F658" s="20">
        <f t="shared" si="157"/>
        <v>222908.50000000003</v>
      </c>
      <c r="G658" s="20">
        <f t="shared" si="157"/>
        <v>222908.5</v>
      </c>
    </row>
    <row r="659" spans="1:7" ht="12.75">
      <c r="A659" s="217" t="s">
        <v>9</v>
      </c>
      <c r="B659" s="217" t="s">
        <v>51</v>
      </c>
      <c r="C659" s="217">
        <v>2110110750</v>
      </c>
      <c r="D659" s="217">
        <v>610</v>
      </c>
      <c r="E659" s="218" t="s">
        <v>101</v>
      </c>
      <c r="F659" s="20">
        <f>210955.2-277.4+12230.7</f>
        <v>222908.50000000003</v>
      </c>
      <c r="G659" s="20">
        <v>222908.5</v>
      </c>
    </row>
    <row r="660" spans="1:7" ht="47.25">
      <c r="A660" s="217" t="s">
        <v>9</v>
      </c>
      <c r="B660" s="217" t="s">
        <v>51</v>
      </c>
      <c r="C660" s="10" t="s">
        <v>389</v>
      </c>
      <c r="D660" s="221"/>
      <c r="E660" s="218" t="s">
        <v>388</v>
      </c>
      <c r="F660" s="20">
        <f>F661</f>
        <v>326.1</v>
      </c>
      <c r="G660" s="20">
        <f aca="true" t="shared" si="158" ref="G660:G661">G661</f>
        <v>326.1</v>
      </c>
    </row>
    <row r="661" spans="1:7" ht="31.5">
      <c r="A661" s="217" t="s">
        <v>9</v>
      </c>
      <c r="B661" s="217" t="s">
        <v>51</v>
      </c>
      <c r="C661" s="10" t="s">
        <v>389</v>
      </c>
      <c r="D661" s="167" t="s">
        <v>94</v>
      </c>
      <c r="E661" s="218" t="s">
        <v>95</v>
      </c>
      <c r="F661" s="20">
        <f>F662</f>
        <v>326.1</v>
      </c>
      <c r="G661" s="20">
        <f t="shared" si="158"/>
        <v>326.1</v>
      </c>
    </row>
    <row r="662" spans="1:7" ht="12.75">
      <c r="A662" s="217" t="s">
        <v>9</v>
      </c>
      <c r="B662" s="217" t="s">
        <v>51</v>
      </c>
      <c r="C662" s="10" t="s">
        <v>389</v>
      </c>
      <c r="D662" s="217">
        <v>610</v>
      </c>
      <c r="E662" s="218" t="s">
        <v>101</v>
      </c>
      <c r="F662" s="20">
        <v>326.1</v>
      </c>
      <c r="G662" s="20">
        <v>326.1</v>
      </c>
    </row>
    <row r="663" spans="1:7" ht="47.25">
      <c r="A663" s="2" t="s">
        <v>9</v>
      </c>
      <c r="B663" s="217" t="s">
        <v>51</v>
      </c>
      <c r="C663" s="10" t="s">
        <v>390</v>
      </c>
      <c r="D663" s="221"/>
      <c r="E663" s="218" t="s">
        <v>391</v>
      </c>
      <c r="F663" s="20">
        <f>F664</f>
        <v>3.3</v>
      </c>
      <c r="G663" s="20">
        <f aca="true" t="shared" si="159" ref="G663:G664">G664</f>
        <v>3.3</v>
      </c>
    </row>
    <row r="664" spans="1:7" ht="31.5">
      <c r="A664" s="2" t="s">
        <v>9</v>
      </c>
      <c r="B664" s="217" t="s">
        <v>51</v>
      </c>
      <c r="C664" s="10" t="s">
        <v>390</v>
      </c>
      <c r="D664" s="167" t="s">
        <v>94</v>
      </c>
      <c r="E664" s="218" t="s">
        <v>95</v>
      </c>
      <c r="F664" s="20">
        <f>F665</f>
        <v>3.3</v>
      </c>
      <c r="G664" s="20">
        <f t="shared" si="159"/>
        <v>3.3</v>
      </c>
    </row>
    <row r="665" spans="1:7" ht="12.75">
      <c r="A665" s="217" t="s">
        <v>9</v>
      </c>
      <c r="B665" s="217" t="s">
        <v>51</v>
      </c>
      <c r="C665" s="10" t="s">
        <v>390</v>
      </c>
      <c r="D665" s="217">
        <v>610</v>
      </c>
      <c r="E665" s="218" t="s">
        <v>101</v>
      </c>
      <c r="F665" s="20">
        <v>3.3</v>
      </c>
      <c r="G665" s="20">
        <v>3.3</v>
      </c>
    </row>
    <row r="666" spans="1:7" ht="31.5">
      <c r="A666" s="217" t="s">
        <v>9</v>
      </c>
      <c r="B666" s="217" t="s">
        <v>51</v>
      </c>
      <c r="C666" s="10" t="s">
        <v>316</v>
      </c>
      <c r="D666" s="10"/>
      <c r="E666" s="37" t="s">
        <v>120</v>
      </c>
      <c r="F666" s="20">
        <f aca="true" t="shared" si="160" ref="F666:G667">F667</f>
        <v>42326.49999999999</v>
      </c>
      <c r="G666" s="20">
        <f t="shared" si="160"/>
        <v>42326.5</v>
      </c>
    </row>
    <row r="667" spans="1:7" ht="31.5">
      <c r="A667" s="217" t="s">
        <v>9</v>
      </c>
      <c r="B667" s="217" t="s">
        <v>51</v>
      </c>
      <c r="C667" s="10" t="s">
        <v>316</v>
      </c>
      <c r="D667" s="167" t="s">
        <v>94</v>
      </c>
      <c r="E667" s="218" t="s">
        <v>95</v>
      </c>
      <c r="F667" s="20">
        <f t="shared" si="160"/>
        <v>42326.49999999999</v>
      </c>
      <c r="G667" s="20">
        <f t="shared" si="160"/>
        <v>42326.5</v>
      </c>
    </row>
    <row r="668" spans="1:7" ht="12.75">
      <c r="A668" s="217" t="s">
        <v>9</v>
      </c>
      <c r="B668" s="217" t="s">
        <v>51</v>
      </c>
      <c r="C668" s="10" t="s">
        <v>316</v>
      </c>
      <c r="D668" s="217">
        <v>610</v>
      </c>
      <c r="E668" s="218" t="s">
        <v>101</v>
      </c>
      <c r="F668" s="20">
        <f>38962.2+2263.6+1104-3.3</f>
        <v>42326.49999999999</v>
      </c>
      <c r="G668" s="20">
        <v>42326.5</v>
      </c>
    </row>
    <row r="669" spans="1:7" ht="31.5">
      <c r="A669" s="217" t="s">
        <v>9</v>
      </c>
      <c r="B669" s="217" t="s">
        <v>51</v>
      </c>
      <c r="C669" s="217">
        <v>2110300000</v>
      </c>
      <c r="D669" s="217"/>
      <c r="E669" s="218" t="s">
        <v>166</v>
      </c>
      <c r="F669" s="20">
        <f aca="true" t="shared" si="161" ref="F669:G671">F670</f>
        <v>24798.399999999998</v>
      </c>
      <c r="G669" s="20">
        <f t="shared" si="161"/>
        <v>24798.4</v>
      </c>
    </row>
    <row r="670" spans="1:7" ht="47.25">
      <c r="A670" s="217" t="s">
        <v>9</v>
      </c>
      <c r="B670" s="217" t="s">
        <v>51</v>
      </c>
      <c r="C670" s="217" t="s">
        <v>317</v>
      </c>
      <c r="D670" s="217"/>
      <c r="E670" s="218" t="s">
        <v>269</v>
      </c>
      <c r="F670" s="20">
        <f t="shared" si="161"/>
        <v>24798.399999999998</v>
      </c>
      <c r="G670" s="20">
        <f t="shared" si="161"/>
        <v>24798.4</v>
      </c>
    </row>
    <row r="671" spans="1:7" ht="31.5">
      <c r="A671" s="217" t="s">
        <v>9</v>
      </c>
      <c r="B671" s="217" t="s">
        <v>51</v>
      </c>
      <c r="C671" s="217" t="s">
        <v>317</v>
      </c>
      <c r="D671" s="167" t="s">
        <v>94</v>
      </c>
      <c r="E671" s="218" t="s">
        <v>95</v>
      </c>
      <c r="F671" s="20">
        <f t="shared" si="161"/>
        <v>24798.399999999998</v>
      </c>
      <c r="G671" s="20">
        <f t="shared" si="161"/>
        <v>24798.4</v>
      </c>
    </row>
    <row r="672" spans="1:7" ht="12.75">
      <c r="A672" s="217" t="s">
        <v>9</v>
      </c>
      <c r="B672" s="217" t="s">
        <v>51</v>
      </c>
      <c r="C672" s="217" t="s">
        <v>317</v>
      </c>
      <c r="D672" s="217">
        <v>610</v>
      </c>
      <c r="E672" s="218" t="s">
        <v>101</v>
      </c>
      <c r="F672" s="20">
        <f>22318.5+2431.6+48.3</f>
        <v>24798.399999999998</v>
      </c>
      <c r="G672" s="20">
        <v>24798.4</v>
      </c>
    </row>
    <row r="673" spans="1:7" ht="78.75">
      <c r="A673" s="217" t="s">
        <v>9</v>
      </c>
      <c r="B673" s="217" t="s">
        <v>51</v>
      </c>
      <c r="C673" s="217">
        <v>2110500000</v>
      </c>
      <c r="D673" s="217"/>
      <c r="E673" s="218" t="s">
        <v>246</v>
      </c>
      <c r="F673" s="20">
        <f>F674</f>
        <v>9536.6</v>
      </c>
      <c r="G673" s="20">
        <f>G674</f>
        <v>9280.8</v>
      </c>
    </row>
    <row r="674" spans="1:7" ht="31.5">
      <c r="A674" s="217" t="s">
        <v>9</v>
      </c>
      <c r="B674" s="217" t="s">
        <v>51</v>
      </c>
      <c r="C674" s="10" t="s">
        <v>342</v>
      </c>
      <c r="D674" s="217"/>
      <c r="E674" s="50" t="s">
        <v>289</v>
      </c>
      <c r="F674" s="20">
        <f aca="true" t="shared" si="162" ref="F674:G675">F675</f>
        <v>9536.6</v>
      </c>
      <c r="G674" s="20">
        <f t="shared" si="162"/>
        <v>9280.8</v>
      </c>
    </row>
    <row r="675" spans="1:7" ht="31.5">
      <c r="A675" s="217" t="s">
        <v>9</v>
      </c>
      <c r="B675" s="217" t="s">
        <v>51</v>
      </c>
      <c r="C675" s="10" t="s">
        <v>342</v>
      </c>
      <c r="D675" s="167" t="s">
        <v>94</v>
      </c>
      <c r="E675" s="218" t="s">
        <v>95</v>
      </c>
      <c r="F675" s="20">
        <f t="shared" si="162"/>
        <v>9536.6</v>
      </c>
      <c r="G675" s="20">
        <f t="shared" si="162"/>
        <v>9280.8</v>
      </c>
    </row>
    <row r="676" spans="1:7" ht="12.75">
      <c r="A676" s="217" t="s">
        <v>9</v>
      </c>
      <c r="B676" s="217" t="s">
        <v>51</v>
      </c>
      <c r="C676" s="10" t="s">
        <v>342</v>
      </c>
      <c r="D676" s="217">
        <v>610</v>
      </c>
      <c r="E676" s="218" t="s">
        <v>101</v>
      </c>
      <c r="F676" s="20">
        <f>971.5+3586.4-3144.2+4737.7-10+1320+93.1+1286.1+696</f>
        <v>9536.6</v>
      </c>
      <c r="G676" s="20">
        <v>9280.8</v>
      </c>
    </row>
    <row r="677" spans="1:7" ht="47.25">
      <c r="A677" s="217" t="s">
        <v>9</v>
      </c>
      <c r="B677" s="217" t="s">
        <v>51</v>
      </c>
      <c r="C677" s="217">
        <v>2110600000</v>
      </c>
      <c r="D677" s="217"/>
      <c r="E677" s="218" t="s">
        <v>270</v>
      </c>
      <c r="F677" s="20">
        <f>F678</f>
        <v>14530.3</v>
      </c>
      <c r="G677" s="20">
        <f aca="true" t="shared" si="163" ref="G677:G679">G678</f>
        <v>14530.3</v>
      </c>
    </row>
    <row r="678" spans="1:7" ht="47.25">
      <c r="A678" s="217" t="s">
        <v>9</v>
      </c>
      <c r="B678" s="217" t="s">
        <v>51</v>
      </c>
      <c r="C678" s="217">
        <v>2110653031</v>
      </c>
      <c r="D678" s="217"/>
      <c r="E678" s="55" t="s">
        <v>271</v>
      </c>
      <c r="F678" s="20">
        <f>F679</f>
        <v>14530.3</v>
      </c>
      <c r="G678" s="20">
        <f t="shared" si="163"/>
        <v>14530.3</v>
      </c>
    </row>
    <row r="679" spans="1:7" ht="31.5">
      <c r="A679" s="217" t="s">
        <v>9</v>
      </c>
      <c r="B679" s="217" t="s">
        <v>51</v>
      </c>
      <c r="C679" s="217">
        <v>2110653031</v>
      </c>
      <c r="D679" s="167" t="s">
        <v>94</v>
      </c>
      <c r="E679" s="218" t="s">
        <v>95</v>
      </c>
      <c r="F679" s="20">
        <f>F680</f>
        <v>14530.3</v>
      </c>
      <c r="G679" s="20">
        <f t="shared" si="163"/>
        <v>14530.3</v>
      </c>
    </row>
    <row r="680" spans="1:7" ht="12.75">
      <c r="A680" s="217" t="s">
        <v>9</v>
      </c>
      <c r="B680" s="217" t="s">
        <v>51</v>
      </c>
      <c r="C680" s="217">
        <v>2110653031</v>
      </c>
      <c r="D680" s="217">
        <v>610</v>
      </c>
      <c r="E680" s="218" t="s">
        <v>101</v>
      </c>
      <c r="F680" s="20">
        <v>14530.3</v>
      </c>
      <c r="G680" s="20">
        <v>14530.3</v>
      </c>
    </row>
    <row r="681" spans="1:7" ht="47.25">
      <c r="A681" s="217" t="s">
        <v>9</v>
      </c>
      <c r="B681" s="217" t="s">
        <v>51</v>
      </c>
      <c r="C681" s="217">
        <v>2110700000</v>
      </c>
      <c r="D681" s="217"/>
      <c r="E681" s="218" t="s">
        <v>280</v>
      </c>
      <c r="F681" s="20">
        <f>F682</f>
        <v>2689.9</v>
      </c>
      <c r="G681" s="20">
        <f>G682</f>
        <v>2506.4</v>
      </c>
    </row>
    <row r="682" spans="1:7" ht="47.25">
      <c r="A682" s="217" t="s">
        <v>9</v>
      </c>
      <c r="B682" s="217" t="s">
        <v>51</v>
      </c>
      <c r="C682" s="217">
        <v>2110720020</v>
      </c>
      <c r="D682" s="217"/>
      <c r="E682" s="218" t="s">
        <v>287</v>
      </c>
      <c r="F682" s="20">
        <f>F683</f>
        <v>2689.9</v>
      </c>
      <c r="G682" s="20">
        <f aca="true" t="shared" si="164" ref="G682:G683">G683</f>
        <v>2506.4</v>
      </c>
    </row>
    <row r="683" spans="1:7" ht="31.5">
      <c r="A683" s="217" t="s">
        <v>9</v>
      </c>
      <c r="B683" s="217" t="s">
        <v>51</v>
      </c>
      <c r="C683" s="217">
        <v>2110720020</v>
      </c>
      <c r="D683" s="167" t="s">
        <v>94</v>
      </c>
      <c r="E683" s="218" t="s">
        <v>95</v>
      </c>
      <c r="F683" s="20">
        <f>F684</f>
        <v>2689.9</v>
      </c>
      <c r="G683" s="20">
        <f t="shared" si="164"/>
        <v>2506.4</v>
      </c>
    </row>
    <row r="684" spans="1:7" ht="12.75">
      <c r="A684" s="217" t="s">
        <v>9</v>
      </c>
      <c r="B684" s="217" t="s">
        <v>51</v>
      </c>
      <c r="C684" s="217">
        <v>2110720020</v>
      </c>
      <c r="D684" s="217">
        <v>610</v>
      </c>
      <c r="E684" s="218" t="s">
        <v>101</v>
      </c>
      <c r="F684" s="20">
        <f>1869.7+820.2</f>
        <v>2689.9</v>
      </c>
      <c r="G684" s="20">
        <v>2506.4</v>
      </c>
    </row>
    <row r="685" spans="1:7" ht="63">
      <c r="A685" s="2" t="s">
        <v>9</v>
      </c>
      <c r="B685" s="217" t="s">
        <v>51</v>
      </c>
      <c r="C685" s="217">
        <v>2110800000</v>
      </c>
      <c r="D685" s="217"/>
      <c r="E685" s="55" t="s">
        <v>355</v>
      </c>
      <c r="F685" s="20">
        <f>F686</f>
        <v>119.9</v>
      </c>
      <c r="G685" s="20">
        <f aca="true" t="shared" si="165" ref="G685:G687">G686</f>
        <v>119.9</v>
      </c>
    </row>
    <row r="686" spans="1:7" ht="31.5">
      <c r="A686" s="2" t="s">
        <v>9</v>
      </c>
      <c r="B686" s="217" t="s">
        <v>51</v>
      </c>
      <c r="C686" s="217">
        <v>2110820030</v>
      </c>
      <c r="D686" s="217"/>
      <c r="E686" s="124" t="s">
        <v>356</v>
      </c>
      <c r="F686" s="20">
        <f>F687</f>
        <v>119.9</v>
      </c>
      <c r="G686" s="20">
        <f t="shared" si="165"/>
        <v>119.9</v>
      </c>
    </row>
    <row r="687" spans="1:7" ht="31.5">
      <c r="A687" s="2" t="s">
        <v>9</v>
      </c>
      <c r="B687" s="217" t="s">
        <v>51</v>
      </c>
      <c r="C687" s="217">
        <v>2110820030</v>
      </c>
      <c r="D687" s="167" t="s">
        <v>94</v>
      </c>
      <c r="E687" s="124" t="s">
        <v>95</v>
      </c>
      <c r="F687" s="20">
        <f>F688</f>
        <v>119.9</v>
      </c>
      <c r="G687" s="20">
        <f t="shared" si="165"/>
        <v>119.9</v>
      </c>
    </row>
    <row r="688" spans="1:7" ht="12.75">
      <c r="A688" s="2" t="s">
        <v>9</v>
      </c>
      <c r="B688" s="217" t="s">
        <v>51</v>
      </c>
      <c r="C688" s="217">
        <v>2110820030</v>
      </c>
      <c r="D688" s="217">
        <v>610</v>
      </c>
      <c r="E688" s="218" t="s">
        <v>101</v>
      </c>
      <c r="F688" s="20">
        <v>119.9</v>
      </c>
      <c r="G688" s="20">
        <v>119.9</v>
      </c>
    </row>
    <row r="689" spans="1:7" ht="31.5">
      <c r="A689" s="2" t="s">
        <v>9</v>
      </c>
      <c r="B689" s="217" t="s">
        <v>51</v>
      </c>
      <c r="C689" s="217">
        <v>2110900000</v>
      </c>
      <c r="D689" s="217"/>
      <c r="E689" s="55" t="s">
        <v>365</v>
      </c>
      <c r="F689" s="20">
        <f>F690</f>
        <v>495</v>
      </c>
      <c r="G689" s="20">
        <f aca="true" t="shared" si="166" ref="G689:G691">G690</f>
        <v>495</v>
      </c>
    </row>
    <row r="690" spans="1:7" ht="31.5">
      <c r="A690" s="2" t="s">
        <v>9</v>
      </c>
      <c r="B690" s="217" t="s">
        <v>51</v>
      </c>
      <c r="C690" s="217">
        <v>2110918010</v>
      </c>
      <c r="D690" s="217"/>
      <c r="E690" s="218" t="s">
        <v>366</v>
      </c>
      <c r="F690" s="20">
        <f>F691</f>
        <v>495</v>
      </c>
      <c r="G690" s="20">
        <f t="shared" si="166"/>
        <v>495</v>
      </c>
    </row>
    <row r="691" spans="1:7" ht="31.5">
      <c r="A691" s="2" t="s">
        <v>9</v>
      </c>
      <c r="B691" s="217" t="s">
        <v>51</v>
      </c>
      <c r="C691" s="217">
        <v>2110918010</v>
      </c>
      <c r="D691" s="167" t="s">
        <v>94</v>
      </c>
      <c r="E691" s="124" t="s">
        <v>95</v>
      </c>
      <c r="F691" s="20">
        <f>F692</f>
        <v>495</v>
      </c>
      <c r="G691" s="20">
        <f t="shared" si="166"/>
        <v>495</v>
      </c>
    </row>
    <row r="692" spans="1:7" ht="12.75">
      <c r="A692" s="2" t="s">
        <v>9</v>
      </c>
      <c r="B692" s="217" t="s">
        <v>51</v>
      </c>
      <c r="C692" s="217">
        <v>2110918010</v>
      </c>
      <c r="D692" s="217">
        <v>610</v>
      </c>
      <c r="E692" s="218" t="s">
        <v>101</v>
      </c>
      <c r="F692" s="20">
        <v>495</v>
      </c>
      <c r="G692" s="20">
        <v>495</v>
      </c>
    </row>
    <row r="693" spans="1:7" ht="12.75">
      <c r="A693" s="167" t="s">
        <v>9</v>
      </c>
      <c r="B693" s="167" t="s">
        <v>51</v>
      </c>
      <c r="C693" s="167">
        <v>2120000000</v>
      </c>
      <c r="D693" s="167"/>
      <c r="E693" s="218" t="s">
        <v>118</v>
      </c>
      <c r="F693" s="20">
        <f>F694</f>
        <v>2609.7</v>
      </c>
      <c r="G693" s="20">
        <f aca="true" t="shared" si="167" ref="G693:G696">G694</f>
        <v>2609.7</v>
      </c>
    </row>
    <row r="694" spans="1:7" ht="47.25">
      <c r="A694" s="167" t="s">
        <v>9</v>
      </c>
      <c r="B694" s="167" t="s">
        <v>51</v>
      </c>
      <c r="C694" s="167">
        <v>2120100000</v>
      </c>
      <c r="D694" s="167"/>
      <c r="E694" s="218" t="s">
        <v>119</v>
      </c>
      <c r="F694" s="20">
        <f>F695</f>
        <v>2609.7</v>
      </c>
      <c r="G694" s="20">
        <f t="shared" si="167"/>
        <v>2609.7</v>
      </c>
    </row>
    <row r="695" spans="1:7" ht="31.5">
      <c r="A695" s="167" t="s">
        <v>9</v>
      </c>
      <c r="B695" s="167" t="s">
        <v>51</v>
      </c>
      <c r="C695" s="167">
        <v>2120120010</v>
      </c>
      <c r="D695" s="167"/>
      <c r="E695" s="218" t="s">
        <v>120</v>
      </c>
      <c r="F695" s="20">
        <f>F696</f>
        <v>2609.7</v>
      </c>
      <c r="G695" s="20">
        <f t="shared" si="167"/>
        <v>2609.7</v>
      </c>
    </row>
    <row r="696" spans="1:7" ht="31.5">
      <c r="A696" s="167" t="s">
        <v>9</v>
      </c>
      <c r="B696" s="167" t="s">
        <v>51</v>
      </c>
      <c r="C696" s="167">
        <v>2120120010</v>
      </c>
      <c r="D696" s="167" t="s">
        <v>94</v>
      </c>
      <c r="E696" s="218" t="s">
        <v>95</v>
      </c>
      <c r="F696" s="20">
        <f>F697</f>
        <v>2609.7</v>
      </c>
      <c r="G696" s="20">
        <f t="shared" si="167"/>
        <v>2609.7</v>
      </c>
    </row>
    <row r="697" spans="1:7" ht="12.75">
      <c r="A697" s="167" t="s">
        <v>9</v>
      </c>
      <c r="B697" s="167" t="s">
        <v>51</v>
      </c>
      <c r="C697" s="167">
        <v>2120120010</v>
      </c>
      <c r="D697" s="167">
        <v>610</v>
      </c>
      <c r="E697" s="218" t="s">
        <v>101</v>
      </c>
      <c r="F697" s="20">
        <f>2379.1+230.6</f>
        <v>2609.7</v>
      </c>
      <c r="G697" s="20">
        <v>2609.7</v>
      </c>
    </row>
    <row r="698" spans="1:7" ht="31.5">
      <c r="A698" s="217" t="s">
        <v>9</v>
      </c>
      <c r="B698" s="217" t="s">
        <v>51</v>
      </c>
      <c r="C698" s="217">
        <v>2130000000</v>
      </c>
      <c r="D698" s="217"/>
      <c r="E698" s="218" t="s">
        <v>111</v>
      </c>
      <c r="F698" s="20">
        <f>F699</f>
        <v>149</v>
      </c>
      <c r="G698" s="20">
        <f>G699</f>
        <v>149</v>
      </c>
    </row>
    <row r="699" spans="1:7" ht="31.5">
      <c r="A699" s="217" t="s">
        <v>9</v>
      </c>
      <c r="B699" s="217" t="s">
        <v>51</v>
      </c>
      <c r="C699" s="217">
        <v>2130100000</v>
      </c>
      <c r="D699" s="217"/>
      <c r="E699" s="218" t="s">
        <v>206</v>
      </c>
      <c r="F699" s="20">
        <f>F703+F700</f>
        <v>149</v>
      </c>
      <c r="G699" s="20">
        <f>G703+G700</f>
        <v>149</v>
      </c>
    </row>
    <row r="700" spans="1:7" ht="31.5">
      <c r="A700" s="217" t="s">
        <v>9</v>
      </c>
      <c r="B700" s="217" t="s">
        <v>51</v>
      </c>
      <c r="C700" s="167">
        <v>2130111080</v>
      </c>
      <c r="D700" s="217"/>
      <c r="E700" s="218" t="s">
        <v>239</v>
      </c>
      <c r="F700" s="20">
        <f aca="true" t="shared" si="168" ref="F700:G701">F701</f>
        <v>123.9</v>
      </c>
      <c r="G700" s="20">
        <f t="shared" si="168"/>
        <v>123.9</v>
      </c>
    </row>
    <row r="701" spans="1:7" ht="31.5">
      <c r="A701" s="217" t="s">
        <v>9</v>
      </c>
      <c r="B701" s="217" t="s">
        <v>51</v>
      </c>
      <c r="C701" s="167">
        <v>2130111080</v>
      </c>
      <c r="D701" s="167" t="s">
        <v>94</v>
      </c>
      <c r="E701" s="218" t="s">
        <v>95</v>
      </c>
      <c r="F701" s="20">
        <f t="shared" si="168"/>
        <v>123.9</v>
      </c>
      <c r="G701" s="20">
        <f t="shared" si="168"/>
        <v>123.9</v>
      </c>
    </row>
    <row r="702" spans="1:7" ht="12.75">
      <c r="A702" s="217" t="s">
        <v>9</v>
      </c>
      <c r="B702" s="217" t="s">
        <v>51</v>
      </c>
      <c r="C702" s="167">
        <v>2130111080</v>
      </c>
      <c r="D702" s="217">
        <v>610</v>
      </c>
      <c r="E702" s="218" t="s">
        <v>101</v>
      </c>
      <c r="F702" s="20">
        <v>123.9</v>
      </c>
      <c r="G702" s="20">
        <v>123.9</v>
      </c>
    </row>
    <row r="703" spans="1:7" ht="31.5">
      <c r="A703" s="217" t="s">
        <v>9</v>
      </c>
      <c r="B703" s="217" t="s">
        <v>51</v>
      </c>
      <c r="C703" s="167" t="s">
        <v>318</v>
      </c>
      <c r="D703" s="217"/>
      <c r="E703" s="218" t="s">
        <v>224</v>
      </c>
      <c r="F703" s="20">
        <f aca="true" t="shared" si="169" ref="F703:G704">F704</f>
        <v>25.1</v>
      </c>
      <c r="G703" s="20">
        <f t="shared" si="169"/>
        <v>25.1</v>
      </c>
    </row>
    <row r="704" spans="1:7" ht="31.5">
      <c r="A704" s="217" t="s">
        <v>9</v>
      </c>
      <c r="B704" s="217" t="s">
        <v>51</v>
      </c>
      <c r="C704" s="167" t="s">
        <v>318</v>
      </c>
      <c r="D704" s="167" t="s">
        <v>94</v>
      </c>
      <c r="E704" s="218" t="s">
        <v>95</v>
      </c>
      <c r="F704" s="20">
        <f t="shared" si="169"/>
        <v>25.1</v>
      </c>
      <c r="G704" s="20">
        <f t="shared" si="169"/>
        <v>25.1</v>
      </c>
    </row>
    <row r="705" spans="1:7" ht="12.75">
      <c r="A705" s="217" t="s">
        <v>9</v>
      </c>
      <c r="B705" s="217" t="s">
        <v>51</v>
      </c>
      <c r="C705" s="167" t="s">
        <v>318</v>
      </c>
      <c r="D705" s="217">
        <v>610</v>
      </c>
      <c r="E705" s="218" t="s">
        <v>101</v>
      </c>
      <c r="F705" s="20">
        <f>13.8+11.3</f>
        <v>25.1</v>
      </c>
      <c r="G705" s="20">
        <v>25.1</v>
      </c>
    </row>
    <row r="706" spans="1:7" ht="31.5">
      <c r="A706" s="2" t="s">
        <v>9</v>
      </c>
      <c r="B706" s="217" t="s">
        <v>51</v>
      </c>
      <c r="C706" s="167">
        <v>2500000000</v>
      </c>
      <c r="D706" s="217"/>
      <c r="E706" s="50" t="s">
        <v>321</v>
      </c>
      <c r="F706" s="20">
        <f>F707</f>
        <v>6811.099999999999</v>
      </c>
      <c r="G706" s="20">
        <f aca="true" t="shared" si="170" ref="G706:G724">G707</f>
        <v>6642.599999999999</v>
      </c>
    </row>
    <row r="707" spans="1:7" ht="31.5">
      <c r="A707" s="2" t="s">
        <v>9</v>
      </c>
      <c r="B707" s="217" t="s">
        <v>51</v>
      </c>
      <c r="C707" s="167">
        <v>2520000000</v>
      </c>
      <c r="D707" s="217"/>
      <c r="E707" s="50" t="s">
        <v>231</v>
      </c>
      <c r="F707" s="20">
        <f>F722+F726+F708+F718</f>
        <v>6811.099999999999</v>
      </c>
      <c r="G707" s="20">
        <f>G722+G726+G708+G718</f>
        <v>6642.599999999999</v>
      </c>
    </row>
    <row r="708" spans="1:7" ht="63">
      <c r="A708" s="217" t="s">
        <v>9</v>
      </c>
      <c r="B708" s="217" t="s">
        <v>51</v>
      </c>
      <c r="C708" s="167">
        <v>2520100000</v>
      </c>
      <c r="D708" s="217"/>
      <c r="E708" s="50" t="s">
        <v>291</v>
      </c>
      <c r="F708" s="20">
        <f>F712+F715+F709</f>
        <v>738.2</v>
      </c>
      <c r="G708" s="20">
        <f aca="true" t="shared" si="171" ref="G708">G712+G715+G709</f>
        <v>617.7</v>
      </c>
    </row>
    <row r="709" spans="1:7" ht="47.25">
      <c r="A709" s="2" t="s">
        <v>9</v>
      </c>
      <c r="B709" s="217" t="s">
        <v>51</v>
      </c>
      <c r="C709" s="10" t="s">
        <v>400</v>
      </c>
      <c r="D709" s="217"/>
      <c r="E709" s="50" t="s">
        <v>401</v>
      </c>
      <c r="F709" s="20">
        <f>F710</f>
        <v>116.2</v>
      </c>
      <c r="G709" s="20">
        <f aca="true" t="shared" si="172" ref="G709:G710">G710</f>
        <v>116.2</v>
      </c>
    </row>
    <row r="710" spans="1:7" ht="31.5">
      <c r="A710" s="2" t="s">
        <v>9</v>
      </c>
      <c r="B710" s="217" t="s">
        <v>51</v>
      </c>
      <c r="C710" s="10" t="s">
        <v>400</v>
      </c>
      <c r="D710" s="167" t="s">
        <v>94</v>
      </c>
      <c r="E710" s="50" t="s">
        <v>95</v>
      </c>
      <c r="F710" s="20">
        <f>F711</f>
        <v>116.2</v>
      </c>
      <c r="G710" s="20">
        <f t="shared" si="172"/>
        <v>116.2</v>
      </c>
    </row>
    <row r="711" spans="1:7" ht="12.75">
      <c r="A711" s="2" t="s">
        <v>9</v>
      </c>
      <c r="B711" s="217" t="s">
        <v>51</v>
      </c>
      <c r="C711" s="10" t="s">
        <v>400</v>
      </c>
      <c r="D711" s="217">
        <v>610</v>
      </c>
      <c r="E711" s="50" t="s">
        <v>101</v>
      </c>
      <c r="F711" s="20">
        <v>116.2</v>
      </c>
      <c r="G711" s="20">
        <v>116.2</v>
      </c>
    </row>
    <row r="712" spans="1:7" ht="31.5">
      <c r="A712" s="2" t="s">
        <v>9</v>
      </c>
      <c r="B712" s="217" t="s">
        <v>51</v>
      </c>
      <c r="C712" s="10" t="s">
        <v>305</v>
      </c>
      <c r="D712" s="217"/>
      <c r="E712" s="50" t="s">
        <v>292</v>
      </c>
      <c r="F712" s="20">
        <f>F713</f>
        <v>505.8</v>
      </c>
      <c r="G712" s="20">
        <f aca="true" t="shared" si="173" ref="G712:G713">G713</f>
        <v>385.3</v>
      </c>
    </row>
    <row r="713" spans="1:7" ht="31.5">
      <c r="A713" s="2" t="s">
        <v>9</v>
      </c>
      <c r="B713" s="217" t="s">
        <v>51</v>
      </c>
      <c r="C713" s="10" t="s">
        <v>305</v>
      </c>
      <c r="D713" s="167" t="s">
        <v>94</v>
      </c>
      <c r="E713" s="50" t="s">
        <v>95</v>
      </c>
      <c r="F713" s="20">
        <f>F714</f>
        <v>505.8</v>
      </c>
      <c r="G713" s="20">
        <f t="shared" si="173"/>
        <v>385.3</v>
      </c>
    </row>
    <row r="714" spans="1:7" ht="12.75">
      <c r="A714" s="2" t="s">
        <v>9</v>
      </c>
      <c r="B714" s="217" t="s">
        <v>51</v>
      </c>
      <c r="C714" s="10" t="s">
        <v>305</v>
      </c>
      <c r="D714" s="217">
        <v>610</v>
      </c>
      <c r="E714" s="50" t="s">
        <v>101</v>
      </c>
      <c r="F714" s="20">
        <f>598.3-208.6+232.3-116.2</f>
        <v>505.8</v>
      </c>
      <c r="G714" s="20">
        <v>385.3</v>
      </c>
    </row>
    <row r="715" spans="1:7" ht="47.25">
      <c r="A715" s="2" t="s">
        <v>9</v>
      </c>
      <c r="B715" s="217" t="s">
        <v>51</v>
      </c>
      <c r="C715" s="10" t="s">
        <v>399</v>
      </c>
      <c r="D715" s="217"/>
      <c r="E715" s="50" t="s">
        <v>338</v>
      </c>
      <c r="F715" s="20">
        <f>F716</f>
        <v>116.2</v>
      </c>
      <c r="G715" s="20">
        <f aca="true" t="shared" si="174" ref="G715:G716">G716</f>
        <v>116.2</v>
      </c>
    </row>
    <row r="716" spans="1:7" ht="31.5">
      <c r="A716" s="2" t="s">
        <v>9</v>
      </c>
      <c r="B716" s="217" t="s">
        <v>51</v>
      </c>
      <c r="C716" s="10" t="s">
        <v>399</v>
      </c>
      <c r="D716" s="167" t="s">
        <v>94</v>
      </c>
      <c r="E716" s="50" t="s">
        <v>95</v>
      </c>
      <c r="F716" s="20">
        <f>F717</f>
        <v>116.2</v>
      </c>
      <c r="G716" s="20">
        <f t="shared" si="174"/>
        <v>116.2</v>
      </c>
    </row>
    <row r="717" spans="1:7" ht="12.75">
      <c r="A717" s="2" t="s">
        <v>9</v>
      </c>
      <c r="B717" s="217" t="s">
        <v>51</v>
      </c>
      <c r="C717" s="10" t="s">
        <v>399</v>
      </c>
      <c r="D717" s="217">
        <v>610</v>
      </c>
      <c r="E717" s="50" t="s">
        <v>101</v>
      </c>
      <c r="F717" s="20">
        <v>116.2</v>
      </c>
      <c r="G717" s="20">
        <v>116.2</v>
      </c>
    </row>
    <row r="718" spans="1:7" ht="47.25">
      <c r="A718" s="217" t="s">
        <v>9</v>
      </c>
      <c r="B718" s="217" t="s">
        <v>51</v>
      </c>
      <c r="C718" s="167">
        <v>2520200000</v>
      </c>
      <c r="D718" s="217"/>
      <c r="E718" s="218" t="s">
        <v>293</v>
      </c>
      <c r="F718" s="20">
        <f>F719</f>
        <v>1927</v>
      </c>
      <c r="G718" s="20">
        <f aca="true" t="shared" si="175" ref="G718:G720">G719</f>
        <v>1904.2</v>
      </c>
    </row>
    <row r="719" spans="1:7" ht="12.75">
      <c r="A719" s="2" t="s">
        <v>9</v>
      </c>
      <c r="B719" s="217" t="s">
        <v>51</v>
      </c>
      <c r="C719" s="167">
        <v>2520220190</v>
      </c>
      <c r="D719" s="167"/>
      <c r="E719" s="218" t="s">
        <v>337</v>
      </c>
      <c r="F719" s="20">
        <f>F720</f>
        <v>1927</v>
      </c>
      <c r="G719" s="20">
        <f t="shared" si="175"/>
        <v>1904.2</v>
      </c>
    </row>
    <row r="720" spans="1:7" ht="31.5">
      <c r="A720" s="2" t="s">
        <v>9</v>
      </c>
      <c r="B720" s="217" t="s">
        <v>51</v>
      </c>
      <c r="C720" s="167">
        <v>2520220190</v>
      </c>
      <c r="D720" s="167" t="s">
        <v>94</v>
      </c>
      <c r="E720" s="218" t="s">
        <v>95</v>
      </c>
      <c r="F720" s="20">
        <f>F721</f>
        <v>1927</v>
      </c>
      <c r="G720" s="20">
        <f t="shared" si="175"/>
        <v>1904.2</v>
      </c>
    </row>
    <row r="721" spans="1:7" ht="12.75">
      <c r="A721" s="2" t="s">
        <v>9</v>
      </c>
      <c r="B721" s="217" t="s">
        <v>51</v>
      </c>
      <c r="C721" s="167">
        <v>2520220190</v>
      </c>
      <c r="D721" s="167">
        <v>610</v>
      </c>
      <c r="E721" s="218" t="s">
        <v>101</v>
      </c>
      <c r="F721" s="20">
        <f>737+700+490</f>
        <v>1927</v>
      </c>
      <c r="G721" s="20">
        <v>1904.2</v>
      </c>
    </row>
    <row r="722" spans="1:7" ht="47.25">
      <c r="A722" s="217" t="s">
        <v>9</v>
      </c>
      <c r="B722" s="217" t="s">
        <v>51</v>
      </c>
      <c r="C722" s="167">
        <v>2520300000</v>
      </c>
      <c r="D722" s="217"/>
      <c r="E722" s="218" t="s">
        <v>277</v>
      </c>
      <c r="F722" s="20">
        <f>F723</f>
        <v>2950.2000000000003</v>
      </c>
      <c r="G722" s="20">
        <f t="shared" si="170"/>
        <v>2950.2</v>
      </c>
    </row>
    <row r="723" spans="1:7" ht="12.75">
      <c r="A723" s="217" t="s">
        <v>9</v>
      </c>
      <c r="B723" s="217" t="s">
        <v>51</v>
      </c>
      <c r="C723" s="167">
        <v>2520320200</v>
      </c>
      <c r="D723" s="217"/>
      <c r="E723" s="50" t="s">
        <v>278</v>
      </c>
      <c r="F723" s="20">
        <f>F724</f>
        <v>2950.2000000000003</v>
      </c>
      <c r="G723" s="20">
        <f t="shared" si="170"/>
        <v>2950.2</v>
      </c>
    </row>
    <row r="724" spans="1:7" ht="31.5">
      <c r="A724" s="2" t="s">
        <v>9</v>
      </c>
      <c r="B724" s="217" t="s">
        <v>51</v>
      </c>
      <c r="C724" s="167">
        <v>2520320200</v>
      </c>
      <c r="D724" s="167" t="s">
        <v>94</v>
      </c>
      <c r="E724" s="50" t="s">
        <v>95</v>
      </c>
      <c r="F724" s="20">
        <f>F725</f>
        <v>2950.2000000000003</v>
      </c>
      <c r="G724" s="20">
        <f t="shared" si="170"/>
        <v>2950.2</v>
      </c>
    </row>
    <row r="725" spans="1:7" ht="12.75">
      <c r="A725" s="2" t="s">
        <v>9</v>
      </c>
      <c r="B725" s="217" t="s">
        <v>51</v>
      </c>
      <c r="C725" s="167">
        <v>2520320200</v>
      </c>
      <c r="D725" s="217">
        <v>610</v>
      </c>
      <c r="E725" s="50" t="s">
        <v>101</v>
      </c>
      <c r="F725" s="20">
        <f>3904+303.3-1257.1</f>
        <v>2950.2000000000003</v>
      </c>
      <c r="G725" s="20">
        <v>2950.2</v>
      </c>
    </row>
    <row r="726" spans="1:7" ht="31.5">
      <c r="A726" s="217" t="s">
        <v>9</v>
      </c>
      <c r="B726" s="217" t="s">
        <v>51</v>
      </c>
      <c r="C726" s="167">
        <v>2520400000</v>
      </c>
      <c r="D726" s="217"/>
      <c r="E726" s="50" t="s">
        <v>344</v>
      </c>
      <c r="F726" s="20">
        <f>F727</f>
        <v>1195.6999999999998</v>
      </c>
      <c r="G726" s="20">
        <f aca="true" t="shared" si="176" ref="G726:G728">G727</f>
        <v>1170.5</v>
      </c>
    </row>
    <row r="727" spans="1:7" ht="12.75">
      <c r="A727" s="217" t="s">
        <v>9</v>
      </c>
      <c r="B727" s="217" t="s">
        <v>51</v>
      </c>
      <c r="C727" s="167">
        <v>2520420300</v>
      </c>
      <c r="D727" s="217"/>
      <c r="E727" s="50" t="s">
        <v>345</v>
      </c>
      <c r="F727" s="20">
        <f>F728</f>
        <v>1195.6999999999998</v>
      </c>
      <c r="G727" s="20">
        <f t="shared" si="176"/>
        <v>1170.5</v>
      </c>
    </row>
    <row r="728" spans="1:7" ht="31.5">
      <c r="A728" s="2" t="s">
        <v>9</v>
      </c>
      <c r="B728" s="217" t="s">
        <v>51</v>
      </c>
      <c r="C728" s="167">
        <v>2520420300</v>
      </c>
      <c r="D728" s="167" t="s">
        <v>94</v>
      </c>
      <c r="E728" s="50" t="s">
        <v>95</v>
      </c>
      <c r="F728" s="20">
        <f>F729</f>
        <v>1195.6999999999998</v>
      </c>
      <c r="G728" s="20">
        <f t="shared" si="176"/>
        <v>1170.5</v>
      </c>
    </row>
    <row r="729" spans="1:7" ht="12.75">
      <c r="A729" s="2" t="s">
        <v>9</v>
      </c>
      <c r="B729" s="217" t="s">
        <v>51</v>
      </c>
      <c r="C729" s="167">
        <v>2520420300</v>
      </c>
      <c r="D729" s="217">
        <v>610</v>
      </c>
      <c r="E729" s="50" t="s">
        <v>101</v>
      </c>
      <c r="F729" s="20">
        <f>1177.1+18.6</f>
        <v>1195.6999999999998</v>
      </c>
      <c r="G729" s="20">
        <v>1170.5</v>
      </c>
    </row>
    <row r="730" spans="1:7" ht="12.75">
      <c r="A730" s="2" t="s">
        <v>9</v>
      </c>
      <c r="B730" s="217" t="s">
        <v>51</v>
      </c>
      <c r="C730" s="167">
        <v>9900000000</v>
      </c>
      <c r="D730" s="167"/>
      <c r="E730" s="50" t="s">
        <v>102</v>
      </c>
      <c r="F730" s="20">
        <f>F731</f>
        <v>145</v>
      </c>
      <c r="G730" s="20">
        <f aca="true" t="shared" si="177" ref="G730:G733">G731</f>
        <v>145</v>
      </c>
    </row>
    <row r="731" spans="1:7" ht="47.25">
      <c r="A731" s="2" t="s">
        <v>9</v>
      </c>
      <c r="B731" s="217" t="s">
        <v>51</v>
      </c>
      <c r="C731" s="167">
        <v>9920000000</v>
      </c>
      <c r="D731" s="167"/>
      <c r="E731" s="50" t="s">
        <v>367</v>
      </c>
      <c r="F731" s="20">
        <f>F732</f>
        <v>145</v>
      </c>
      <c r="G731" s="20">
        <f t="shared" si="177"/>
        <v>145</v>
      </c>
    </row>
    <row r="732" spans="1:7" ht="47.25">
      <c r="A732" s="217" t="s">
        <v>9</v>
      </c>
      <c r="B732" s="217" t="s">
        <v>51</v>
      </c>
      <c r="C732" s="167">
        <v>9920010920</v>
      </c>
      <c r="D732" s="167"/>
      <c r="E732" s="50" t="s">
        <v>368</v>
      </c>
      <c r="F732" s="20">
        <f>F733</f>
        <v>145</v>
      </c>
      <c r="G732" s="20">
        <f t="shared" si="177"/>
        <v>145</v>
      </c>
    </row>
    <row r="733" spans="1:7" ht="31.5">
      <c r="A733" s="217" t="s">
        <v>9</v>
      </c>
      <c r="B733" s="217" t="s">
        <v>51</v>
      </c>
      <c r="C733" s="167">
        <v>9920010920</v>
      </c>
      <c r="D733" s="167" t="s">
        <v>94</v>
      </c>
      <c r="E733" s="50" t="s">
        <v>95</v>
      </c>
      <c r="F733" s="20">
        <f>F734</f>
        <v>145</v>
      </c>
      <c r="G733" s="20">
        <f t="shared" si="177"/>
        <v>145</v>
      </c>
    </row>
    <row r="734" spans="1:7" ht="12.75">
      <c r="A734" s="2" t="s">
        <v>9</v>
      </c>
      <c r="B734" s="217" t="s">
        <v>51</v>
      </c>
      <c r="C734" s="167">
        <v>9920010920</v>
      </c>
      <c r="D734" s="167">
        <v>610</v>
      </c>
      <c r="E734" s="50" t="s">
        <v>101</v>
      </c>
      <c r="F734" s="20">
        <v>145</v>
      </c>
      <c r="G734" s="20">
        <v>145</v>
      </c>
    </row>
    <row r="735" spans="1:7" ht="12.75">
      <c r="A735" s="217" t="s">
        <v>9</v>
      </c>
      <c r="B735" s="217" t="s">
        <v>88</v>
      </c>
      <c r="C735" s="217" t="s">
        <v>66</v>
      </c>
      <c r="D735" s="217" t="s">
        <v>66</v>
      </c>
      <c r="E735" s="218" t="s">
        <v>89</v>
      </c>
      <c r="F735" s="20">
        <f>F736+F757</f>
        <v>11183.9</v>
      </c>
      <c r="G735" s="20">
        <f>G736+G757</f>
        <v>11183.800000000001</v>
      </c>
    </row>
    <row r="736" spans="1:7" ht="39" customHeight="1">
      <c r="A736" s="217" t="s">
        <v>9</v>
      </c>
      <c r="B736" s="217" t="s">
        <v>88</v>
      </c>
      <c r="C736" s="167">
        <v>2100000000</v>
      </c>
      <c r="D736" s="217"/>
      <c r="E736" s="218" t="s">
        <v>322</v>
      </c>
      <c r="F736" s="20">
        <f aca="true" t="shared" si="178" ref="F736:G737">F737</f>
        <v>11178.199999999999</v>
      </c>
      <c r="G736" s="20">
        <f t="shared" si="178"/>
        <v>11178.1</v>
      </c>
    </row>
    <row r="737" spans="1:7" ht="12.75">
      <c r="A737" s="217" t="s">
        <v>9</v>
      </c>
      <c r="B737" s="217" t="s">
        <v>88</v>
      </c>
      <c r="C737" s="217">
        <v>2120000000</v>
      </c>
      <c r="D737" s="217"/>
      <c r="E737" s="218" t="s">
        <v>118</v>
      </c>
      <c r="F737" s="20">
        <f t="shared" si="178"/>
        <v>11178.199999999999</v>
      </c>
      <c r="G737" s="20">
        <f t="shared" si="178"/>
        <v>11178.1</v>
      </c>
    </row>
    <row r="738" spans="1:7" ht="47.25">
      <c r="A738" s="2" t="s">
        <v>9</v>
      </c>
      <c r="B738" s="217" t="s">
        <v>88</v>
      </c>
      <c r="C738" s="217">
        <v>2120100000</v>
      </c>
      <c r="D738" s="217"/>
      <c r="E738" s="218" t="s">
        <v>119</v>
      </c>
      <c r="F738" s="20">
        <f>F745+F739+F751+F742+F754+F748</f>
        <v>11178.199999999999</v>
      </c>
      <c r="G738" s="20">
        <f>G745+G739+G751+G742+G754+G748</f>
        <v>11178.1</v>
      </c>
    </row>
    <row r="739" spans="1:7" ht="47.25">
      <c r="A739" s="217" t="s">
        <v>9</v>
      </c>
      <c r="B739" s="217" t="s">
        <v>88</v>
      </c>
      <c r="C739" s="217">
        <v>2120110690</v>
      </c>
      <c r="D739" s="217"/>
      <c r="E739" s="50" t="s">
        <v>234</v>
      </c>
      <c r="F739" s="20">
        <f aca="true" t="shared" si="179" ref="F739:G740">F740</f>
        <v>3276.7</v>
      </c>
      <c r="G739" s="20">
        <f t="shared" si="179"/>
        <v>3276.7</v>
      </c>
    </row>
    <row r="740" spans="1:7" ht="31.5">
      <c r="A740" s="217" t="s">
        <v>9</v>
      </c>
      <c r="B740" s="217" t="s">
        <v>88</v>
      </c>
      <c r="C740" s="217">
        <v>2120110690</v>
      </c>
      <c r="D740" s="167" t="s">
        <v>94</v>
      </c>
      <c r="E740" s="50" t="s">
        <v>95</v>
      </c>
      <c r="F740" s="20">
        <f t="shared" si="179"/>
        <v>3276.7</v>
      </c>
      <c r="G740" s="20">
        <f t="shared" si="179"/>
        <v>3276.7</v>
      </c>
    </row>
    <row r="741" spans="1:7" ht="12.75">
      <c r="A741" s="2" t="s">
        <v>9</v>
      </c>
      <c r="B741" s="217" t="s">
        <v>88</v>
      </c>
      <c r="C741" s="217">
        <v>2120110690</v>
      </c>
      <c r="D741" s="217">
        <v>610</v>
      </c>
      <c r="E741" s="50" t="s">
        <v>101</v>
      </c>
      <c r="F741" s="20">
        <f>1996.6+1280.1</f>
        <v>3276.7</v>
      </c>
      <c r="G741" s="20">
        <v>3276.7</v>
      </c>
    </row>
    <row r="742" spans="1:7" ht="47.25">
      <c r="A742" s="2" t="s">
        <v>9</v>
      </c>
      <c r="B742" s="217" t="s">
        <v>88</v>
      </c>
      <c r="C742" s="217">
        <v>2120111390</v>
      </c>
      <c r="D742" s="217"/>
      <c r="E742" s="50" t="s">
        <v>388</v>
      </c>
      <c r="F742" s="20">
        <f>F743</f>
        <v>44.5</v>
      </c>
      <c r="G742" s="20">
        <f aca="true" t="shared" si="180" ref="G742:G743">G743</f>
        <v>44.5</v>
      </c>
    </row>
    <row r="743" spans="1:7" ht="31.5">
      <c r="A743" s="217" t="s">
        <v>9</v>
      </c>
      <c r="B743" s="217" t="s">
        <v>88</v>
      </c>
      <c r="C743" s="217">
        <v>2120111390</v>
      </c>
      <c r="D743" s="167" t="s">
        <v>94</v>
      </c>
      <c r="E743" s="50" t="s">
        <v>95</v>
      </c>
      <c r="F743" s="20">
        <f>F744</f>
        <v>44.5</v>
      </c>
      <c r="G743" s="20">
        <f t="shared" si="180"/>
        <v>44.5</v>
      </c>
    </row>
    <row r="744" spans="1:7" ht="12.75">
      <c r="A744" s="217" t="s">
        <v>9</v>
      </c>
      <c r="B744" s="217" t="s">
        <v>88</v>
      </c>
      <c r="C744" s="217">
        <v>2120111390</v>
      </c>
      <c r="D744" s="217">
        <v>610</v>
      </c>
      <c r="E744" s="50" t="s">
        <v>101</v>
      </c>
      <c r="F744" s="20">
        <v>44.5</v>
      </c>
      <c r="G744" s="20">
        <v>44.5</v>
      </c>
    </row>
    <row r="745" spans="1:7" ht="31.5">
      <c r="A745" s="2" t="s">
        <v>9</v>
      </c>
      <c r="B745" s="217" t="s">
        <v>88</v>
      </c>
      <c r="C745" s="217">
        <v>2120120010</v>
      </c>
      <c r="D745" s="217"/>
      <c r="E745" s="218" t="s">
        <v>120</v>
      </c>
      <c r="F745" s="20">
        <f aca="true" t="shared" si="181" ref="F745:G746">F746</f>
        <v>7628.4</v>
      </c>
      <c r="G745" s="20">
        <f t="shared" si="181"/>
        <v>7628.3</v>
      </c>
    </row>
    <row r="746" spans="1:7" ht="31.5">
      <c r="A746" s="2" t="s">
        <v>9</v>
      </c>
      <c r="B746" s="217" t="s">
        <v>88</v>
      </c>
      <c r="C746" s="217">
        <v>2120120010</v>
      </c>
      <c r="D746" s="167" t="s">
        <v>94</v>
      </c>
      <c r="E746" s="218" t="s">
        <v>95</v>
      </c>
      <c r="F746" s="20">
        <f t="shared" si="181"/>
        <v>7628.4</v>
      </c>
      <c r="G746" s="20">
        <f t="shared" si="181"/>
        <v>7628.3</v>
      </c>
    </row>
    <row r="747" spans="1:7" ht="12.75">
      <c r="A747" s="217" t="s">
        <v>9</v>
      </c>
      <c r="B747" s="217" t="s">
        <v>88</v>
      </c>
      <c r="C747" s="217">
        <v>2120120010</v>
      </c>
      <c r="D747" s="217">
        <v>610</v>
      </c>
      <c r="E747" s="218" t="s">
        <v>101</v>
      </c>
      <c r="F747" s="20">
        <f>9267.8+87.4-13.3-1518.4-195.1</f>
        <v>7628.4</v>
      </c>
      <c r="G747" s="20">
        <v>7628.3</v>
      </c>
    </row>
    <row r="748" spans="1:7" ht="31.5">
      <c r="A748" s="2" t="s">
        <v>9</v>
      </c>
      <c r="B748" s="217" t="s">
        <v>88</v>
      </c>
      <c r="C748" s="217">
        <v>2120120020</v>
      </c>
      <c r="D748" s="217"/>
      <c r="E748" s="218" t="s">
        <v>402</v>
      </c>
      <c r="F748" s="20">
        <f>F749</f>
        <v>195.1</v>
      </c>
      <c r="G748" s="20">
        <f aca="true" t="shared" si="182" ref="G748:G749">G749</f>
        <v>195.1</v>
      </c>
    </row>
    <row r="749" spans="1:7" ht="31.5">
      <c r="A749" s="2" t="s">
        <v>9</v>
      </c>
      <c r="B749" s="217" t="s">
        <v>88</v>
      </c>
      <c r="C749" s="217">
        <v>2120120020</v>
      </c>
      <c r="D749" s="167" t="s">
        <v>94</v>
      </c>
      <c r="E749" s="218" t="s">
        <v>95</v>
      </c>
      <c r="F749" s="20">
        <f>F750</f>
        <v>195.1</v>
      </c>
      <c r="G749" s="20">
        <f t="shared" si="182"/>
        <v>195.1</v>
      </c>
    </row>
    <row r="750" spans="1:7" ht="12.75">
      <c r="A750" s="217" t="s">
        <v>9</v>
      </c>
      <c r="B750" s="217" t="s">
        <v>88</v>
      </c>
      <c r="C750" s="217">
        <v>2120120020</v>
      </c>
      <c r="D750" s="217">
        <v>610</v>
      </c>
      <c r="E750" s="218" t="s">
        <v>101</v>
      </c>
      <c r="F750" s="20">
        <v>195.1</v>
      </c>
      <c r="G750" s="20">
        <v>195.1</v>
      </c>
    </row>
    <row r="751" spans="1:7" ht="47.25">
      <c r="A751" s="217" t="s">
        <v>9</v>
      </c>
      <c r="B751" s="217" t="s">
        <v>88</v>
      </c>
      <c r="C751" s="217" t="s">
        <v>304</v>
      </c>
      <c r="D751" s="217"/>
      <c r="E751" s="50" t="s">
        <v>243</v>
      </c>
      <c r="F751" s="20">
        <f aca="true" t="shared" si="183" ref="F751:G752">F752</f>
        <v>33.1</v>
      </c>
      <c r="G751" s="20">
        <f t="shared" si="183"/>
        <v>33.1</v>
      </c>
    </row>
    <row r="752" spans="1:7" ht="31.5">
      <c r="A752" s="2" t="s">
        <v>9</v>
      </c>
      <c r="B752" s="217" t="s">
        <v>88</v>
      </c>
      <c r="C752" s="217" t="s">
        <v>304</v>
      </c>
      <c r="D752" s="167" t="s">
        <v>94</v>
      </c>
      <c r="E752" s="50" t="s">
        <v>95</v>
      </c>
      <c r="F752" s="20">
        <f t="shared" si="183"/>
        <v>33.1</v>
      </c>
      <c r="G752" s="20">
        <f t="shared" si="183"/>
        <v>33.1</v>
      </c>
    </row>
    <row r="753" spans="1:7" ht="12.75">
      <c r="A753" s="2" t="s">
        <v>9</v>
      </c>
      <c r="B753" s="217" t="s">
        <v>88</v>
      </c>
      <c r="C753" s="217" t="s">
        <v>304</v>
      </c>
      <c r="D753" s="217">
        <v>610</v>
      </c>
      <c r="E753" s="50" t="s">
        <v>101</v>
      </c>
      <c r="F753" s="20">
        <f>20.2+12.9</f>
        <v>33.1</v>
      </c>
      <c r="G753" s="20">
        <v>33.1</v>
      </c>
    </row>
    <row r="754" spans="1:7" ht="47.25">
      <c r="A754" s="2" t="s">
        <v>9</v>
      </c>
      <c r="B754" s="217" t="s">
        <v>88</v>
      </c>
      <c r="C754" s="10" t="s">
        <v>392</v>
      </c>
      <c r="D754" s="221"/>
      <c r="E754" s="218" t="s">
        <v>391</v>
      </c>
      <c r="F754" s="20">
        <f>F755</f>
        <v>0.4</v>
      </c>
      <c r="G754" s="20">
        <f aca="true" t="shared" si="184" ref="G754:G755">G755</f>
        <v>0.4</v>
      </c>
    </row>
    <row r="755" spans="1:7" ht="31.5">
      <c r="A755" s="2" t="s">
        <v>9</v>
      </c>
      <c r="B755" s="217" t="s">
        <v>88</v>
      </c>
      <c r="C755" s="10" t="s">
        <v>392</v>
      </c>
      <c r="D755" s="167" t="s">
        <v>94</v>
      </c>
      <c r="E755" s="218" t="s">
        <v>95</v>
      </c>
      <c r="F755" s="20">
        <f>F756</f>
        <v>0.4</v>
      </c>
      <c r="G755" s="20">
        <f t="shared" si="184"/>
        <v>0.4</v>
      </c>
    </row>
    <row r="756" spans="1:7" ht="12.75">
      <c r="A756" s="217" t="s">
        <v>9</v>
      </c>
      <c r="B756" s="217" t="s">
        <v>88</v>
      </c>
      <c r="C756" s="10" t="s">
        <v>392</v>
      </c>
      <c r="D756" s="217">
        <v>610</v>
      </c>
      <c r="E756" s="218" t="s">
        <v>101</v>
      </c>
      <c r="F756" s="20">
        <v>0.4</v>
      </c>
      <c r="G756" s="20">
        <v>0.4</v>
      </c>
    </row>
    <row r="757" spans="1:7" ht="31.5">
      <c r="A757" s="2" t="s">
        <v>9</v>
      </c>
      <c r="B757" s="217" t="s">
        <v>88</v>
      </c>
      <c r="C757" s="167">
        <v>2500000000</v>
      </c>
      <c r="D757" s="217"/>
      <c r="E757" s="50" t="s">
        <v>321</v>
      </c>
      <c r="F757" s="20">
        <f>F758</f>
        <v>5.7</v>
      </c>
      <c r="G757" s="20">
        <f aca="true" t="shared" si="185" ref="G757:G761">G758</f>
        <v>5.7</v>
      </c>
    </row>
    <row r="758" spans="1:7" ht="31.5">
      <c r="A758" s="2" t="s">
        <v>9</v>
      </c>
      <c r="B758" s="217" t="s">
        <v>88</v>
      </c>
      <c r="C758" s="167">
        <v>2520000000</v>
      </c>
      <c r="D758" s="217"/>
      <c r="E758" s="50" t="s">
        <v>231</v>
      </c>
      <c r="F758" s="20">
        <f>F759</f>
        <v>5.7</v>
      </c>
      <c r="G758" s="20">
        <f t="shared" si="185"/>
        <v>5.7</v>
      </c>
    </row>
    <row r="759" spans="1:7" ht="31.5">
      <c r="A759" s="217" t="s">
        <v>9</v>
      </c>
      <c r="B759" s="217" t="s">
        <v>88</v>
      </c>
      <c r="C759" s="167">
        <v>2520400000</v>
      </c>
      <c r="D759" s="217"/>
      <c r="E759" s="50" t="s">
        <v>344</v>
      </c>
      <c r="F759" s="20">
        <f>F760</f>
        <v>5.7</v>
      </c>
      <c r="G759" s="20">
        <f t="shared" si="185"/>
        <v>5.7</v>
      </c>
    </row>
    <row r="760" spans="1:7" ht="12.75">
      <c r="A760" s="217" t="s">
        <v>9</v>
      </c>
      <c r="B760" s="217" t="s">
        <v>88</v>
      </c>
      <c r="C760" s="167">
        <v>2520420300</v>
      </c>
      <c r="D760" s="217"/>
      <c r="E760" s="50" t="s">
        <v>345</v>
      </c>
      <c r="F760" s="20">
        <f>F761</f>
        <v>5.7</v>
      </c>
      <c r="G760" s="20">
        <f t="shared" si="185"/>
        <v>5.7</v>
      </c>
    </row>
    <row r="761" spans="1:7" ht="31.5">
      <c r="A761" s="2" t="s">
        <v>9</v>
      </c>
      <c r="B761" s="217" t="s">
        <v>88</v>
      </c>
      <c r="C761" s="167">
        <v>2520420300</v>
      </c>
      <c r="D761" s="167" t="s">
        <v>94</v>
      </c>
      <c r="E761" s="50" t="s">
        <v>95</v>
      </c>
      <c r="F761" s="20">
        <f>F762</f>
        <v>5.7</v>
      </c>
      <c r="G761" s="20">
        <f t="shared" si="185"/>
        <v>5.7</v>
      </c>
    </row>
    <row r="762" spans="1:7" ht="12.75">
      <c r="A762" s="2" t="s">
        <v>9</v>
      </c>
      <c r="B762" s="217" t="s">
        <v>88</v>
      </c>
      <c r="C762" s="167">
        <v>2520420300</v>
      </c>
      <c r="D762" s="217">
        <v>610</v>
      </c>
      <c r="E762" s="50" t="s">
        <v>101</v>
      </c>
      <c r="F762" s="20">
        <v>5.7</v>
      </c>
      <c r="G762" s="20">
        <v>5.7</v>
      </c>
    </row>
    <row r="763" spans="1:7" ht="12.75">
      <c r="A763" s="217" t="s">
        <v>9</v>
      </c>
      <c r="B763" s="217" t="s">
        <v>38</v>
      </c>
      <c r="C763" s="217" t="s">
        <v>66</v>
      </c>
      <c r="D763" s="217" t="s">
        <v>66</v>
      </c>
      <c r="E763" s="218" t="s">
        <v>96</v>
      </c>
      <c r="F763" s="20">
        <f aca="true" t="shared" si="186" ref="F763:G765">F764</f>
        <v>3866</v>
      </c>
      <c r="G763" s="20">
        <f t="shared" si="186"/>
        <v>3837.7999999999997</v>
      </c>
    </row>
    <row r="764" spans="1:7" ht="36.6" customHeight="1">
      <c r="A764" s="217" t="s">
        <v>9</v>
      </c>
      <c r="B764" s="217" t="s">
        <v>38</v>
      </c>
      <c r="C764" s="167">
        <v>2100000000</v>
      </c>
      <c r="D764" s="217"/>
      <c r="E764" s="218" t="s">
        <v>322</v>
      </c>
      <c r="F764" s="20">
        <f t="shared" si="186"/>
        <v>3866</v>
      </c>
      <c r="G764" s="20">
        <f t="shared" si="186"/>
        <v>3837.7999999999997</v>
      </c>
    </row>
    <row r="765" spans="1:7" ht="12.75">
      <c r="A765" s="217" t="s">
        <v>9</v>
      </c>
      <c r="B765" s="217" t="s">
        <v>38</v>
      </c>
      <c r="C765" s="217">
        <v>2110000000</v>
      </c>
      <c r="D765" s="217"/>
      <c r="E765" s="218" t="s">
        <v>163</v>
      </c>
      <c r="F765" s="20">
        <f t="shared" si="186"/>
        <v>3866</v>
      </c>
      <c r="G765" s="20">
        <f t="shared" si="186"/>
        <v>3837.7999999999997</v>
      </c>
    </row>
    <row r="766" spans="1:7" ht="12.75">
      <c r="A766" s="217" t="s">
        <v>9</v>
      </c>
      <c r="B766" s="217" t="s">
        <v>38</v>
      </c>
      <c r="C766" s="217">
        <v>2110400000</v>
      </c>
      <c r="D766" s="217"/>
      <c r="E766" s="218" t="s">
        <v>167</v>
      </c>
      <c r="F766" s="20">
        <f>F772+F767</f>
        <v>3866</v>
      </c>
      <c r="G766" s="20">
        <f>G772+G767</f>
        <v>3837.7999999999997</v>
      </c>
    </row>
    <row r="767" spans="1:7" ht="31.5">
      <c r="A767" s="217" t="s">
        <v>9</v>
      </c>
      <c r="B767" s="217" t="s">
        <v>38</v>
      </c>
      <c r="C767" s="217">
        <v>2110410240</v>
      </c>
      <c r="D767" s="217"/>
      <c r="E767" s="50" t="s">
        <v>240</v>
      </c>
      <c r="F767" s="20">
        <f>F768+F770</f>
        <v>3479.4</v>
      </c>
      <c r="G767" s="20">
        <f>G768+G770</f>
        <v>3469.2</v>
      </c>
    </row>
    <row r="768" spans="1:7" ht="12.75">
      <c r="A768" s="217" t="s">
        <v>9</v>
      </c>
      <c r="B768" s="217" t="s">
        <v>38</v>
      </c>
      <c r="C768" s="217">
        <v>2110410240</v>
      </c>
      <c r="D768" s="1" t="s">
        <v>73</v>
      </c>
      <c r="E768" s="42" t="s">
        <v>74</v>
      </c>
      <c r="F768" s="20">
        <f>F769</f>
        <v>75.4</v>
      </c>
      <c r="G768" s="20">
        <f>G769</f>
        <v>65.2</v>
      </c>
    </row>
    <row r="769" spans="1:7" ht="31.5">
      <c r="A769" s="217" t="s">
        <v>9</v>
      </c>
      <c r="B769" s="217" t="s">
        <v>38</v>
      </c>
      <c r="C769" s="217">
        <v>2110410240</v>
      </c>
      <c r="D769" s="217">
        <v>320</v>
      </c>
      <c r="E769" s="218" t="s">
        <v>99</v>
      </c>
      <c r="F769" s="20">
        <v>75.4</v>
      </c>
      <c r="G769" s="20">
        <v>65.2</v>
      </c>
    </row>
    <row r="770" spans="1:7" ht="31.5">
      <c r="A770" s="217" t="s">
        <v>9</v>
      </c>
      <c r="B770" s="217" t="s">
        <v>38</v>
      </c>
      <c r="C770" s="217">
        <v>2110410240</v>
      </c>
      <c r="D770" s="167" t="s">
        <v>94</v>
      </c>
      <c r="E770" s="218" t="s">
        <v>95</v>
      </c>
      <c r="F770" s="20">
        <f>F771</f>
        <v>3404</v>
      </c>
      <c r="G770" s="20">
        <f>G771</f>
        <v>3404</v>
      </c>
    </row>
    <row r="771" spans="1:7" ht="12.75">
      <c r="A771" s="217" t="s">
        <v>9</v>
      </c>
      <c r="B771" s="217" t="s">
        <v>38</v>
      </c>
      <c r="C771" s="217">
        <v>2110410240</v>
      </c>
      <c r="D771" s="217">
        <v>610</v>
      </c>
      <c r="E771" s="218" t="s">
        <v>101</v>
      </c>
      <c r="F771" s="20">
        <v>3404</v>
      </c>
      <c r="G771" s="20">
        <v>3404</v>
      </c>
    </row>
    <row r="772" spans="1:7" ht="31.5">
      <c r="A772" s="217" t="s">
        <v>9</v>
      </c>
      <c r="B772" s="217" t="s">
        <v>38</v>
      </c>
      <c r="C772" s="217" t="s">
        <v>319</v>
      </c>
      <c r="D772" s="217"/>
      <c r="E772" s="218" t="s">
        <v>168</v>
      </c>
      <c r="F772" s="20">
        <f aca="true" t="shared" si="187" ref="F772:G773">F773</f>
        <v>386.6</v>
      </c>
      <c r="G772" s="20">
        <f t="shared" si="187"/>
        <v>368.6</v>
      </c>
    </row>
    <row r="773" spans="1:7" ht="12.75">
      <c r="A773" s="217" t="s">
        <v>9</v>
      </c>
      <c r="B773" s="217" t="s">
        <v>38</v>
      </c>
      <c r="C773" s="217" t="s">
        <v>319</v>
      </c>
      <c r="D773" s="1" t="s">
        <v>73</v>
      </c>
      <c r="E773" s="42" t="s">
        <v>74</v>
      </c>
      <c r="F773" s="20">
        <f t="shared" si="187"/>
        <v>386.6</v>
      </c>
      <c r="G773" s="20">
        <f t="shared" si="187"/>
        <v>368.6</v>
      </c>
    </row>
    <row r="774" spans="1:7" ht="31.5">
      <c r="A774" s="217" t="s">
        <v>9</v>
      </c>
      <c r="B774" s="217" t="s">
        <v>38</v>
      </c>
      <c r="C774" s="217" t="s">
        <v>319</v>
      </c>
      <c r="D774" s="217">
        <v>320</v>
      </c>
      <c r="E774" s="218" t="s">
        <v>99</v>
      </c>
      <c r="F774" s="20">
        <v>386.6</v>
      </c>
      <c r="G774" s="20">
        <v>368.6</v>
      </c>
    </row>
    <row r="775" spans="1:7" ht="12.75">
      <c r="A775" s="217" t="s">
        <v>9</v>
      </c>
      <c r="B775" s="217" t="s">
        <v>52</v>
      </c>
      <c r="C775" s="217" t="s">
        <v>66</v>
      </c>
      <c r="D775" s="217" t="s">
        <v>66</v>
      </c>
      <c r="E775" s="218" t="s">
        <v>12</v>
      </c>
      <c r="F775" s="20">
        <f>F776+F786</f>
        <v>6553.000000000001</v>
      </c>
      <c r="G775" s="20">
        <f>G776+G786</f>
        <v>6540.8</v>
      </c>
    </row>
    <row r="776" spans="1:7" ht="34.15" customHeight="1">
      <c r="A776" s="217" t="s">
        <v>9</v>
      </c>
      <c r="B776" s="217" t="s">
        <v>52</v>
      </c>
      <c r="C776" s="167">
        <v>2100000000</v>
      </c>
      <c r="D776" s="217"/>
      <c r="E776" s="218" t="s">
        <v>322</v>
      </c>
      <c r="F776" s="20">
        <f>F777</f>
        <v>224.3</v>
      </c>
      <c r="G776" s="20">
        <f>G777</f>
        <v>212.1</v>
      </c>
    </row>
    <row r="777" spans="1:7" ht="31.5">
      <c r="A777" s="217" t="s">
        <v>9</v>
      </c>
      <c r="B777" s="217" t="s">
        <v>52</v>
      </c>
      <c r="C777" s="167">
        <v>2130000000</v>
      </c>
      <c r="D777" s="23"/>
      <c r="E777" s="218" t="s">
        <v>111</v>
      </c>
      <c r="F777" s="20">
        <f>F782+F778</f>
        <v>224.3</v>
      </c>
      <c r="G777" s="20">
        <f>G782+G778</f>
        <v>212.1</v>
      </c>
    </row>
    <row r="778" spans="1:7" ht="31.5">
      <c r="A778" s="217" t="s">
        <v>9</v>
      </c>
      <c r="B778" s="217" t="s">
        <v>52</v>
      </c>
      <c r="C778" s="217">
        <v>2130100000</v>
      </c>
      <c r="D778" s="23"/>
      <c r="E778" s="218" t="s">
        <v>206</v>
      </c>
      <c r="F778" s="20">
        <f>F779</f>
        <v>125.8</v>
      </c>
      <c r="G778" s="20">
        <f aca="true" t="shared" si="188" ref="G778:G780">G779</f>
        <v>124.5</v>
      </c>
    </row>
    <row r="779" spans="1:7" ht="31.5">
      <c r="A779" s="217" t="s">
        <v>9</v>
      </c>
      <c r="B779" s="217" t="s">
        <v>52</v>
      </c>
      <c r="C779" s="167">
        <v>2130120260</v>
      </c>
      <c r="D779" s="23"/>
      <c r="E779" s="218" t="s">
        <v>207</v>
      </c>
      <c r="F779" s="20">
        <f>F780</f>
        <v>125.8</v>
      </c>
      <c r="G779" s="20">
        <f t="shared" si="188"/>
        <v>124.5</v>
      </c>
    </row>
    <row r="780" spans="1:7" ht="31.5">
      <c r="A780" s="217" t="s">
        <v>9</v>
      </c>
      <c r="B780" s="217" t="s">
        <v>52</v>
      </c>
      <c r="C780" s="167">
        <v>2130120260</v>
      </c>
      <c r="D780" s="217" t="s">
        <v>69</v>
      </c>
      <c r="E780" s="218" t="s">
        <v>92</v>
      </c>
      <c r="F780" s="20">
        <f>F781</f>
        <v>125.8</v>
      </c>
      <c r="G780" s="20">
        <f t="shared" si="188"/>
        <v>124.5</v>
      </c>
    </row>
    <row r="781" spans="1:7" ht="31.5">
      <c r="A781" s="217" t="s">
        <v>9</v>
      </c>
      <c r="B781" s="217" t="s">
        <v>52</v>
      </c>
      <c r="C781" s="167">
        <v>2130120260</v>
      </c>
      <c r="D781" s="217">
        <v>240</v>
      </c>
      <c r="E781" s="218" t="s">
        <v>219</v>
      </c>
      <c r="F781" s="20">
        <v>125.8</v>
      </c>
      <c r="G781" s="20">
        <v>124.5</v>
      </c>
    </row>
    <row r="782" spans="1:7" ht="31.5">
      <c r="A782" s="217" t="s">
        <v>9</v>
      </c>
      <c r="B782" s="217" t="s">
        <v>52</v>
      </c>
      <c r="C782" s="217">
        <v>2130200000</v>
      </c>
      <c r="D782" s="217"/>
      <c r="E782" s="218" t="s">
        <v>169</v>
      </c>
      <c r="F782" s="20">
        <f aca="true" t="shared" si="189" ref="F782:G784">F783</f>
        <v>98.5</v>
      </c>
      <c r="G782" s="20">
        <f t="shared" si="189"/>
        <v>87.6</v>
      </c>
    </row>
    <row r="783" spans="1:7" ht="31.5">
      <c r="A783" s="217" t="s">
        <v>9</v>
      </c>
      <c r="B783" s="217" t="s">
        <v>52</v>
      </c>
      <c r="C783" s="217">
        <v>2130220270</v>
      </c>
      <c r="D783" s="217"/>
      <c r="E783" s="218" t="s">
        <v>170</v>
      </c>
      <c r="F783" s="20">
        <f t="shared" si="189"/>
        <v>98.5</v>
      </c>
      <c r="G783" s="20">
        <f t="shared" si="189"/>
        <v>87.6</v>
      </c>
    </row>
    <row r="784" spans="1:7" ht="31.5">
      <c r="A784" s="217" t="s">
        <v>9</v>
      </c>
      <c r="B784" s="217" t="s">
        <v>52</v>
      </c>
      <c r="C784" s="217">
        <v>2130220270</v>
      </c>
      <c r="D784" s="217" t="s">
        <v>69</v>
      </c>
      <c r="E784" s="218" t="s">
        <v>92</v>
      </c>
      <c r="F784" s="20">
        <f t="shared" si="189"/>
        <v>98.5</v>
      </c>
      <c r="G784" s="20">
        <f t="shared" si="189"/>
        <v>87.6</v>
      </c>
    </row>
    <row r="785" spans="1:7" ht="31.5">
      <c r="A785" s="217" t="s">
        <v>9</v>
      </c>
      <c r="B785" s="217" t="s">
        <v>52</v>
      </c>
      <c r="C785" s="217">
        <v>2130220270</v>
      </c>
      <c r="D785" s="217">
        <v>240</v>
      </c>
      <c r="E785" s="218" t="s">
        <v>219</v>
      </c>
      <c r="F785" s="20">
        <v>98.5</v>
      </c>
      <c r="G785" s="20">
        <v>87.6</v>
      </c>
    </row>
    <row r="786" spans="1:7" ht="12.75">
      <c r="A786" s="217" t="s">
        <v>9</v>
      </c>
      <c r="B786" s="217" t="s">
        <v>52</v>
      </c>
      <c r="C786" s="217">
        <v>9900000000</v>
      </c>
      <c r="D786" s="217"/>
      <c r="E786" s="218" t="s">
        <v>102</v>
      </c>
      <c r="F786" s="20">
        <f>F791+F787</f>
        <v>6328.700000000001</v>
      </c>
      <c r="G786" s="20">
        <f aca="true" t="shared" si="190" ref="G786">G791+G787</f>
        <v>6328.7</v>
      </c>
    </row>
    <row r="787" spans="1:7" ht="31.5">
      <c r="A787" s="217" t="s">
        <v>9</v>
      </c>
      <c r="B787" s="217" t="s">
        <v>52</v>
      </c>
      <c r="C787" s="217">
        <v>9930000000</v>
      </c>
      <c r="D787" s="217"/>
      <c r="E787" s="50" t="s">
        <v>154</v>
      </c>
      <c r="F787" s="20">
        <f>F788</f>
        <v>14.1</v>
      </c>
      <c r="G787" s="20">
        <f aca="true" t="shared" si="191" ref="G787:G789">G788</f>
        <v>14.1</v>
      </c>
    </row>
    <row r="788" spans="1:7" ht="31.5">
      <c r="A788" s="217" t="s">
        <v>9</v>
      </c>
      <c r="B788" s="217" t="s">
        <v>52</v>
      </c>
      <c r="C788" s="217">
        <v>9930020490</v>
      </c>
      <c r="D788" s="217"/>
      <c r="E788" s="50" t="s">
        <v>352</v>
      </c>
      <c r="F788" s="20">
        <f>F789</f>
        <v>14.1</v>
      </c>
      <c r="G788" s="20">
        <f t="shared" si="191"/>
        <v>14.1</v>
      </c>
    </row>
    <row r="789" spans="1:7" ht="12.75">
      <c r="A789" s="217" t="s">
        <v>9</v>
      </c>
      <c r="B789" s="217" t="s">
        <v>52</v>
      </c>
      <c r="C789" s="217">
        <v>9930020490</v>
      </c>
      <c r="D789" s="221" t="s">
        <v>70</v>
      </c>
      <c r="E789" s="37" t="s">
        <v>71</v>
      </c>
      <c r="F789" s="20">
        <f>F790</f>
        <v>14.1</v>
      </c>
      <c r="G789" s="20">
        <f t="shared" si="191"/>
        <v>14.1</v>
      </c>
    </row>
    <row r="790" spans="1:7" ht="12.75">
      <c r="A790" s="217" t="s">
        <v>9</v>
      </c>
      <c r="B790" s="217" t="s">
        <v>52</v>
      </c>
      <c r="C790" s="217">
        <v>9930020490</v>
      </c>
      <c r="D790" s="1" t="s">
        <v>353</v>
      </c>
      <c r="E790" s="122" t="s">
        <v>354</v>
      </c>
      <c r="F790" s="20">
        <v>14.1</v>
      </c>
      <c r="G790" s="20">
        <v>14.1</v>
      </c>
    </row>
    <row r="791" spans="1:7" ht="31.5">
      <c r="A791" s="217" t="s">
        <v>9</v>
      </c>
      <c r="B791" s="217" t="s">
        <v>52</v>
      </c>
      <c r="C791" s="217">
        <v>9990000000</v>
      </c>
      <c r="D791" s="217"/>
      <c r="E791" s="218" t="s">
        <v>144</v>
      </c>
      <c r="F791" s="20">
        <f aca="true" t="shared" si="192" ref="F791:G792">F792</f>
        <v>6314.6</v>
      </c>
      <c r="G791" s="20">
        <f t="shared" si="192"/>
        <v>6314.599999999999</v>
      </c>
    </row>
    <row r="792" spans="1:7" ht="31.5">
      <c r="A792" s="217" t="s">
        <v>9</v>
      </c>
      <c r="B792" s="217" t="s">
        <v>52</v>
      </c>
      <c r="C792" s="217">
        <v>9990200000</v>
      </c>
      <c r="D792" s="23"/>
      <c r="E792" s="218" t="s">
        <v>114</v>
      </c>
      <c r="F792" s="20">
        <f t="shared" si="192"/>
        <v>6314.6</v>
      </c>
      <c r="G792" s="20">
        <f t="shared" si="192"/>
        <v>6314.599999999999</v>
      </c>
    </row>
    <row r="793" spans="1:7" ht="47.25">
      <c r="A793" s="217" t="s">
        <v>9</v>
      </c>
      <c r="B793" s="217" t="s">
        <v>52</v>
      </c>
      <c r="C793" s="217">
        <v>9990225000</v>
      </c>
      <c r="D793" s="217"/>
      <c r="E793" s="218" t="s">
        <v>115</v>
      </c>
      <c r="F793" s="20">
        <f>F794+F796</f>
        <v>6314.6</v>
      </c>
      <c r="G793" s="20">
        <f>G794+G796</f>
        <v>6314.599999999999</v>
      </c>
    </row>
    <row r="794" spans="1:7" ht="63">
      <c r="A794" s="217" t="s">
        <v>9</v>
      </c>
      <c r="B794" s="217" t="s">
        <v>52</v>
      </c>
      <c r="C794" s="217">
        <v>9990225000</v>
      </c>
      <c r="D794" s="217" t="s">
        <v>68</v>
      </c>
      <c r="E794" s="218" t="s">
        <v>1</v>
      </c>
      <c r="F794" s="20">
        <f>F795</f>
        <v>6290.400000000001</v>
      </c>
      <c r="G794" s="20">
        <f>G795</f>
        <v>6290.4</v>
      </c>
    </row>
    <row r="795" spans="1:7" ht="31.5">
      <c r="A795" s="217" t="s">
        <v>9</v>
      </c>
      <c r="B795" s="217" t="s">
        <v>52</v>
      </c>
      <c r="C795" s="217">
        <v>9990225000</v>
      </c>
      <c r="D795" s="217">
        <v>120</v>
      </c>
      <c r="E795" s="218" t="s">
        <v>220</v>
      </c>
      <c r="F795" s="20">
        <f>5967.6+286-124+130.8+30</f>
        <v>6290.400000000001</v>
      </c>
      <c r="G795" s="20">
        <v>6290.4</v>
      </c>
    </row>
    <row r="796" spans="1:7" ht="18.6" customHeight="1">
      <c r="A796" s="217" t="s">
        <v>9</v>
      </c>
      <c r="B796" s="217" t="s">
        <v>52</v>
      </c>
      <c r="C796" s="217">
        <v>9990225000</v>
      </c>
      <c r="D796" s="217" t="s">
        <v>70</v>
      </c>
      <c r="E796" s="218" t="s">
        <v>71</v>
      </c>
      <c r="F796" s="20">
        <f>F797</f>
        <v>24.2</v>
      </c>
      <c r="G796" s="20">
        <f>G797</f>
        <v>24.2</v>
      </c>
    </row>
    <row r="797" spans="1:7" ht="18.6" customHeight="1">
      <c r="A797" s="217" t="s">
        <v>9</v>
      </c>
      <c r="B797" s="217" t="s">
        <v>52</v>
      </c>
      <c r="C797" s="217">
        <v>9990225000</v>
      </c>
      <c r="D797" s="217">
        <v>850</v>
      </c>
      <c r="E797" s="218" t="s">
        <v>97</v>
      </c>
      <c r="F797" s="20">
        <v>24.2</v>
      </c>
      <c r="G797" s="20">
        <v>24.2</v>
      </c>
    </row>
    <row r="798" spans="1:7" ht="12.75">
      <c r="A798" s="217" t="s">
        <v>9</v>
      </c>
      <c r="B798" s="217" t="s">
        <v>39</v>
      </c>
      <c r="C798" s="217" t="s">
        <v>66</v>
      </c>
      <c r="D798" s="217" t="s">
        <v>66</v>
      </c>
      <c r="E798" s="218" t="s">
        <v>31</v>
      </c>
      <c r="F798" s="20">
        <f>F799</f>
        <v>9567</v>
      </c>
      <c r="G798" s="20">
        <f aca="true" t="shared" si="193" ref="G798:G802">G799</f>
        <v>8100</v>
      </c>
    </row>
    <row r="799" spans="1:7" ht="12.75">
      <c r="A799" s="217" t="s">
        <v>9</v>
      </c>
      <c r="B799" s="217" t="s">
        <v>84</v>
      </c>
      <c r="C799" s="217" t="s">
        <v>66</v>
      </c>
      <c r="D799" s="217" t="s">
        <v>66</v>
      </c>
      <c r="E799" s="218" t="s">
        <v>85</v>
      </c>
      <c r="F799" s="20">
        <f>F800</f>
        <v>9567</v>
      </c>
      <c r="G799" s="20">
        <f t="shared" si="193"/>
        <v>8100</v>
      </c>
    </row>
    <row r="800" spans="1:7" ht="39.6" customHeight="1">
      <c r="A800" s="217" t="s">
        <v>9</v>
      </c>
      <c r="B800" s="217" t="s">
        <v>84</v>
      </c>
      <c r="C800" s="167">
        <v>2100000000</v>
      </c>
      <c r="D800" s="217"/>
      <c r="E800" s="218" t="s">
        <v>322</v>
      </c>
      <c r="F800" s="20">
        <f>F801</f>
        <v>9567</v>
      </c>
      <c r="G800" s="20">
        <f t="shared" si="193"/>
        <v>8100</v>
      </c>
    </row>
    <row r="801" spans="1:7" ht="12.75">
      <c r="A801" s="217" t="s">
        <v>9</v>
      </c>
      <c r="B801" s="217" t="s">
        <v>84</v>
      </c>
      <c r="C801" s="217">
        <v>2110000000</v>
      </c>
      <c r="D801" s="217"/>
      <c r="E801" s="218" t="s">
        <v>163</v>
      </c>
      <c r="F801" s="20">
        <f>F802</f>
        <v>9567</v>
      </c>
      <c r="G801" s="20">
        <f t="shared" si="193"/>
        <v>8100</v>
      </c>
    </row>
    <row r="802" spans="1:7" ht="47.25">
      <c r="A802" s="217" t="s">
        <v>9</v>
      </c>
      <c r="B802" s="217" t="s">
        <v>84</v>
      </c>
      <c r="C802" s="217">
        <v>2110200000</v>
      </c>
      <c r="D802" s="217"/>
      <c r="E802" s="218" t="s">
        <v>171</v>
      </c>
      <c r="F802" s="20">
        <f>F803</f>
        <v>9567</v>
      </c>
      <c r="G802" s="20">
        <f t="shared" si="193"/>
        <v>8100</v>
      </c>
    </row>
    <row r="803" spans="1:7" ht="78.75">
      <c r="A803" s="217" t="s">
        <v>9</v>
      </c>
      <c r="B803" s="217" t="s">
        <v>84</v>
      </c>
      <c r="C803" s="217">
        <v>2110210500</v>
      </c>
      <c r="D803" s="217"/>
      <c r="E803" s="218" t="s">
        <v>215</v>
      </c>
      <c r="F803" s="20">
        <f>F804+F806</f>
        <v>9567</v>
      </c>
      <c r="G803" s="20">
        <f>G804+G806</f>
        <v>8100</v>
      </c>
    </row>
    <row r="804" spans="1:7" ht="31.5">
      <c r="A804" s="217" t="s">
        <v>9</v>
      </c>
      <c r="B804" s="217" t="s">
        <v>84</v>
      </c>
      <c r="C804" s="217">
        <v>2110210500</v>
      </c>
      <c r="D804" s="217" t="s">
        <v>69</v>
      </c>
      <c r="E804" s="218" t="s">
        <v>92</v>
      </c>
      <c r="F804" s="20">
        <f>F805</f>
        <v>233.3</v>
      </c>
      <c r="G804" s="20">
        <f>G805</f>
        <v>186.5</v>
      </c>
    </row>
    <row r="805" spans="1:7" ht="31.5">
      <c r="A805" s="217" t="s">
        <v>9</v>
      </c>
      <c r="B805" s="217" t="s">
        <v>84</v>
      </c>
      <c r="C805" s="217">
        <v>2110210500</v>
      </c>
      <c r="D805" s="217">
        <v>240</v>
      </c>
      <c r="E805" s="218" t="s">
        <v>219</v>
      </c>
      <c r="F805" s="20">
        <v>233.3</v>
      </c>
      <c r="G805" s="20">
        <v>186.5</v>
      </c>
    </row>
    <row r="806" spans="1:7" ht="12.75">
      <c r="A806" s="217" t="s">
        <v>9</v>
      </c>
      <c r="B806" s="217" t="s">
        <v>84</v>
      </c>
      <c r="C806" s="217">
        <v>2110210500</v>
      </c>
      <c r="D806" s="217" t="s">
        <v>73</v>
      </c>
      <c r="E806" s="218" t="s">
        <v>74</v>
      </c>
      <c r="F806" s="20">
        <f>F807</f>
        <v>9333.7</v>
      </c>
      <c r="G806" s="20">
        <f>G807</f>
        <v>7913.5</v>
      </c>
    </row>
    <row r="807" spans="1:7" ht="31.5">
      <c r="A807" s="217" t="s">
        <v>9</v>
      </c>
      <c r="B807" s="217" t="s">
        <v>84</v>
      </c>
      <c r="C807" s="217">
        <v>2110210500</v>
      </c>
      <c r="D807" s="1" t="s">
        <v>98</v>
      </c>
      <c r="E807" s="42" t="s">
        <v>99</v>
      </c>
      <c r="F807" s="20">
        <v>9333.7</v>
      </c>
      <c r="G807" s="20">
        <v>7913.5</v>
      </c>
    </row>
  </sheetData>
  <mergeCells count="9">
    <mergeCell ref="B1:G1"/>
    <mergeCell ref="A3:G3"/>
    <mergeCell ref="A4:A5"/>
    <mergeCell ref="B4:B5"/>
    <mergeCell ref="C4:C5"/>
    <mergeCell ref="D4:D5"/>
    <mergeCell ref="E4:E5"/>
    <mergeCell ref="F4:F5"/>
    <mergeCell ref="G4:G5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54"/>
  <sheetViews>
    <sheetView zoomScale="80" zoomScaleNormal="80" workbookViewId="0" topLeftCell="A1">
      <selection activeCell="A1" sqref="A1:F1"/>
    </sheetView>
  </sheetViews>
  <sheetFormatPr defaultColWidth="8.875" defaultRowHeight="12.75"/>
  <cols>
    <col min="1" max="1" width="7.75390625" style="13" customWidth="1"/>
    <col min="2" max="2" width="15.00390625" style="13" customWidth="1"/>
    <col min="3" max="3" width="5.625" style="13" customWidth="1"/>
    <col min="4" max="4" width="68.375" style="46" customWidth="1"/>
    <col min="5" max="5" width="13.875" style="19" customWidth="1"/>
    <col min="6" max="6" width="13.75390625" style="19" customWidth="1"/>
    <col min="7" max="16384" width="8.875" style="3" customWidth="1"/>
  </cols>
  <sheetData>
    <row r="1" spans="1:6" ht="56.45" customHeight="1">
      <c r="A1" s="348" t="s">
        <v>1077</v>
      </c>
      <c r="B1" s="348"/>
      <c r="C1" s="348"/>
      <c r="D1" s="348"/>
      <c r="E1" s="348"/>
      <c r="F1" s="348"/>
    </row>
    <row r="2" spans="1:6" ht="25.15" customHeight="1">
      <c r="A2" s="214"/>
      <c r="B2" s="214"/>
      <c r="C2" s="214"/>
      <c r="D2" s="216"/>
      <c r="E2" s="216"/>
      <c r="F2" s="216"/>
    </row>
    <row r="3" spans="1:6" ht="54" customHeight="1">
      <c r="A3" s="355" t="s">
        <v>1070</v>
      </c>
      <c r="B3" s="355"/>
      <c r="C3" s="355"/>
      <c r="D3" s="355"/>
      <c r="E3" s="355"/>
      <c r="F3" s="355"/>
    </row>
    <row r="4" spans="1:6" ht="29.45" customHeight="1">
      <c r="A4" s="358" t="s">
        <v>36</v>
      </c>
      <c r="B4" s="358" t="s">
        <v>16</v>
      </c>
      <c r="C4" s="358" t="s">
        <v>17</v>
      </c>
      <c r="D4" s="358" t="s">
        <v>18</v>
      </c>
      <c r="E4" s="329" t="s">
        <v>404</v>
      </c>
      <c r="F4" s="329" t="s">
        <v>405</v>
      </c>
    </row>
    <row r="5" spans="1:6" ht="29.45" customHeight="1">
      <c r="A5" s="358" t="s">
        <v>66</v>
      </c>
      <c r="B5" s="358" t="s">
        <v>66</v>
      </c>
      <c r="C5" s="358" t="s">
        <v>66</v>
      </c>
      <c r="D5" s="358" t="s">
        <v>66</v>
      </c>
      <c r="E5" s="330"/>
      <c r="F5" s="330"/>
    </row>
    <row r="6" spans="1:6" ht="12.75">
      <c r="A6" s="219" t="s">
        <v>3</v>
      </c>
      <c r="B6" s="219" t="s">
        <v>77</v>
      </c>
      <c r="C6" s="219">
        <v>3</v>
      </c>
      <c r="D6" s="219" t="s">
        <v>79</v>
      </c>
      <c r="E6" s="219" t="s">
        <v>80</v>
      </c>
      <c r="F6" s="219" t="s">
        <v>81</v>
      </c>
    </row>
    <row r="7" spans="1:6" ht="12.75">
      <c r="A7" s="4" t="s">
        <v>66</v>
      </c>
      <c r="B7" s="4" t="s">
        <v>66</v>
      </c>
      <c r="C7" s="4" t="s">
        <v>66</v>
      </c>
      <c r="D7" s="5" t="s">
        <v>0</v>
      </c>
      <c r="E7" s="6">
        <f>E8+E156+E171+E237+E323+E565+E634+E676+E741</f>
        <v>1054309.1</v>
      </c>
      <c r="F7" s="6">
        <f>F8+F156+F171+F237+F323+F565+F634+F676+F741</f>
        <v>1036371.3999999999</v>
      </c>
    </row>
    <row r="8" spans="1:6" ht="12.75">
      <c r="A8" s="4" t="s">
        <v>54</v>
      </c>
      <c r="B8" s="4" t="s">
        <v>66</v>
      </c>
      <c r="C8" s="4" t="s">
        <v>66</v>
      </c>
      <c r="D8" s="18" t="s">
        <v>20</v>
      </c>
      <c r="E8" s="6">
        <f>E9+E15+E24+E36+E42+E64+E70+E57+E51</f>
        <v>93983.3</v>
      </c>
      <c r="F8" s="6">
        <f>F9+F15+F24+F36+F42+F64+F70+F57+F51</f>
        <v>86565.5</v>
      </c>
    </row>
    <row r="9" spans="1:6" ht="31.5">
      <c r="A9" s="219" t="s">
        <v>43</v>
      </c>
      <c r="B9" s="219" t="s">
        <v>66</v>
      </c>
      <c r="C9" s="219" t="s">
        <v>66</v>
      </c>
      <c r="D9" s="172" t="s">
        <v>59</v>
      </c>
      <c r="E9" s="7">
        <f>E10</f>
        <v>462.79999999999995</v>
      </c>
      <c r="F9" s="7">
        <f aca="true" t="shared" si="0" ref="F9:F13">F10</f>
        <v>462.8</v>
      </c>
    </row>
    <row r="10" spans="1:6" ht="12.75">
      <c r="A10" s="217" t="s">
        <v>43</v>
      </c>
      <c r="B10" s="217">
        <v>9900000000</v>
      </c>
      <c r="C10" s="217"/>
      <c r="D10" s="44" t="s">
        <v>102</v>
      </c>
      <c r="E10" s="16">
        <f>E11</f>
        <v>462.79999999999995</v>
      </c>
      <c r="F10" s="16">
        <f t="shared" si="0"/>
        <v>462.8</v>
      </c>
    </row>
    <row r="11" spans="1:6" ht="31.5">
      <c r="A11" s="217" t="s">
        <v>43</v>
      </c>
      <c r="B11" s="217">
        <v>9990000000</v>
      </c>
      <c r="C11" s="217"/>
      <c r="D11" s="44" t="s">
        <v>144</v>
      </c>
      <c r="E11" s="16">
        <f>E12</f>
        <v>462.79999999999995</v>
      </c>
      <c r="F11" s="16">
        <f t="shared" si="0"/>
        <v>462.8</v>
      </c>
    </row>
    <row r="12" spans="1:6" ht="12.75">
      <c r="A12" s="217" t="s">
        <v>43</v>
      </c>
      <c r="B12" s="217">
        <v>9990021000</v>
      </c>
      <c r="C12" s="23"/>
      <c r="D12" s="44" t="s">
        <v>145</v>
      </c>
      <c r="E12" s="16">
        <f>E13</f>
        <v>462.79999999999995</v>
      </c>
      <c r="F12" s="16">
        <f t="shared" si="0"/>
        <v>462.8</v>
      </c>
    </row>
    <row r="13" spans="1:6" ht="63">
      <c r="A13" s="217" t="s">
        <v>43</v>
      </c>
      <c r="B13" s="217">
        <v>9990021000</v>
      </c>
      <c r="C13" s="217" t="s">
        <v>68</v>
      </c>
      <c r="D13" s="44" t="s">
        <v>1</v>
      </c>
      <c r="E13" s="16">
        <f>E14</f>
        <v>462.79999999999995</v>
      </c>
      <c r="F13" s="16">
        <f t="shared" si="0"/>
        <v>462.8</v>
      </c>
    </row>
    <row r="14" spans="1:6" ht="31.5">
      <c r="A14" s="217" t="s">
        <v>43</v>
      </c>
      <c r="B14" s="217">
        <v>9990021000</v>
      </c>
      <c r="C14" s="217">
        <v>120</v>
      </c>
      <c r="D14" s="44" t="s">
        <v>220</v>
      </c>
      <c r="E14" s="16">
        <f>'№ 6 ведом'!F15</f>
        <v>462.79999999999995</v>
      </c>
      <c r="F14" s="16">
        <f>'№ 6 ведом'!G15</f>
        <v>462.8</v>
      </c>
    </row>
    <row r="15" spans="1:6" ht="47.25">
      <c r="A15" s="219" t="s">
        <v>44</v>
      </c>
      <c r="B15" s="219" t="s">
        <v>66</v>
      </c>
      <c r="C15" s="219" t="s">
        <v>66</v>
      </c>
      <c r="D15" s="172" t="s">
        <v>21</v>
      </c>
      <c r="E15" s="7">
        <f>E16</f>
        <v>3357.8</v>
      </c>
      <c r="F15" s="7">
        <f aca="true" t="shared" si="1" ref="F15:F18">F16</f>
        <v>3346.1000000000004</v>
      </c>
    </row>
    <row r="16" spans="1:6" ht="12.75">
      <c r="A16" s="217" t="s">
        <v>44</v>
      </c>
      <c r="B16" s="167" t="s">
        <v>107</v>
      </c>
      <c r="C16" s="167" t="s">
        <v>66</v>
      </c>
      <c r="D16" s="218" t="s">
        <v>102</v>
      </c>
      <c r="E16" s="16">
        <f>E17</f>
        <v>3357.8</v>
      </c>
      <c r="F16" s="16">
        <f t="shared" si="1"/>
        <v>3346.1000000000004</v>
      </c>
    </row>
    <row r="17" spans="1:6" ht="31.5">
      <c r="A17" s="217" t="s">
        <v>44</v>
      </c>
      <c r="B17" s="217">
        <v>9990000000</v>
      </c>
      <c r="C17" s="217"/>
      <c r="D17" s="44" t="s">
        <v>144</v>
      </c>
      <c r="E17" s="16">
        <f>E18</f>
        <v>3357.8</v>
      </c>
      <c r="F17" s="16">
        <f t="shared" si="1"/>
        <v>3346.1000000000004</v>
      </c>
    </row>
    <row r="18" spans="1:6" ht="31.5">
      <c r="A18" s="217" t="s">
        <v>44</v>
      </c>
      <c r="B18" s="217">
        <v>9990100000</v>
      </c>
      <c r="C18" s="217"/>
      <c r="D18" s="44" t="s">
        <v>161</v>
      </c>
      <c r="E18" s="16">
        <f>E19</f>
        <v>3357.8</v>
      </c>
      <c r="F18" s="16">
        <f t="shared" si="1"/>
        <v>3346.1000000000004</v>
      </c>
    </row>
    <row r="19" spans="1:6" ht="31.5">
      <c r="A19" s="217" t="s">
        <v>44</v>
      </c>
      <c r="B19" s="217">
        <v>9990123000</v>
      </c>
      <c r="C19" s="217"/>
      <c r="D19" s="44" t="s">
        <v>162</v>
      </c>
      <c r="E19" s="16">
        <f>E20+E22</f>
        <v>3357.8</v>
      </c>
      <c r="F19" s="16">
        <f>F20+F22</f>
        <v>3346.1000000000004</v>
      </c>
    </row>
    <row r="20" spans="1:6" ht="63">
      <c r="A20" s="217" t="s">
        <v>44</v>
      </c>
      <c r="B20" s="217">
        <v>9990123000</v>
      </c>
      <c r="C20" s="217" t="s">
        <v>68</v>
      </c>
      <c r="D20" s="44" t="s">
        <v>1</v>
      </c>
      <c r="E20" s="16">
        <f>E21</f>
        <v>2795.9</v>
      </c>
      <c r="F20" s="16">
        <f>F21</f>
        <v>2795.9</v>
      </c>
    </row>
    <row r="21" spans="1:6" ht="31.5">
      <c r="A21" s="217" t="s">
        <v>44</v>
      </c>
      <c r="B21" s="217">
        <v>9990123000</v>
      </c>
      <c r="C21" s="217">
        <v>120</v>
      </c>
      <c r="D21" s="44" t="s">
        <v>220</v>
      </c>
      <c r="E21" s="16">
        <f>'№ 6 ведом'!F600</f>
        <v>2795.9</v>
      </c>
      <c r="F21" s="16">
        <f>'№ 6 ведом'!G600</f>
        <v>2795.9</v>
      </c>
    </row>
    <row r="22" spans="1:6" ht="31.5">
      <c r="A22" s="217" t="s">
        <v>44</v>
      </c>
      <c r="B22" s="217">
        <v>9990123000</v>
      </c>
      <c r="C22" s="167" t="s">
        <v>69</v>
      </c>
      <c r="D22" s="218" t="s">
        <v>92</v>
      </c>
      <c r="E22" s="16">
        <f>E23</f>
        <v>561.9</v>
      </c>
      <c r="F22" s="16">
        <f>F23</f>
        <v>550.2</v>
      </c>
    </row>
    <row r="23" spans="1:6" ht="31.5">
      <c r="A23" s="217" t="s">
        <v>44</v>
      </c>
      <c r="B23" s="217">
        <v>9990123000</v>
      </c>
      <c r="C23" s="217">
        <v>240</v>
      </c>
      <c r="D23" s="218" t="s">
        <v>219</v>
      </c>
      <c r="E23" s="16">
        <f>'№ 6 ведом'!F602</f>
        <v>561.9</v>
      </c>
      <c r="F23" s="16">
        <f>'№ 6 ведом'!G602</f>
        <v>550.2</v>
      </c>
    </row>
    <row r="24" spans="1:6" ht="47.25">
      <c r="A24" s="217" t="s">
        <v>45</v>
      </c>
      <c r="B24" s="217" t="s">
        <v>66</v>
      </c>
      <c r="C24" s="217" t="s">
        <v>66</v>
      </c>
      <c r="D24" s="44" t="s">
        <v>22</v>
      </c>
      <c r="E24" s="16">
        <f>E25</f>
        <v>25086.699999999997</v>
      </c>
      <c r="F24" s="16">
        <f aca="true" t="shared" si="2" ref="F24:F26">F25</f>
        <v>25086.7</v>
      </c>
    </row>
    <row r="25" spans="1:6" ht="12.75">
      <c r="A25" s="217" t="s">
        <v>45</v>
      </c>
      <c r="B25" s="217">
        <v>9900000000</v>
      </c>
      <c r="C25" s="217"/>
      <c r="D25" s="44" t="s">
        <v>102</v>
      </c>
      <c r="E25" s="16">
        <f>E26</f>
        <v>25086.699999999997</v>
      </c>
      <c r="F25" s="16">
        <f t="shared" si="2"/>
        <v>25086.7</v>
      </c>
    </row>
    <row r="26" spans="1:6" ht="31.5">
      <c r="A26" s="217" t="s">
        <v>45</v>
      </c>
      <c r="B26" s="217">
        <v>9990000000</v>
      </c>
      <c r="C26" s="217"/>
      <c r="D26" s="44" t="s">
        <v>144</v>
      </c>
      <c r="E26" s="16">
        <f>E27</f>
        <v>25086.699999999997</v>
      </c>
      <c r="F26" s="16">
        <f t="shared" si="2"/>
        <v>25086.7</v>
      </c>
    </row>
    <row r="27" spans="1:6" ht="31.5">
      <c r="A27" s="217" t="s">
        <v>45</v>
      </c>
      <c r="B27" s="217">
        <v>9990200000</v>
      </c>
      <c r="C27" s="23"/>
      <c r="D27" s="44" t="s">
        <v>114</v>
      </c>
      <c r="E27" s="16">
        <f>E31+E28</f>
        <v>25086.699999999997</v>
      </c>
      <c r="F27" s="16">
        <f>F31+F28</f>
        <v>25086.7</v>
      </c>
    </row>
    <row r="28" spans="1:6" ht="63">
      <c r="A28" s="217" t="s">
        <v>45</v>
      </c>
      <c r="B28" s="217">
        <v>9990210510</v>
      </c>
      <c r="C28" s="217"/>
      <c r="D28" s="44" t="s">
        <v>146</v>
      </c>
      <c r="E28" s="16">
        <f aca="true" t="shared" si="3" ref="E28:F29">E29</f>
        <v>691</v>
      </c>
      <c r="F28" s="16">
        <f t="shared" si="3"/>
        <v>691</v>
      </c>
    </row>
    <row r="29" spans="1:6" ht="63">
      <c r="A29" s="217" t="s">
        <v>45</v>
      </c>
      <c r="B29" s="217">
        <v>9990210510</v>
      </c>
      <c r="C29" s="217" t="s">
        <v>68</v>
      </c>
      <c r="D29" s="44" t="s">
        <v>1</v>
      </c>
      <c r="E29" s="16">
        <f t="shared" si="3"/>
        <v>691</v>
      </c>
      <c r="F29" s="16">
        <f t="shared" si="3"/>
        <v>691</v>
      </c>
    </row>
    <row r="30" spans="1:6" ht="31.5">
      <c r="A30" s="217" t="s">
        <v>45</v>
      </c>
      <c r="B30" s="217">
        <v>9990210510</v>
      </c>
      <c r="C30" s="217">
        <v>120</v>
      </c>
      <c r="D30" s="44" t="s">
        <v>220</v>
      </c>
      <c r="E30" s="16">
        <f>'№ 6 ведом'!F22</f>
        <v>691</v>
      </c>
      <c r="F30" s="16">
        <f>'№ 6 ведом'!G22</f>
        <v>691</v>
      </c>
    </row>
    <row r="31" spans="1:6" ht="47.25">
      <c r="A31" s="217" t="s">
        <v>45</v>
      </c>
      <c r="B31" s="217">
        <v>9990225000</v>
      </c>
      <c r="C31" s="217"/>
      <c r="D31" s="44" t="s">
        <v>115</v>
      </c>
      <c r="E31" s="16">
        <f>E32+E34</f>
        <v>24395.699999999997</v>
      </c>
      <c r="F31" s="16">
        <f>F32+F34</f>
        <v>24395.7</v>
      </c>
    </row>
    <row r="32" spans="1:6" ht="63">
      <c r="A32" s="217" t="s">
        <v>45</v>
      </c>
      <c r="B32" s="217">
        <v>9990225000</v>
      </c>
      <c r="C32" s="217" t="s">
        <v>68</v>
      </c>
      <c r="D32" s="44" t="s">
        <v>1</v>
      </c>
      <c r="E32" s="16">
        <f>E33</f>
        <v>24316.199999999997</v>
      </c>
      <c r="F32" s="16">
        <f>F33</f>
        <v>24316.2</v>
      </c>
    </row>
    <row r="33" spans="1:6" ht="31.5">
      <c r="A33" s="217" t="s">
        <v>45</v>
      </c>
      <c r="B33" s="217">
        <v>9990225000</v>
      </c>
      <c r="C33" s="217">
        <v>120</v>
      </c>
      <c r="D33" s="44" t="s">
        <v>220</v>
      </c>
      <c r="E33" s="16">
        <f>'№ 6 ведом'!F25</f>
        <v>24316.199999999997</v>
      </c>
      <c r="F33" s="16">
        <f>'№ 6 ведом'!G25</f>
        <v>24316.2</v>
      </c>
    </row>
    <row r="34" spans="1:6" ht="12.75">
      <c r="A34" s="217" t="s">
        <v>45</v>
      </c>
      <c r="B34" s="217">
        <v>9990225000</v>
      </c>
      <c r="C34" s="217" t="s">
        <v>70</v>
      </c>
      <c r="D34" s="44" t="s">
        <v>71</v>
      </c>
      <c r="E34" s="16">
        <f>E35</f>
        <v>79.5</v>
      </c>
      <c r="F34" s="16">
        <f>F35</f>
        <v>79.5</v>
      </c>
    </row>
    <row r="35" spans="1:6" ht="12.75">
      <c r="A35" s="217" t="s">
        <v>45</v>
      </c>
      <c r="B35" s="217">
        <v>9990225000</v>
      </c>
      <c r="C35" s="217">
        <v>850</v>
      </c>
      <c r="D35" s="44" t="s">
        <v>97</v>
      </c>
      <c r="E35" s="16">
        <f>'№ 6 ведом'!F27</f>
        <v>79.5</v>
      </c>
      <c r="F35" s="16">
        <f>'№ 6 ведом'!G27</f>
        <v>79.5</v>
      </c>
    </row>
    <row r="36" spans="1:6" ht="12.75">
      <c r="A36" s="9" t="s">
        <v>152</v>
      </c>
      <c r="B36" s="10"/>
      <c r="C36" s="12"/>
      <c r="D36" s="37" t="s">
        <v>153</v>
      </c>
      <c r="E36" s="16">
        <f>E37</f>
        <v>209.8</v>
      </c>
      <c r="F36" s="16">
        <f aca="true" t="shared" si="4" ref="F36:F40">F37</f>
        <v>209.8</v>
      </c>
    </row>
    <row r="37" spans="1:6" ht="12.75">
      <c r="A37" s="9" t="s">
        <v>152</v>
      </c>
      <c r="B37" s="217">
        <v>9900000000</v>
      </c>
      <c r="C37" s="217"/>
      <c r="D37" s="44" t="s">
        <v>102</v>
      </c>
      <c r="E37" s="16">
        <f>E38</f>
        <v>209.8</v>
      </c>
      <c r="F37" s="16">
        <f t="shared" si="4"/>
        <v>209.8</v>
      </c>
    </row>
    <row r="38" spans="1:6" ht="31.5">
      <c r="A38" s="9" t="s">
        <v>152</v>
      </c>
      <c r="B38" s="217">
        <v>9930000000</v>
      </c>
      <c r="C38" s="217"/>
      <c r="D38" s="44" t="s">
        <v>154</v>
      </c>
      <c r="E38" s="16">
        <f>E39</f>
        <v>209.8</v>
      </c>
      <c r="F38" s="16">
        <f t="shared" si="4"/>
        <v>209.8</v>
      </c>
    </row>
    <row r="39" spans="1:6" ht="47.25">
      <c r="A39" s="9" t="s">
        <v>152</v>
      </c>
      <c r="B39" s="217">
        <v>9930051200</v>
      </c>
      <c r="C39" s="217"/>
      <c r="D39" s="44" t="s">
        <v>155</v>
      </c>
      <c r="E39" s="16">
        <f>E40</f>
        <v>209.8</v>
      </c>
      <c r="F39" s="16">
        <f t="shared" si="4"/>
        <v>209.8</v>
      </c>
    </row>
    <row r="40" spans="1:6" ht="31.5">
      <c r="A40" s="9" t="s">
        <v>152</v>
      </c>
      <c r="B40" s="217">
        <v>9930051200</v>
      </c>
      <c r="C40" s="217" t="s">
        <v>69</v>
      </c>
      <c r="D40" s="44" t="s">
        <v>92</v>
      </c>
      <c r="E40" s="16">
        <f>E41</f>
        <v>209.8</v>
      </c>
      <c r="F40" s="16">
        <f t="shared" si="4"/>
        <v>209.8</v>
      </c>
    </row>
    <row r="41" spans="1:6" ht="31.5">
      <c r="A41" s="9" t="s">
        <v>152</v>
      </c>
      <c r="B41" s="217">
        <v>9930051200</v>
      </c>
      <c r="C41" s="217">
        <v>240</v>
      </c>
      <c r="D41" s="44" t="s">
        <v>219</v>
      </c>
      <c r="E41" s="16">
        <f>'№ 6 ведом'!F33</f>
        <v>209.8</v>
      </c>
      <c r="F41" s="16">
        <f>'№ 6 ведом'!G33</f>
        <v>209.8</v>
      </c>
    </row>
    <row r="42" spans="1:6" ht="31.5">
      <c r="A42" s="217" t="s">
        <v>46</v>
      </c>
      <c r="B42" s="217" t="s">
        <v>66</v>
      </c>
      <c r="C42" s="217" t="s">
        <v>66</v>
      </c>
      <c r="D42" s="44" t="s">
        <v>7</v>
      </c>
      <c r="E42" s="16">
        <f>E43</f>
        <v>7728.999999999999</v>
      </c>
      <c r="F42" s="16">
        <f aca="true" t="shared" si="5" ref="F42:F45">F43</f>
        <v>7729</v>
      </c>
    </row>
    <row r="43" spans="1:6" ht="12.75">
      <c r="A43" s="217" t="s">
        <v>46</v>
      </c>
      <c r="B43" s="217">
        <v>9900000000</v>
      </c>
      <c r="C43" s="217"/>
      <c r="D43" s="44" t="s">
        <v>102</v>
      </c>
      <c r="E43" s="16">
        <f>E44</f>
        <v>7728.999999999999</v>
      </c>
      <c r="F43" s="16">
        <f t="shared" si="5"/>
        <v>7729</v>
      </c>
    </row>
    <row r="44" spans="1:6" ht="31.5">
      <c r="A44" s="217" t="s">
        <v>46</v>
      </c>
      <c r="B44" s="217">
        <v>9990000000</v>
      </c>
      <c r="C44" s="217"/>
      <c r="D44" s="44" t="s">
        <v>144</v>
      </c>
      <c r="E44" s="16">
        <f>E45</f>
        <v>7728.999999999999</v>
      </c>
      <c r="F44" s="16">
        <f t="shared" si="5"/>
        <v>7729</v>
      </c>
    </row>
    <row r="45" spans="1:6" ht="31.5">
      <c r="A45" s="217" t="s">
        <v>46</v>
      </c>
      <c r="B45" s="217">
        <v>9990200000</v>
      </c>
      <c r="C45" s="23"/>
      <c r="D45" s="44" t="s">
        <v>114</v>
      </c>
      <c r="E45" s="16">
        <f>E46</f>
        <v>7728.999999999999</v>
      </c>
      <c r="F45" s="16">
        <f t="shared" si="5"/>
        <v>7729</v>
      </c>
    </row>
    <row r="46" spans="1:6" ht="47.25">
      <c r="A46" s="217" t="s">
        <v>46</v>
      </c>
      <c r="B46" s="217">
        <v>9990225000</v>
      </c>
      <c r="C46" s="217"/>
      <c r="D46" s="44" t="s">
        <v>115</v>
      </c>
      <c r="E46" s="16">
        <f>E47+E49</f>
        <v>7728.999999999999</v>
      </c>
      <c r="F46" s="16">
        <f>F47+F49</f>
        <v>7729</v>
      </c>
    </row>
    <row r="47" spans="1:6" ht="63">
      <c r="A47" s="217" t="s">
        <v>46</v>
      </c>
      <c r="B47" s="217">
        <v>9990225000</v>
      </c>
      <c r="C47" s="217" t="s">
        <v>68</v>
      </c>
      <c r="D47" s="44" t="s">
        <v>1</v>
      </c>
      <c r="E47" s="16">
        <f>E48</f>
        <v>7663.599999999999</v>
      </c>
      <c r="F47" s="16">
        <f>F48</f>
        <v>7663.6</v>
      </c>
    </row>
    <row r="48" spans="1:6" ht="31.5">
      <c r="A48" s="217" t="s">
        <v>46</v>
      </c>
      <c r="B48" s="217">
        <v>9990225000</v>
      </c>
      <c r="C48" s="217">
        <v>120</v>
      </c>
      <c r="D48" s="44" t="s">
        <v>220</v>
      </c>
      <c r="E48" s="16">
        <f>'№ 6 ведом'!F535</f>
        <v>7663.599999999999</v>
      </c>
      <c r="F48" s="16">
        <f>'№ 6 ведом'!G535</f>
        <v>7663.6</v>
      </c>
    </row>
    <row r="49" spans="1:6" ht="12.75">
      <c r="A49" s="217" t="s">
        <v>46</v>
      </c>
      <c r="B49" s="217">
        <v>9990225000</v>
      </c>
      <c r="C49" s="217" t="s">
        <v>70</v>
      </c>
      <c r="D49" s="44" t="s">
        <v>71</v>
      </c>
      <c r="E49" s="16">
        <f>E50</f>
        <v>65.4</v>
      </c>
      <c r="F49" s="16">
        <f>F50</f>
        <v>65.4</v>
      </c>
    </row>
    <row r="50" spans="1:6" ht="12.75">
      <c r="A50" s="217" t="s">
        <v>46</v>
      </c>
      <c r="B50" s="217">
        <v>9990225000</v>
      </c>
      <c r="C50" s="217">
        <v>850</v>
      </c>
      <c r="D50" s="44" t="s">
        <v>97</v>
      </c>
      <c r="E50" s="16">
        <f>'№ 6 ведом'!F537</f>
        <v>65.4</v>
      </c>
      <c r="F50" s="16">
        <f>'№ 6 ведом'!G537</f>
        <v>65.4</v>
      </c>
    </row>
    <row r="51" spans="1:6" ht="12.75">
      <c r="A51" s="9" t="s">
        <v>358</v>
      </c>
      <c r="B51" s="167"/>
      <c r="C51" s="167"/>
      <c r="D51" s="37" t="s">
        <v>359</v>
      </c>
      <c r="E51" s="16">
        <f>E52</f>
        <v>552.5</v>
      </c>
      <c r="F51" s="16">
        <f aca="true" t="shared" si="6" ref="F51:F55">F52</f>
        <v>552.5</v>
      </c>
    </row>
    <row r="52" spans="1:6" ht="12.75">
      <c r="A52" s="9" t="s">
        <v>358</v>
      </c>
      <c r="B52" s="167" t="s">
        <v>107</v>
      </c>
      <c r="C52" s="167" t="s">
        <v>66</v>
      </c>
      <c r="D52" s="218" t="s">
        <v>102</v>
      </c>
      <c r="E52" s="16">
        <f>E53</f>
        <v>552.5</v>
      </c>
      <c r="F52" s="16">
        <f t="shared" si="6"/>
        <v>552.5</v>
      </c>
    </row>
    <row r="53" spans="1:6" ht="31.5">
      <c r="A53" s="9" t="s">
        <v>358</v>
      </c>
      <c r="B53" s="167">
        <v>9930000000</v>
      </c>
      <c r="C53" s="167"/>
      <c r="D53" s="50" t="s">
        <v>154</v>
      </c>
      <c r="E53" s="16">
        <f>E54</f>
        <v>552.5</v>
      </c>
      <c r="F53" s="16">
        <f t="shared" si="6"/>
        <v>552.5</v>
      </c>
    </row>
    <row r="54" spans="1:6" ht="31.5">
      <c r="A54" s="9" t="s">
        <v>358</v>
      </c>
      <c r="B54" s="167">
        <v>9930020480</v>
      </c>
      <c r="C54" s="167"/>
      <c r="D54" s="218" t="s">
        <v>360</v>
      </c>
      <c r="E54" s="16">
        <f>E55</f>
        <v>552.5</v>
      </c>
      <c r="F54" s="16">
        <f t="shared" si="6"/>
        <v>552.5</v>
      </c>
    </row>
    <row r="55" spans="1:6" ht="12.75">
      <c r="A55" s="9" t="s">
        <v>358</v>
      </c>
      <c r="B55" s="167">
        <v>9930020480</v>
      </c>
      <c r="C55" s="167" t="s">
        <v>70</v>
      </c>
      <c r="D55" s="218" t="s">
        <v>71</v>
      </c>
      <c r="E55" s="16">
        <f>E56</f>
        <v>552.5</v>
      </c>
      <c r="F55" s="16">
        <f t="shared" si="6"/>
        <v>552.5</v>
      </c>
    </row>
    <row r="56" spans="1:6" ht="12.75">
      <c r="A56" s="9" t="s">
        <v>358</v>
      </c>
      <c r="B56" s="167">
        <v>9930020480</v>
      </c>
      <c r="C56" s="167">
        <v>880</v>
      </c>
      <c r="D56" s="218" t="s">
        <v>361</v>
      </c>
      <c r="E56" s="16">
        <f>'№ 6 ведом'!F39</f>
        <v>552.5</v>
      </c>
      <c r="F56" s="16">
        <f>'№ 6 ведом'!G39</f>
        <v>552.5</v>
      </c>
    </row>
    <row r="57" spans="1:6" ht="12.75">
      <c r="A57" s="21" t="s">
        <v>211</v>
      </c>
      <c r="B57" s="217"/>
      <c r="C57" s="217"/>
      <c r="D57" s="172" t="s">
        <v>212</v>
      </c>
      <c r="E57" s="16">
        <f aca="true" t="shared" si="7" ref="E57:E62">E58</f>
        <v>88.6</v>
      </c>
      <c r="F57" s="16">
        <f aca="true" t="shared" si="8" ref="F57:F62">F58</f>
        <v>88.6</v>
      </c>
    </row>
    <row r="58" spans="1:6" ht="47.25">
      <c r="A58" s="9" t="s">
        <v>211</v>
      </c>
      <c r="B58" s="167">
        <v>2200000000</v>
      </c>
      <c r="C58" s="217"/>
      <c r="D58" s="218" t="s">
        <v>320</v>
      </c>
      <c r="E58" s="16">
        <f t="shared" si="7"/>
        <v>88.6</v>
      </c>
      <c r="F58" s="16">
        <f t="shared" si="8"/>
        <v>88.6</v>
      </c>
    </row>
    <row r="59" spans="1:6" ht="31.5">
      <c r="A59" s="9" t="s">
        <v>211</v>
      </c>
      <c r="B59" s="217">
        <v>2240000000</v>
      </c>
      <c r="C59" s="217"/>
      <c r="D59" s="218" t="s">
        <v>129</v>
      </c>
      <c r="E59" s="16">
        <f t="shared" si="7"/>
        <v>88.6</v>
      </c>
      <c r="F59" s="16">
        <f t="shared" si="8"/>
        <v>88.6</v>
      </c>
    </row>
    <row r="60" spans="1:6" ht="31.5">
      <c r="A60" s="21" t="s">
        <v>211</v>
      </c>
      <c r="B60" s="217">
        <v>2240500000</v>
      </c>
      <c r="C60" s="217"/>
      <c r="D60" s="218" t="s">
        <v>130</v>
      </c>
      <c r="E60" s="16">
        <f t="shared" si="7"/>
        <v>88.6</v>
      </c>
      <c r="F60" s="16">
        <f t="shared" si="8"/>
        <v>88.6</v>
      </c>
    </row>
    <row r="61" spans="1:6" ht="31.5">
      <c r="A61" s="9" t="s">
        <v>211</v>
      </c>
      <c r="B61" s="217">
        <v>2240520410</v>
      </c>
      <c r="C61" s="217"/>
      <c r="D61" s="218" t="s">
        <v>200</v>
      </c>
      <c r="E61" s="16">
        <f t="shared" si="7"/>
        <v>88.6</v>
      </c>
      <c r="F61" s="16">
        <f t="shared" si="8"/>
        <v>88.6</v>
      </c>
    </row>
    <row r="62" spans="1:6" ht="12.75">
      <c r="A62" s="9" t="s">
        <v>211</v>
      </c>
      <c r="B62" s="217">
        <v>2240520410</v>
      </c>
      <c r="C62" s="217" t="s">
        <v>70</v>
      </c>
      <c r="D62" s="218" t="s">
        <v>71</v>
      </c>
      <c r="E62" s="16">
        <f t="shared" si="7"/>
        <v>88.6</v>
      </c>
      <c r="F62" s="16">
        <f t="shared" si="8"/>
        <v>88.6</v>
      </c>
    </row>
    <row r="63" spans="1:6" ht="31.5">
      <c r="A63" s="9" t="s">
        <v>211</v>
      </c>
      <c r="B63" s="217">
        <v>2240520410</v>
      </c>
      <c r="C63" s="217">
        <v>860</v>
      </c>
      <c r="D63" s="218" t="s">
        <v>222</v>
      </c>
      <c r="E63" s="16">
        <f>'№ 6 ведом'!F46</f>
        <v>88.6</v>
      </c>
      <c r="F63" s="16">
        <f>'№ 6 ведом'!G46</f>
        <v>88.6</v>
      </c>
    </row>
    <row r="64" spans="1:6" ht="12.75">
      <c r="A64" s="217" t="s">
        <v>47</v>
      </c>
      <c r="B64" s="217"/>
      <c r="C64" s="217"/>
      <c r="D64" s="44" t="s">
        <v>8</v>
      </c>
      <c r="E64" s="16">
        <f>E65</f>
        <v>794.4</v>
      </c>
      <c r="F64" s="16">
        <f aca="true" t="shared" si="9" ref="F64:F68">F65</f>
        <v>0</v>
      </c>
    </row>
    <row r="65" spans="1:6" ht="12.75">
      <c r="A65" s="217" t="s">
        <v>47</v>
      </c>
      <c r="B65" s="217">
        <v>9900000000</v>
      </c>
      <c r="C65" s="217"/>
      <c r="D65" s="44" t="s">
        <v>102</v>
      </c>
      <c r="E65" s="16">
        <f>E66</f>
        <v>794.4</v>
      </c>
      <c r="F65" s="16">
        <f t="shared" si="9"/>
        <v>0</v>
      </c>
    </row>
    <row r="66" spans="1:6" ht="12.75">
      <c r="A66" s="217" t="s">
        <v>47</v>
      </c>
      <c r="B66" s="217">
        <v>9910000000</v>
      </c>
      <c r="C66" s="217"/>
      <c r="D66" s="44" t="s">
        <v>8</v>
      </c>
      <c r="E66" s="16">
        <f>E67</f>
        <v>794.4</v>
      </c>
      <c r="F66" s="16">
        <f t="shared" si="9"/>
        <v>0</v>
      </c>
    </row>
    <row r="67" spans="1:6" ht="12.75">
      <c r="A67" s="217" t="s">
        <v>47</v>
      </c>
      <c r="B67" s="217">
        <v>9910020000</v>
      </c>
      <c r="C67" s="217"/>
      <c r="D67" s="218" t="s">
        <v>279</v>
      </c>
      <c r="E67" s="16">
        <f>E68</f>
        <v>794.4</v>
      </c>
      <c r="F67" s="16">
        <f t="shared" si="9"/>
        <v>0</v>
      </c>
    </row>
    <row r="68" spans="1:6" ht="12.75">
      <c r="A68" s="217" t="s">
        <v>47</v>
      </c>
      <c r="B68" s="217">
        <v>9910020000</v>
      </c>
      <c r="C68" s="167" t="s">
        <v>70</v>
      </c>
      <c r="D68" s="218" t="s">
        <v>71</v>
      </c>
      <c r="E68" s="16">
        <f>E69</f>
        <v>794.4</v>
      </c>
      <c r="F68" s="16">
        <f t="shared" si="9"/>
        <v>0</v>
      </c>
    </row>
    <row r="69" spans="1:6" ht="12.75">
      <c r="A69" s="217" t="s">
        <v>47</v>
      </c>
      <c r="B69" s="217">
        <v>9910020000</v>
      </c>
      <c r="C69" s="2" t="s">
        <v>159</v>
      </c>
      <c r="D69" s="42" t="s">
        <v>160</v>
      </c>
      <c r="E69" s="16">
        <f>'№ 6 ведом'!F543</f>
        <v>794.4</v>
      </c>
      <c r="F69" s="16">
        <f>'№ 6 ведом'!G543</f>
        <v>0</v>
      </c>
    </row>
    <row r="70" spans="1:6" ht="12.75">
      <c r="A70" s="219" t="s">
        <v>60</v>
      </c>
      <c r="B70" s="219" t="s">
        <v>66</v>
      </c>
      <c r="C70" s="219" t="s">
        <v>66</v>
      </c>
      <c r="D70" s="172" t="s">
        <v>23</v>
      </c>
      <c r="E70" s="7">
        <f>E71+E89+E108+E134</f>
        <v>55701.700000000004</v>
      </c>
      <c r="F70" s="7">
        <f>F71+F89+F108+F134</f>
        <v>49090</v>
      </c>
    </row>
    <row r="71" spans="1:6" ht="47.25">
      <c r="A71" s="217" t="s">
        <v>60</v>
      </c>
      <c r="B71" s="167">
        <v>2200000000</v>
      </c>
      <c r="C71" s="217"/>
      <c r="D71" s="44" t="s">
        <v>320</v>
      </c>
      <c r="E71" s="16">
        <f>E72</f>
        <v>707.8</v>
      </c>
      <c r="F71" s="16">
        <f>F72</f>
        <v>707.2</v>
      </c>
    </row>
    <row r="72" spans="1:6" ht="31.5">
      <c r="A72" s="217" t="s">
        <v>60</v>
      </c>
      <c r="B72" s="217">
        <v>2240000000</v>
      </c>
      <c r="C72" s="217"/>
      <c r="D72" s="44" t="s">
        <v>129</v>
      </c>
      <c r="E72" s="16">
        <f>E73+E82</f>
        <v>707.8</v>
      </c>
      <c r="F72" s="16">
        <f>F73+F82</f>
        <v>707.2</v>
      </c>
    </row>
    <row r="73" spans="1:6" ht="31.5">
      <c r="A73" s="217" t="s">
        <v>60</v>
      </c>
      <c r="B73" s="217">
        <v>2240200000</v>
      </c>
      <c r="C73" s="217"/>
      <c r="D73" s="44" t="s">
        <v>142</v>
      </c>
      <c r="E73" s="16">
        <f>E74+E79</f>
        <v>145.2</v>
      </c>
      <c r="F73" s="16">
        <f>F74+F79</f>
        <v>145.1</v>
      </c>
    </row>
    <row r="74" spans="1:6" ht="12.75">
      <c r="A74" s="217" t="s">
        <v>60</v>
      </c>
      <c r="B74" s="217">
        <v>2240220340</v>
      </c>
      <c r="C74" s="217"/>
      <c r="D74" s="44" t="s">
        <v>147</v>
      </c>
      <c r="E74" s="16">
        <f>E75+E77</f>
        <v>138.6</v>
      </c>
      <c r="F74" s="16">
        <f>F75+F77</f>
        <v>138.6</v>
      </c>
    </row>
    <row r="75" spans="1:6" ht="31.5">
      <c r="A75" s="217" t="s">
        <v>60</v>
      </c>
      <c r="B75" s="217">
        <v>2240220340</v>
      </c>
      <c r="C75" s="167" t="s">
        <v>69</v>
      </c>
      <c r="D75" s="218" t="s">
        <v>92</v>
      </c>
      <c r="E75" s="16">
        <f>E76</f>
        <v>98.8</v>
      </c>
      <c r="F75" s="16">
        <f>F76</f>
        <v>98.8</v>
      </c>
    </row>
    <row r="76" spans="1:6" ht="31.5">
      <c r="A76" s="217" t="s">
        <v>60</v>
      </c>
      <c r="B76" s="217">
        <v>2240220340</v>
      </c>
      <c r="C76" s="217">
        <v>240</v>
      </c>
      <c r="D76" s="44" t="s">
        <v>219</v>
      </c>
      <c r="E76" s="16">
        <f>'№ 6 ведом'!F53</f>
        <v>98.8</v>
      </c>
      <c r="F76" s="16">
        <f>'№ 6 ведом'!G53</f>
        <v>98.8</v>
      </c>
    </row>
    <row r="77" spans="1:6" ht="12.75">
      <c r="A77" s="217" t="s">
        <v>60</v>
      </c>
      <c r="B77" s="217">
        <v>2240220340</v>
      </c>
      <c r="C77" s="167" t="s">
        <v>73</v>
      </c>
      <c r="D77" s="218" t="s">
        <v>74</v>
      </c>
      <c r="E77" s="16">
        <f>E78</f>
        <v>39.8</v>
      </c>
      <c r="F77" s="16">
        <f>F78</f>
        <v>39.8</v>
      </c>
    </row>
    <row r="78" spans="1:6" ht="12.75">
      <c r="A78" s="217" t="s">
        <v>60</v>
      </c>
      <c r="B78" s="217">
        <v>2240220340</v>
      </c>
      <c r="C78" s="217">
        <v>350</v>
      </c>
      <c r="D78" s="42" t="s">
        <v>148</v>
      </c>
      <c r="E78" s="16">
        <f>'№ 6 ведом'!F55</f>
        <v>39.8</v>
      </c>
      <c r="F78" s="16">
        <f>'№ 6 ведом'!G55</f>
        <v>39.8</v>
      </c>
    </row>
    <row r="79" spans="1:6" ht="31.5">
      <c r="A79" s="217" t="s">
        <v>60</v>
      </c>
      <c r="B79" s="217">
        <v>2240220360</v>
      </c>
      <c r="C79" s="217"/>
      <c r="D79" s="42" t="s">
        <v>223</v>
      </c>
      <c r="E79" s="16">
        <f aca="true" t="shared" si="10" ref="E79:F80">E80</f>
        <v>6.6</v>
      </c>
      <c r="F79" s="16">
        <f t="shared" si="10"/>
        <v>6.5</v>
      </c>
    </row>
    <row r="80" spans="1:6" ht="12.75">
      <c r="A80" s="217" t="s">
        <v>60</v>
      </c>
      <c r="B80" s="217">
        <v>2240220360</v>
      </c>
      <c r="C80" s="167" t="s">
        <v>73</v>
      </c>
      <c r="D80" s="218" t="s">
        <v>74</v>
      </c>
      <c r="E80" s="16">
        <f t="shared" si="10"/>
        <v>6.6</v>
      </c>
      <c r="F80" s="16">
        <f t="shared" si="10"/>
        <v>6.5</v>
      </c>
    </row>
    <row r="81" spans="1:6" ht="12.75">
      <c r="A81" s="217" t="s">
        <v>60</v>
      </c>
      <c r="B81" s="217">
        <v>2240220360</v>
      </c>
      <c r="C81" s="217">
        <v>350</v>
      </c>
      <c r="D81" s="42" t="s">
        <v>148</v>
      </c>
      <c r="E81" s="16">
        <f>'№ 6 ведом'!F58</f>
        <v>6.6</v>
      </c>
      <c r="F81" s="16">
        <f>'№ 6 ведом'!G58</f>
        <v>6.5</v>
      </c>
    </row>
    <row r="82" spans="1:6" ht="31.5">
      <c r="A82" s="217" t="s">
        <v>60</v>
      </c>
      <c r="B82" s="217">
        <v>2240500000</v>
      </c>
      <c r="C82" s="217"/>
      <c r="D82" s="44" t="s">
        <v>130</v>
      </c>
      <c r="E82" s="16">
        <f>E83+E86</f>
        <v>562.6</v>
      </c>
      <c r="F82" s="16">
        <f>F83+F86</f>
        <v>562.1</v>
      </c>
    </row>
    <row r="83" spans="1:6" ht="31.5">
      <c r="A83" s="217" t="s">
        <v>60</v>
      </c>
      <c r="B83" s="217">
        <v>2240520410</v>
      </c>
      <c r="C83" s="217"/>
      <c r="D83" s="44" t="s">
        <v>200</v>
      </c>
      <c r="E83" s="16">
        <f aca="true" t="shared" si="11" ref="E83:F84">E84</f>
        <v>117.2</v>
      </c>
      <c r="F83" s="16">
        <f t="shared" si="11"/>
        <v>116.7</v>
      </c>
    </row>
    <row r="84" spans="1:6" ht="12.75">
      <c r="A84" s="217" t="s">
        <v>60</v>
      </c>
      <c r="B84" s="217">
        <v>2240520410</v>
      </c>
      <c r="C84" s="217" t="s">
        <v>70</v>
      </c>
      <c r="D84" s="44" t="s">
        <v>71</v>
      </c>
      <c r="E84" s="16">
        <f t="shared" si="11"/>
        <v>117.2</v>
      </c>
      <c r="F84" s="16">
        <f t="shared" si="11"/>
        <v>116.7</v>
      </c>
    </row>
    <row r="85" spans="1:6" ht="12.75">
      <c r="A85" s="217" t="s">
        <v>60</v>
      </c>
      <c r="B85" s="217">
        <v>2240520410</v>
      </c>
      <c r="C85" s="217">
        <v>850</v>
      </c>
      <c r="D85" s="44" t="s">
        <v>97</v>
      </c>
      <c r="E85" s="16">
        <f>'№ 6 ведом'!F62</f>
        <v>117.2</v>
      </c>
      <c r="F85" s="16">
        <f>'№ 6 ведом'!G62</f>
        <v>116.7</v>
      </c>
    </row>
    <row r="86" spans="1:6" ht="31.5">
      <c r="A86" s="217" t="s">
        <v>60</v>
      </c>
      <c r="B86" s="217">
        <v>2240520460</v>
      </c>
      <c r="C86" s="217"/>
      <c r="D86" s="44" t="s">
        <v>214</v>
      </c>
      <c r="E86" s="16">
        <f aca="true" t="shared" si="12" ref="E86:F87">E87</f>
        <v>445.4</v>
      </c>
      <c r="F86" s="16">
        <f t="shared" si="12"/>
        <v>445.4</v>
      </c>
    </row>
    <row r="87" spans="1:6" ht="31.5">
      <c r="A87" s="217" t="s">
        <v>60</v>
      </c>
      <c r="B87" s="217">
        <v>2240520460</v>
      </c>
      <c r="C87" s="167" t="s">
        <v>69</v>
      </c>
      <c r="D87" s="218" t="s">
        <v>92</v>
      </c>
      <c r="E87" s="16">
        <f t="shared" si="12"/>
        <v>445.4</v>
      </c>
      <c r="F87" s="16">
        <f t="shared" si="12"/>
        <v>445.4</v>
      </c>
    </row>
    <row r="88" spans="1:6" ht="31.5">
      <c r="A88" s="217" t="s">
        <v>60</v>
      </c>
      <c r="B88" s="217">
        <v>2240520460</v>
      </c>
      <c r="C88" s="217">
        <v>240</v>
      </c>
      <c r="D88" s="44" t="s">
        <v>219</v>
      </c>
      <c r="E88" s="16">
        <f>'№ 6 ведом'!F65</f>
        <v>445.4</v>
      </c>
      <c r="F88" s="16">
        <f>'№ 6 ведом'!G65</f>
        <v>445.4</v>
      </c>
    </row>
    <row r="89" spans="1:6" ht="31.5">
      <c r="A89" s="217" t="s">
        <v>60</v>
      </c>
      <c r="B89" s="167">
        <v>2500000000</v>
      </c>
      <c r="C89" s="217"/>
      <c r="D89" s="44" t="s">
        <v>321</v>
      </c>
      <c r="E89" s="16">
        <f>E90+E99</f>
        <v>800.9000000000001</v>
      </c>
      <c r="F89" s="16">
        <f>F90+F99</f>
        <v>550.3</v>
      </c>
    </row>
    <row r="90" spans="1:6" ht="12.75">
      <c r="A90" s="217" t="s">
        <v>60</v>
      </c>
      <c r="B90" s="217">
        <v>2510000000</v>
      </c>
      <c r="C90" s="217"/>
      <c r="D90" s="44" t="s">
        <v>150</v>
      </c>
      <c r="E90" s="16">
        <f>E91+E95</f>
        <v>275.5</v>
      </c>
      <c r="F90" s="16">
        <f aca="true" t="shared" si="13" ref="F90">F91+F95</f>
        <v>274.9</v>
      </c>
    </row>
    <row r="91" spans="1:6" ht="47.25">
      <c r="A91" s="217" t="s">
        <v>60</v>
      </c>
      <c r="B91" s="217">
        <v>2510200000</v>
      </c>
      <c r="C91" s="217"/>
      <c r="D91" s="44" t="s">
        <v>172</v>
      </c>
      <c r="E91" s="16">
        <f>E92</f>
        <v>110.5</v>
      </c>
      <c r="F91" s="16">
        <f aca="true" t="shared" si="14" ref="F91:F93">F92</f>
        <v>109.9</v>
      </c>
    </row>
    <row r="92" spans="1:6" ht="31.5">
      <c r="A92" s="217" t="s">
        <v>60</v>
      </c>
      <c r="B92" s="217">
        <v>2510220170</v>
      </c>
      <c r="C92" s="217"/>
      <c r="D92" s="44" t="s">
        <v>173</v>
      </c>
      <c r="E92" s="16">
        <f>E93</f>
        <v>110.5</v>
      </c>
      <c r="F92" s="16">
        <f t="shared" si="14"/>
        <v>109.9</v>
      </c>
    </row>
    <row r="93" spans="1:6" ht="63">
      <c r="A93" s="217" t="s">
        <v>60</v>
      </c>
      <c r="B93" s="217">
        <v>2510220170</v>
      </c>
      <c r="C93" s="217" t="s">
        <v>68</v>
      </c>
      <c r="D93" s="218" t="s">
        <v>1</v>
      </c>
      <c r="E93" s="16">
        <f>E94</f>
        <v>110.5</v>
      </c>
      <c r="F93" s="16">
        <f t="shared" si="14"/>
        <v>109.9</v>
      </c>
    </row>
    <row r="94" spans="1:6" ht="31.5">
      <c r="A94" s="217" t="s">
        <v>60</v>
      </c>
      <c r="B94" s="217">
        <v>2510220170</v>
      </c>
      <c r="C94" s="217">
        <v>120</v>
      </c>
      <c r="D94" s="218" t="s">
        <v>220</v>
      </c>
      <c r="E94" s="16">
        <f>'№ 6 ведом'!F71</f>
        <v>110.5</v>
      </c>
      <c r="F94" s="16">
        <f>'№ 6 ведом'!G71</f>
        <v>109.9</v>
      </c>
    </row>
    <row r="95" spans="1:6" ht="31.5">
      <c r="A95" s="217" t="s">
        <v>60</v>
      </c>
      <c r="B95" s="217">
        <v>2510300000</v>
      </c>
      <c r="C95" s="217"/>
      <c r="D95" s="218" t="s">
        <v>393</v>
      </c>
      <c r="E95" s="20">
        <f>E96</f>
        <v>165</v>
      </c>
      <c r="F95" s="20">
        <f aca="true" t="shared" si="15" ref="F95:F97">F96</f>
        <v>165</v>
      </c>
    </row>
    <row r="96" spans="1:6" ht="31.5">
      <c r="A96" s="217" t="s">
        <v>60</v>
      </c>
      <c r="B96" s="217">
        <v>2510320180</v>
      </c>
      <c r="C96" s="217"/>
      <c r="D96" s="218" t="s">
        <v>394</v>
      </c>
      <c r="E96" s="20">
        <f>E97</f>
        <v>165</v>
      </c>
      <c r="F96" s="20">
        <f t="shared" si="15"/>
        <v>165</v>
      </c>
    </row>
    <row r="97" spans="1:6" ht="31.5">
      <c r="A97" s="217" t="s">
        <v>60</v>
      </c>
      <c r="B97" s="217">
        <v>2510320180</v>
      </c>
      <c r="C97" s="167" t="s">
        <v>69</v>
      </c>
      <c r="D97" s="218" t="s">
        <v>92</v>
      </c>
      <c r="E97" s="20">
        <f>E98</f>
        <v>165</v>
      </c>
      <c r="F97" s="20">
        <f t="shared" si="15"/>
        <v>165</v>
      </c>
    </row>
    <row r="98" spans="1:6" ht="31.5">
      <c r="A98" s="217" t="s">
        <v>60</v>
      </c>
      <c r="B98" s="217">
        <v>2510320180</v>
      </c>
      <c r="C98" s="217">
        <v>240</v>
      </c>
      <c r="D98" s="218" t="s">
        <v>219</v>
      </c>
      <c r="E98" s="20">
        <f>'№ 6 ведом'!F75</f>
        <v>165</v>
      </c>
      <c r="F98" s="20">
        <f>'№ 6 ведом'!G75</f>
        <v>165</v>
      </c>
    </row>
    <row r="99" spans="1:6" ht="31.5">
      <c r="A99" s="217" t="s">
        <v>60</v>
      </c>
      <c r="B99" s="167">
        <v>2520000000</v>
      </c>
      <c r="C99" s="217"/>
      <c r="D99" s="50" t="s">
        <v>231</v>
      </c>
      <c r="E99" s="16">
        <f>E100+E104</f>
        <v>525.4000000000001</v>
      </c>
      <c r="F99" s="16">
        <f aca="true" t="shared" si="16" ref="F99">F100+F104</f>
        <v>275.4</v>
      </c>
    </row>
    <row r="100" spans="1:6" ht="63">
      <c r="A100" s="217" t="s">
        <v>60</v>
      </c>
      <c r="B100" s="167">
        <v>2520100000</v>
      </c>
      <c r="C100" s="217"/>
      <c r="D100" s="50" t="s">
        <v>291</v>
      </c>
      <c r="E100" s="16">
        <f>E101</f>
        <v>293.3</v>
      </c>
      <c r="F100" s="16">
        <f aca="true" t="shared" si="17" ref="F100:F102">F101</f>
        <v>90</v>
      </c>
    </row>
    <row r="101" spans="1:6" ht="31.5">
      <c r="A101" s="217" t="s">
        <v>60</v>
      </c>
      <c r="B101" s="10" t="s">
        <v>305</v>
      </c>
      <c r="C101" s="217"/>
      <c r="D101" s="50" t="s">
        <v>292</v>
      </c>
      <c r="E101" s="16">
        <f>E102</f>
        <v>293.3</v>
      </c>
      <c r="F101" s="16">
        <f t="shared" si="17"/>
        <v>90</v>
      </c>
    </row>
    <row r="102" spans="1:6" ht="31.5">
      <c r="A102" s="217" t="s">
        <v>60</v>
      </c>
      <c r="B102" s="10" t="s">
        <v>305</v>
      </c>
      <c r="C102" s="167" t="s">
        <v>69</v>
      </c>
      <c r="D102" s="218" t="s">
        <v>92</v>
      </c>
      <c r="E102" s="16">
        <f>E103</f>
        <v>293.3</v>
      </c>
      <c r="F102" s="16">
        <f t="shared" si="17"/>
        <v>90</v>
      </c>
    </row>
    <row r="103" spans="1:6" ht="31.5">
      <c r="A103" s="217" t="s">
        <v>60</v>
      </c>
      <c r="B103" s="10" t="s">
        <v>305</v>
      </c>
      <c r="C103" s="217">
        <v>240</v>
      </c>
      <c r="D103" s="218" t="s">
        <v>219</v>
      </c>
      <c r="E103" s="16">
        <f>'№ 6 ведом'!F80</f>
        <v>293.3</v>
      </c>
      <c r="F103" s="16">
        <f>'№ 6 ведом'!G80</f>
        <v>90</v>
      </c>
    </row>
    <row r="104" spans="1:6" ht="31.5">
      <c r="A104" s="217" t="s">
        <v>60</v>
      </c>
      <c r="B104" s="167">
        <v>2520400000</v>
      </c>
      <c r="C104" s="217"/>
      <c r="D104" s="50" t="s">
        <v>344</v>
      </c>
      <c r="E104" s="16">
        <f>E105</f>
        <v>232.10000000000002</v>
      </c>
      <c r="F104" s="16">
        <f aca="true" t="shared" si="18" ref="F104:F106">F105</f>
        <v>185.4</v>
      </c>
    </row>
    <row r="105" spans="1:6" ht="12.75">
      <c r="A105" s="217" t="s">
        <v>60</v>
      </c>
      <c r="B105" s="167">
        <v>2520420300</v>
      </c>
      <c r="C105" s="217"/>
      <c r="D105" s="50" t="s">
        <v>345</v>
      </c>
      <c r="E105" s="16">
        <f>E106</f>
        <v>232.10000000000002</v>
      </c>
      <c r="F105" s="16">
        <f t="shared" si="18"/>
        <v>185.4</v>
      </c>
    </row>
    <row r="106" spans="1:6" ht="31.5">
      <c r="A106" s="217" t="s">
        <v>60</v>
      </c>
      <c r="B106" s="167">
        <v>2520420300</v>
      </c>
      <c r="C106" s="167" t="s">
        <v>69</v>
      </c>
      <c r="D106" s="218" t="s">
        <v>92</v>
      </c>
      <c r="E106" s="16">
        <f>E107</f>
        <v>232.10000000000002</v>
      </c>
      <c r="F106" s="16">
        <f t="shared" si="18"/>
        <v>185.4</v>
      </c>
    </row>
    <row r="107" spans="1:6" ht="31.5">
      <c r="A107" s="217" t="s">
        <v>60</v>
      </c>
      <c r="B107" s="167">
        <v>2520420300</v>
      </c>
      <c r="C107" s="217">
        <v>240</v>
      </c>
      <c r="D107" s="218" t="s">
        <v>219</v>
      </c>
      <c r="E107" s="16">
        <f>'№ 6 ведом'!F84</f>
        <v>232.10000000000002</v>
      </c>
      <c r="F107" s="16">
        <f>'№ 6 ведом'!G84</f>
        <v>185.4</v>
      </c>
    </row>
    <row r="108" spans="1:6" ht="47.25">
      <c r="A108" s="167" t="s">
        <v>60</v>
      </c>
      <c r="B108" s="167">
        <v>2600000000</v>
      </c>
      <c r="C108" s="167"/>
      <c r="D108" s="218" t="s">
        <v>325</v>
      </c>
      <c r="E108" s="16">
        <f>E109+E117+E129</f>
        <v>10870.2</v>
      </c>
      <c r="F108" s="16">
        <f>F109+F117+F129</f>
        <v>10555.7</v>
      </c>
    </row>
    <row r="109" spans="1:6" ht="31.5">
      <c r="A109" s="167" t="s">
        <v>60</v>
      </c>
      <c r="B109" s="167">
        <v>2610000000</v>
      </c>
      <c r="C109" s="167"/>
      <c r="D109" s="218" t="s">
        <v>104</v>
      </c>
      <c r="E109" s="16">
        <f>E110</f>
        <v>7732.200000000001</v>
      </c>
      <c r="F109" s="16">
        <f>F110</f>
        <v>7618.200000000001</v>
      </c>
    </row>
    <row r="110" spans="1:6" ht="12.75">
      <c r="A110" s="167" t="s">
        <v>60</v>
      </c>
      <c r="B110" s="167">
        <v>2610100000</v>
      </c>
      <c r="C110" s="167"/>
      <c r="D110" s="218" t="s">
        <v>105</v>
      </c>
      <c r="E110" s="16">
        <f>E111+E114</f>
        <v>7732.200000000001</v>
      </c>
      <c r="F110" s="16">
        <f>F111+F114</f>
        <v>7618.200000000001</v>
      </c>
    </row>
    <row r="111" spans="1:6" ht="12.75">
      <c r="A111" s="167" t="s">
        <v>60</v>
      </c>
      <c r="B111" s="167">
        <v>2610120210</v>
      </c>
      <c r="C111" s="17"/>
      <c r="D111" s="218" t="s">
        <v>106</v>
      </c>
      <c r="E111" s="16">
        <f aca="true" t="shared" si="19" ref="E111:F112">E112</f>
        <v>7482.200000000001</v>
      </c>
      <c r="F111" s="16">
        <f t="shared" si="19"/>
        <v>7368.200000000001</v>
      </c>
    </row>
    <row r="112" spans="1:6" ht="31.5">
      <c r="A112" s="167" t="s">
        <v>60</v>
      </c>
      <c r="B112" s="167">
        <v>2610120210</v>
      </c>
      <c r="C112" s="167" t="s">
        <v>69</v>
      </c>
      <c r="D112" s="218" t="s">
        <v>92</v>
      </c>
      <c r="E112" s="16">
        <f t="shared" si="19"/>
        <v>7482.200000000001</v>
      </c>
      <c r="F112" s="16">
        <f t="shared" si="19"/>
        <v>7368.200000000001</v>
      </c>
    </row>
    <row r="113" spans="1:6" ht="31.5">
      <c r="A113" s="167" t="s">
        <v>60</v>
      </c>
      <c r="B113" s="167">
        <v>2610120210</v>
      </c>
      <c r="C113" s="217">
        <v>240</v>
      </c>
      <c r="D113" s="218" t="s">
        <v>219</v>
      </c>
      <c r="E113" s="16">
        <f>'№ 6 ведом'!F552</f>
        <v>7482.200000000001</v>
      </c>
      <c r="F113" s="16">
        <f>'№ 6 ведом'!G552</f>
        <v>7368.200000000001</v>
      </c>
    </row>
    <row r="114" spans="1:6" ht="31.5">
      <c r="A114" s="167" t="s">
        <v>60</v>
      </c>
      <c r="B114" s="167">
        <v>2610120220</v>
      </c>
      <c r="C114" s="217"/>
      <c r="D114" s="218" t="s">
        <v>103</v>
      </c>
      <c r="E114" s="16">
        <f aca="true" t="shared" si="20" ref="E114:F115">E115</f>
        <v>250</v>
      </c>
      <c r="F114" s="16">
        <f t="shared" si="20"/>
        <v>250</v>
      </c>
    </row>
    <row r="115" spans="1:6" ht="31.5">
      <c r="A115" s="167" t="s">
        <v>60</v>
      </c>
      <c r="B115" s="167">
        <v>2610120220</v>
      </c>
      <c r="C115" s="167" t="s">
        <v>69</v>
      </c>
      <c r="D115" s="218" t="s">
        <v>92</v>
      </c>
      <c r="E115" s="16">
        <f t="shared" si="20"/>
        <v>250</v>
      </c>
      <c r="F115" s="16">
        <f t="shared" si="20"/>
        <v>250</v>
      </c>
    </row>
    <row r="116" spans="1:6" ht="31.5">
      <c r="A116" s="167" t="s">
        <v>60</v>
      </c>
      <c r="B116" s="167">
        <v>2610120220</v>
      </c>
      <c r="C116" s="217">
        <v>240</v>
      </c>
      <c r="D116" s="218" t="s">
        <v>219</v>
      </c>
      <c r="E116" s="16">
        <f>'№ 6 ведом'!F555</f>
        <v>250</v>
      </c>
      <c r="F116" s="16">
        <f>'№ 6 ведом'!G555</f>
        <v>250</v>
      </c>
    </row>
    <row r="117" spans="1:6" ht="47.25">
      <c r="A117" s="167" t="s">
        <v>60</v>
      </c>
      <c r="B117" s="167">
        <v>2620000000</v>
      </c>
      <c r="C117" s="217"/>
      <c r="D117" s="218" t="s">
        <v>201</v>
      </c>
      <c r="E117" s="16">
        <f>E118+E125</f>
        <v>3111.5</v>
      </c>
      <c r="F117" s="16">
        <f>F118+F125</f>
        <v>2911</v>
      </c>
    </row>
    <row r="118" spans="1:6" ht="47.25">
      <c r="A118" s="167" t="s">
        <v>60</v>
      </c>
      <c r="B118" s="217">
        <v>2620100000</v>
      </c>
      <c r="C118" s="217"/>
      <c r="D118" s="44" t="s">
        <v>202</v>
      </c>
      <c r="E118" s="16">
        <f>E119+E122</f>
        <v>2874.5</v>
      </c>
      <c r="F118" s="16">
        <f>F119+F122</f>
        <v>2687.2</v>
      </c>
    </row>
    <row r="119" spans="1:6" ht="47.25">
      <c r="A119" s="217" t="s">
        <v>60</v>
      </c>
      <c r="B119" s="217">
        <v>2620120180</v>
      </c>
      <c r="C119" s="217"/>
      <c r="D119" s="44" t="s">
        <v>203</v>
      </c>
      <c r="E119" s="16">
        <f aca="true" t="shared" si="21" ref="E119:F120">E120</f>
        <v>1403.5</v>
      </c>
      <c r="F119" s="16">
        <f t="shared" si="21"/>
        <v>1403.5</v>
      </c>
    </row>
    <row r="120" spans="1:6" ht="31.5">
      <c r="A120" s="167" t="s">
        <v>60</v>
      </c>
      <c r="B120" s="217">
        <v>2620120180</v>
      </c>
      <c r="C120" s="217" t="s">
        <v>69</v>
      </c>
      <c r="D120" s="44" t="s">
        <v>92</v>
      </c>
      <c r="E120" s="16">
        <f t="shared" si="21"/>
        <v>1403.5</v>
      </c>
      <c r="F120" s="16">
        <f t="shared" si="21"/>
        <v>1403.5</v>
      </c>
    </row>
    <row r="121" spans="1:6" ht="31.5">
      <c r="A121" s="167" t="s">
        <v>60</v>
      </c>
      <c r="B121" s="217">
        <v>2620120180</v>
      </c>
      <c r="C121" s="217">
        <v>240</v>
      </c>
      <c r="D121" s="44" t="s">
        <v>219</v>
      </c>
      <c r="E121" s="16">
        <f>'№ 6 ведом'!F90</f>
        <v>1403.5</v>
      </c>
      <c r="F121" s="16">
        <f>'№ 6 ведом'!G90</f>
        <v>1403.5</v>
      </c>
    </row>
    <row r="122" spans="1:6" ht="47.25">
      <c r="A122" s="217" t="s">
        <v>60</v>
      </c>
      <c r="B122" s="217">
        <v>2620120520</v>
      </c>
      <c r="C122" s="217"/>
      <c r="D122" s="44" t="s">
        <v>208</v>
      </c>
      <c r="E122" s="16">
        <f aca="true" t="shared" si="22" ref="E122:F123">E123</f>
        <v>1471</v>
      </c>
      <c r="F122" s="16">
        <f t="shared" si="22"/>
        <v>1283.7</v>
      </c>
    </row>
    <row r="123" spans="1:6" ht="31.5">
      <c r="A123" s="167" t="s">
        <v>60</v>
      </c>
      <c r="B123" s="217">
        <v>2620120520</v>
      </c>
      <c r="C123" s="217" t="s">
        <v>69</v>
      </c>
      <c r="D123" s="44" t="s">
        <v>92</v>
      </c>
      <c r="E123" s="16">
        <f t="shared" si="22"/>
        <v>1471</v>
      </c>
      <c r="F123" s="16">
        <f t="shared" si="22"/>
        <v>1283.7</v>
      </c>
    </row>
    <row r="124" spans="1:6" ht="31.5">
      <c r="A124" s="167" t="s">
        <v>60</v>
      </c>
      <c r="B124" s="217">
        <v>2620120520</v>
      </c>
      <c r="C124" s="217">
        <v>240</v>
      </c>
      <c r="D124" s="44" t="s">
        <v>219</v>
      </c>
      <c r="E124" s="16">
        <f>'№ 6 ведом'!F93</f>
        <v>1471</v>
      </c>
      <c r="F124" s="16">
        <f>'№ 6 ведом'!G93</f>
        <v>1283.7</v>
      </c>
    </row>
    <row r="125" spans="1:6" ht="47.25">
      <c r="A125" s="217" t="s">
        <v>60</v>
      </c>
      <c r="B125" s="217">
        <v>2620200000</v>
      </c>
      <c r="C125" s="217"/>
      <c r="D125" s="44" t="s">
        <v>204</v>
      </c>
      <c r="E125" s="16">
        <f>E126</f>
        <v>237</v>
      </c>
      <c r="F125" s="16">
        <f aca="true" t="shared" si="23" ref="F125:F127">F126</f>
        <v>223.8</v>
      </c>
    </row>
    <row r="126" spans="1:6" ht="31.5">
      <c r="A126" s="167" t="s">
        <v>60</v>
      </c>
      <c r="B126" s="217">
        <v>2620220530</v>
      </c>
      <c r="C126" s="217"/>
      <c r="D126" s="44" t="s">
        <v>205</v>
      </c>
      <c r="E126" s="16">
        <f>E127</f>
        <v>237</v>
      </c>
      <c r="F126" s="16">
        <f t="shared" si="23"/>
        <v>223.8</v>
      </c>
    </row>
    <row r="127" spans="1:6" ht="31.5">
      <c r="A127" s="167" t="s">
        <v>60</v>
      </c>
      <c r="B127" s="217">
        <v>2620220530</v>
      </c>
      <c r="C127" s="217" t="s">
        <v>69</v>
      </c>
      <c r="D127" s="44" t="s">
        <v>92</v>
      </c>
      <c r="E127" s="16">
        <f>E128</f>
        <v>237</v>
      </c>
      <c r="F127" s="16">
        <f t="shared" si="23"/>
        <v>223.8</v>
      </c>
    </row>
    <row r="128" spans="1:6" ht="31.5">
      <c r="A128" s="217" t="s">
        <v>60</v>
      </c>
      <c r="B128" s="217">
        <v>2620220530</v>
      </c>
      <c r="C128" s="217">
        <v>240</v>
      </c>
      <c r="D128" s="44" t="s">
        <v>219</v>
      </c>
      <c r="E128" s="16">
        <f>'№ 6 ведом'!F97</f>
        <v>237</v>
      </c>
      <c r="F128" s="16">
        <f>'№ 6 ведом'!G97</f>
        <v>223.8</v>
      </c>
    </row>
    <row r="129" spans="1:6" ht="47.25">
      <c r="A129" s="217" t="s">
        <v>60</v>
      </c>
      <c r="B129" s="167">
        <v>2630000000</v>
      </c>
      <c r="C129" s="1"/>
      <c r="D129" s="45" t="s">
        <v>195</v>
      </c>
      <c r="E129" s="16">
        <f>E130</f>
        <v>26.5</v>
      </c>
      <c r="F129" s="16">
        <f aca="true" t="shared" si="24" ref="F129:F132">F130</f>
        <v>26.5</v>
      </c>
    </row>
    <row r="130" spans="1:6" ht="31.5">
      <c r="A130" s="217" t="s">
        <v>60</v>
      </c>
      <c r="B130" s="217">
        <v>2630200000</v>
      </c>
      <c r="C130" s="1"/>
      <c r="D130" s="45" t="s">
        <v>198</v>
      </c>
      <c r="E130" s="16">
        <f>E131</f>
        <v>26.5</v>
      </c>
      <c r="F130" s="16">
        <f t="shared" si="24"/>
        <v>26.5</v>
      </c>
    </row>
    <row r="131" spans="1:6" ht="12.75">
      <c r="A131" s="217" t="s">
        <v>60</v>
      </c>
      <c r="B131" s="217">
        <v>2630220250</v>
      </c>
      <c r="C131" s="1"/>
      <c r="D131" s="45" t="s">
        <v>196</v>
      </c>
      <c r="E131" s="16">
        <f>E132</f>
        <v>26.5</v>
      </c>
      <c r="F131" s="16">
        <f t="shared" si="24"/>
        <v>26.5</v>
      </c>
    </row>
    <row r="132" spans="1:6" ht="31.5">
      <c r="A132" s="217" t="s">
        <v>60</v>
      </c>
      <c r="B132" s="217">
        <v>2630220250</v>
      </c>
      <c r="C132" s="167" t="s">
        <v>69</v>
      </c>
      <c r="D132" s="218" t="s">
        <v>92</v>
      </c>
      <c r="E132" s="16">
        <f>E133</f>
        <v>26.5</v>
      </c>
      <c r="F132" s="16">
        <f t="shared" si="24"/>
        <v>26.5</v>
      </c>
    </row>
    <row r="133" spans="1:6" ht="31.5">
      <c r="A133" s="217" t="s">
        <v>60</v>
      </c>
      <c r="B133" s="217">
        <v>2630220250</v>
      </c>
      <c r="C133" s="217">
        <v>240</v>
      </c>
      <c r="D133" s="44" t="s">
        <v>219</v>
      </c>
      <c r="E133" s="16">
        <f>'№ 6 ведом'!F102</f>
        <v>26.5</v>
      </c>
      <c r="F133" s="16">
        <f>'№ 6 ведом'!G102</f>
        <v>26.5</v>
      </c>
    </row>
    <row r="134" spans="1:6" ht="12.75">
      <c r="A134" s="217" t="s">
        <v>60</v>
      </c>
      <c r="B134" s="217">
        <v>9900000000</v>
      </c>
      <c r="C134" s="217"/>
      <c r="D134" s="44" t="s">
        <v>102</v>
      </c>
      <c r="E134" s="16">
        <f>E141+E135</f>
        <v>43322.8</v>
      </c>
      <c r="F134" s="16">
        <f>F141+F135</f>
        <v>37276.8</v>
      </c>
    </row>
    <row r="135" spans="1:6" ht="31.5">
      <c r="A135" s="217" t="s">
        <v>60</v>
      </c>
      <c r="B135" s="217">
        <v>9930000000</v>
      </c>
      <c r="C135" s="217"/>
      <c r="D135" s="50" t="s">
        <v>154</v>
      </c>
      <c r="E135" s="16">
        <f>E136</f>
        <v>857.3</v>
      </c>
      <c r="F135" s="16">
        <f aca="true" t="shared" si="25" ref="F135:F139">F136</f>
        <v>857.3</v>
      </c>
    </row>
    <row r="136" spans="1:6" ht="31.5">
      <c r="A136" s="217" t="s">
        <v>60</v>
      </c>
      <c r="B136" s="217">
        <v>9930020490</v>
      </c>
      <c r="C136" s="217"/>
      <c r="D136" s="50" t="s">
        <v>352</v>
      </c>
      <c r="E136" s="16">
        <f>E139+E137</f>
        <v>857.3</v>
      </c>
      <c r="F136" s="16">
        <f aca="true" t="shared" si="26" ref="F136">F139+F137</f>
        <v>857.3</v>
      </c>
    </row>
    <row r="137" spans="1:6" ht="31.5">
      <c r="A137" s="217" t="s">
        <v>60</v>
      </c>
      <c r="B137" s="217">
        <v>9930020490</v>
      </c>
      <c r="C137" s="167" t="s">
        <v>69</v>
      </c>
      <c r="D137" s="218" t="s">
        <v>92</v>
      </c>
      <c r="E137" s="16">
        <f>E138</f>
        <v>27.3</v>
      </c>
      <c r="F137" s="16">
        <f aca="true" t="shared" si="27" ref="F137">F138</f>
        <v>27.3</v>
      </c>
    </row>
    <row r="138" spans="1:6" ht="31.5">
      <c r="A138" s="217" t="s">
        <v>60</v>
      </c>
      <c r="B138" s="217">
        <v>9930020490</v>
      </c>
      <c r="C138" s="217">
        <v>240</v>
      </c>
      <c r="D138" s="44" t="s">
        <v>219</v>
      </c>
      <c r="E138" s="16">
        <f>'№ 6 ведом'!F560</f>
        <v>27.3</v>
      </c>
      <c r="F138" s="16">
        <f>'№ 6 ведом'!G560</f>
        <v>27.3</v>
      </c>
    </row>
    <row r="139" spans="1:6" ht="12.75">
      <c r="A139" s="217" t="s">
        <v>60</v>
      </c>
      <c r="B139" s="217">
        <v>9930020490</v>
      </c>
      <c r="C139" s="221" t="s">
        <v>70</v>
      </c>
      <c r="D139" s="37" t="s">
        <v>71</v>
      </c>
      <c r="E139" s="16">
        <f>E140</f>
        <v>830</v>
      </c>
      <c r="F139" s="16">
        <f t="shared" si="25"/>
        <v>830</v>
      </c>
    </row>
    <row r="140" spans="1:6" ht="12.75">
      <c r="A140" s="217" t="s">
        <v>60</v>
      </c>
      <c r="B140" s="217">
        <v>9930020490</v>
      </c>
      <c r="C140" s="1" t="s">
        <v>353</v>
      </c>
      <c r="D140" s="122" t="s">
        <v>354</v>
      </c>
      <c r="E140" s="16">
        <f>'№ 6 ведом'!F107+'№ 6 ведом'!F562</f>
        <v>830</v>
      </c>
      <c r="F140" s="16">
        <f>'№ 6 ведом'!G107+'№ 6 ведом'!G562</f>
        <v>830</v>
      </c>
    </row>
    <row r="141" spans="1:6" ht="31.5">
      <c r="A141" s="217" t="s">
        <v>60</v>
      </c>
      <c r="B141" s="217">
        <v>9990000000</v>
      </c>
      <c r="C141" s="217"/>
      <c r="D141" s="44" t="s">
        <v>144</v>
      </c>
      <c r="E141" s="16">
        <f>E142+E149</f>
        <v>42465.5</v>
      </c>
      <c r="F141" s="16">
        <f>F142+F149</f>
        <v>36419.5</v>
      </c>
    </row>
    <row r="142" spans="1:6" ht="31.5">
      <c r="A142" s="217" t="s">
        <v>60</v>
      </c>
      <c r="B142" s="217">
        <v>9990200000</v>
      </c>
      <c r="C142" s="23"/>
      <c r="D142" s="44" t="s">
        <v>114</v>
      </c>
      <c r="E142" s="16">
        <f>+E143+E146</f>
        <v>6336.7</v>
      </c>
      <c r="F142" s="16">
        <f>+F143+F146</f>
        <v>6326</v>
      </c>
    </row>
    <row r="143" spans="1:6" ht="78.75">
      <c r="A143" s="217" t="s">
        <v>60</v>
      </c>
      <c r="B143" s="217">
        <v>9990210540</v>
      </c>
      <c r="C143" s="217"/>
      <c r="D143" s="44" t="s">
        <v>151</v>
      </c>
      <c r="E143" s="16">
        <f aca="true" t="shared" si="28" ref="E143:F144">E144</f>
        <v>289.4</v>
      </c>
      <c r="F143" s="16">
        <f t="shared" si="28"/>
        <v>289.4</v>
      </c>
    </row>
    <row r="144" spans="1:6" ht="63">
      <c r="A144" s="217" t="s">
        <v>60</v>
      </c>
      <c r="B144" s="217">
        <v>9990210540</v>
      </c>
      <c r="C144" s="217" t="s">
        <v>68</v>
      </c>
      <c r="D144" s="44" t="s">
        <v>1</v>
      </c>
      <c r="E144" s="16">
        <f t="shared" si="28"/>
        <v>289.4</v>
      </c>
      <c r="F144" s="16">
        <f t="shared" si="28"/>
        <v>289.4</v>
      </c>
    </row>
    <row r="145" spans="1:6" ht="31.5">
      <c r="A145" s="217" t="s">
        <v>60</v>
      </c>
      <c r="B145" s="217">
        <v>9990210540</v>
      </c>
      <c r="C145" s="217">
        <v>120</v>
      </c>
      <c r="D145" s="44" t="s">
        <v>220</v>
      </c>
      <c r="E145" s="16">
        <f>'№ 6 ведом'!F112</f>
        <v>289.4</v>
      </c>
      <c r="F145" s="16">
        <f>'№ 6 ведом'!G112</f>
        <v>289.4</v>
      </c>
    </row>
    <row r="146" spans="1:6" ht="47.25">
      <c r="A146" s="167" t="s">
        <v>60</v>
      </c>
      <c r="B146" s="217">
        <v>9990225000</v>
      </c>
      <c r="C146" s="217"/>
      <c r="D146" s="44" t="s">
        <v>115</v>
      </c>
      <c r="E146" s="16">
        <f aca="true" t="shared" si="29" ref="E146:F147">E147</f>
        <v>6047.3</v>
      </c>
      <c r="F146" s="16">
        <f t="shared" si="29"/>
        <v>6036.6</v>
      </c>
    </row>
    <row r="147" spans="1:6" ht="63">
      <c r="A147" s="167" t="s">
        <v>60</v>
      </c>
      <c r="B147" s="217">
        <v>9990225000</v>
      </c>
      <c r="C147" s="167" t="s">
        <v>68</v>
      </c>
      <c r="D147" s="218" t="s">
        <v>1</v>
      </c>
      <c r="E147" s="16">
        <f t="shared" si="29"/>
        <v>6047.3</v>
      </c>
      <c r="F147" s="16">
        <f t="shared" si="29"/>
        <v>6036.6</v>
      </c>
    </row>
    <row r="148" spans="1:6" ht="31.5">
      <c r="A148" s="167" t="s">
        <v>60</v>
      </c>
      <c r="B148" s="217">
        <v>9990225000</v>
      </c>
      <c r="C148" s="217">
        <v>120</v>
      </c>
      <c r="D148" s="44" t="s">
        <v>220</v>
      </c>
      <c r="E148" s="16">
        <f>'№ 6 ведом'!F567</f>
        <v>6047.3</v>
      </c>
      <c r="F148" s="16">
        <f>'№ 6 ведом'!G567</f>
        <v>6036.6</v>
      </c>
    </row>
    <row r="149" spans="1:6" ht="31.5">
      <c r="A149" s="217" t="s">
        <v>60</v>
      </c>
      <c r="B149" s="217">
        <v>9990300000</v>
      </c>
      <c r="C149" s="217"/>
      <c r="D149" s="44" t="s">
        <v>156</v>
      </c>
      <c r="E149" s="16">
        <f>E150+E152+E154</f>
        <v>36128.8</v>
      </c>
      <c r="F149" s="16">
        <f>F150+F152+F154</f>
        <v>30093.5</v>
      </c>
    </row>
    <row r="150" spans="1:6" ht="63">
      <c r="A150" s="217" t="s">
        <v>60</v>
      </c>
      <c r="B150" s="217">
        <v>9990300000</v>
      </c>
      <c r="C150" s="217" t="s">
        <v>68</v>
      </c>
      <c r="D150" s="44" t="s">
        <v>1</v>
      </c>
      <c r="E150" s="16">
        <f>E151</f>
        <v>16920.4</v>
      </c>
      <c r="F150" s="16">
        <f>F151</f>
        <v>16920.4</v>
      </c>
    </row>
    <row r="151" spans="1:6" ht="12.75">
      <c r="A151" s="217" t="s">
        <v>60</v>
      </c>
      <c r="B151" s="217">
        <v>9990300000</v>
      </c>
      <c r="C151" s="217">
        <v>110</v>
      </c>
      <c r="D151" s="45" t="s">
        <v>157</v>
      </c>
      <c r="E151" s="16">
        <f>'№ 6 ведом'!F115</f>
        <v>16920.4</v>
      </c>
      <c r="F151" s="16">
        <f>'№ 6 ведом'!G115</f>
        <v>16920.4</v>
      </c>
    </row>
    <row r="152" spans="1:6" ht="31.5">
      <c r="A152" s="217" t="s">
        <v>60</v>
      </c>
      <c r="B152" s="217">
        <v>9990300000</v>
      </c>
      <c r="C152" s="217" t="s">
        <v>69</v>
      </c>
      <c r="D152" s="44" t="s">
        <v>92</v>
      </c>
      <c r="E152" s="16">
        <f>E153</f>
        <v>19180.800000000003</v>
      </c>
      <c r="F152" s="16">
        <f>F153</f>
        <v>13148.6</v>
      </c>
    </row>
    <row r="153" spans="1:6" ht="31.5">
      <c r="A153" s="217" t="s">
        <v>60</v>
      </c>
      <c r="B153" s="217">
        <v>9990300000</v>
      </c>
      <c r="C153" s="217">
        <v>240</v>
      </c>
      <c r="D153" s="44" t="s">
        <v>219</v>
      </c>
      <c r="E153" s="16">
        <f>'№ 6 ведом'!F117</f>
        <v>19180.800000000003</v>
      </c>
      <c r="F153" s="16">
        <f>'№ 6 ведом'!G117</f>
        <v>13148.6</v>
      </c>
    </row>
    <row r="154" spans="1:6" ht="12.75">
      <c r="A154" s="217" t="s">
        <v>60</v>
      </c>
      <c r="B154" s="217">
        <v>9990300000</v>
      </c>
      <c r="C154" s="217" t="s">
        <v>70</v>
      </c>
      <c r="D154" s="44" t="s">
        <v>71</v>
      </c>
      <c r="E154" s="16">
        <f>E155</f>
        <v>27.6</v>
      </c>
      <c r="F154" s="16">
        <f>F155</f>
        <v>24.5</v>
      </c>
    </row>
    <row r="155" spans="1:6" ht="12.75">
      <c r="A155" s="217" t="s">
        <v>60</v>
      </c>
      <c r="B155" s="217">
        <v>9990300000</v>
      </c>
      <c r="C155" s="217">
        <v>850</v>
      </c>
      <c r="D155" s="44" t="s">
        <v>97</v>
      </c>
      <c r="E155" s="16">
        <f>'№ 6 ведом'!F119</f>
        <v>27.6</v>
      </c>
      <c r="F155" s="16">
        <f>'№ 6 ведом'!G119</f>
        <v>24.5</v>
      </c>
    </row>
    <row r="156" spans="1:6" ht="31.5">
      <c r="A156" s="4" t="s">
        <v>55</v>
      </c>
      <c r="B156" s="4" t="s">
        <v>66</v>
      </c>
      <c r="C156" s="4" t="s">
        <v>66</v>
      </c>
      <c r="D156" s="18" t="s">
        <v>24</v>
      </c>
      <c r="E156" s="6">
        <f>E157+E164</f>
        <v>9697.5</v>
      </c>
      <c r="F156" s="6">
        <f>F157+F164</f>
        <v>9697.5</v>
      </c>
    </row>
    <row r="157" spans="1:6" ht="12.75">
      <c r="A157" s="217" t="s">
        <v>75</v>
      </c>
      <c r="B157" s="217" t="s">
        <v>66</v>
      </c>
      <c r="C157" s="217" t="s">
        <v>66</v>
      </c>
      <c r="D157" s="44" t="s">
        <v>76</v>
      </c>
      <c r="E157" s="16">
        <f aca="true" t="shared" si="30" ref="E157:E162">E158</f>
        <v>1459.7</v>
      </c>
      <c r="F157" s="16">
        <f aca="true" t="shared" si="31" ref="F157:F161">F158</f>
        <v>1459.7</v>
      </c>
    </row>
    <row r="158" spans="1:6" ht="12.75">
      <c r="A158" s="217" t="s">
        <v>75</v>
      </c>
      <c r="B158" s="217">
        <v>9900000000</v>
      </c>
      <c r="C158" s="217"/>
      <c r="D158" s="44" t="s">
        <v>102</v>
      </c>
      <c r="E158" s="16">
        <f t="shared" si="30"/>
        <v>1459.7</v>
      </c>
      <c r="F158" s="16">
        <f t="shared" si="31"/>
        <v>1459.7</v>
      </c>
    </row>
    <row r="159" spans="1:6" ht="31.5">
      <c r="A159" s="217" t="s">
        <v>75</v>
      </c>
      <c r="B159" s="217">
        <v>9990000000</v>
      </c>
      <c r="C159" s="217"/>
      <c r="D159" s="44" t="s">
        <v>144</v>
      </c>
      <c r="E159" s="16">
        <f t="shared" si="30"/>
        <v>1459.7</v>
      </c>
      <c r="F159" s="16">
        <f t="shared" si="31"/>
        <v>1459.7</v>
      </c>
    </row>
    <row r="160" spans="1:6" ht="31.5">
      <c r="A160" s="217" t="s">
        <v>75</v>
      </c>
      <c r="B160" s="217">
        <v>9990200000</v>
      </c>
      <c r="C160" s="23"/>
      <c r="D160" s="44" t="s">
        <v>114</v>
      </c>
      <c r="E160" s="16">
        <f t="shared" si="30"/>
        <v>1459.7</v>
      </c>
      <c r="F160" s="16">
        <f t="shared" si="31"/>
        <v>1459.7</v>
      </c>
    </row>
    <row r="161" spans="1:7" ht="31.5">
      <c r="A161" s="217" t="s">
        <v>75</v>
      </c>
      <c r="B161" s="217">
        <v>9990259302</v>
      </c>
      <c r="C161" s="217"/>
      <c r="D161" s="44" t="s">
        <v>158</v>
      </c>
      <c r="E161" s="33">
        <f t="shared" si="30"/>
        <v>1459.7</v>
      </c>
      <c r="F161" s="33">
        <f t="shared" si="31"/>
        <v>1459.7</v>
      </c>
      <c r="G161" s="27"/>
    </row>
    <row r="162" spans="1:6" ht="63">
      <c r="A162" s="217" t="s">
        <v>75</v>
      </c>
      <c r="B162" s="217">
        <v>9990259302</v>
      </c>
      <c r="C162" s="217" t="s">
        <v>68</v>
      </c>
      <c r="D162" s="44" t="s">
        <v>1</v>
      </c>
      <c r="E162" s="16">
        <f t="shared" si="30"/>
        <v>1459.7</v>
      </c>
      <c r="F162" s="16">
        <f>F163</f>
        <v>1459.7</v>
      </c>
    </row>
    <row r="163" spans="1:6" ht="31.5">
      <c r="A163" s="217" t="s">
        <v>75</v>
      </c>
      <c r="B163" s="217">
        <v>9990259302</v>
      </c>
      <c r="C163" s="217">
        <v>120</v>
      </c>
      <c r="D163" s="44" t="s">
        <v>220</v>
      </c>
      <c r="E163" s="16">
        <f>'№ 6 ведом'!F127</f>
        <v>1459.7</v>
      </c>
      <c r="F163" s="16">
        <f>'№ 6 ведом'!G127</f>
        <v>1459.7</v>
      </c>
    </row>
    <row r="164" spans="1:6" ht="31.5">
      <c r="A164" s="21" t="s">
        <v>274</v>
      </c>
      <c r="B164" s="217"/>
      <c r="C164" s="217"/>
      <c r="D164" s="172" t="s">
        <v>275</v>
      </c>
      <c r="E164" s="16">
        <f aca="true" t="shared" si="32" ref="E164:F169">E165</f>
        <v>8237.8</v>
      </c>
      <c r="F164" s="16">
        <f t="shared" si="32"/>
        <v>8237.8</v>
      </c>
    </row>
    <row r="165" spans="1:6" ht="31.5">
      <c r="A165" s="21" t="s">
        <v>274</v>
      </c>
      <c r="B165" s="167">
        <v>2500000000</v>
      </c>
      <c r="C165" s="217"/>
      <c r="D165" s="44" t="s">
        <v>321</v>
      </c>
      <c r="E165" s="16">
        <f t="shared" si="32"/>
        <v>8237.8</v>
      </c>
      <c r="F165" s="16">
        <f t="shared" si="32"/>
        <v>8237.8</v>
      </c>
    </row>
    <row r="166" spans="1:6" ht="12.75">
      <c r="A166" s="21" t="s">
        <v>274</v>
      </c>
      <c r="B166" s="217">
        <v>2510000000</v>
      </c>
      <c r="C166" s="217"/>
      <c r="D166" s="44" t="s">
        <v>150</v>
      </c>
      <c r="E166" s="16">
        <f t="shared" si="32"/>
        <v>8237.8</v>
      </c>
      <c r="F166" s="16">
        <f t="shared" si="32"/>
        <v>8237.8</v>
      </c>
    </row>
    <row r="167" spans="1:6" ht="47.25">
      <c r="A167" s="21" t="s">
        <v>274</v>
      </c>
      <c r="B167" s="217">
        <v>2510100000</v>
      </c>
      <c r="C167" s="217"/>
      <c r="D167" s="44" t="s">
        <v>174</v>
      </c>
      <c r="E167" s="16">
        <f>E168</f>
        <v>8237.8</v>
      </c>
      <c r="F167" s="16">
        <f t="shared" si="32"/>
        <v>8237.8</v>
      </c>
    </row>
    <row r="168" spans="1:6" ht="31.5">
      <c r="A168" s="21" t="s">
        <v>274</v>
      </c>
      <c r="B168" s="217">
        <v>2510120010</v>
      </c>
      <c r="C168" s="217"/>
      <c r="D168" s="44" t="s">
        <v>120</v>
      </c>
      <c r="E168" s="16">
        <f t="shared" si="32"/>
        <v>8237.8</v>
      </c>
      <c r="F168" s="16">
        <f t="shared" si="32"/>
        <v>8237.8</v>
      </c>
    </row>
    <row r="169" spans="1:6" ht="31.5">
      <c r="A169" s="21" t="s">
        <v>274</v>
      </c>
      <c r="B169" s="217">
        <v>2510120010</v>
      </c>
      <c r="C169" s="217">
        <v>600</v>
      </c>
      <c r="D169" s="44" t="s">
        <v>83</v>
      </c>
      <c r="E169" s="16">
        <f t="shared" si="32"/>
        <v>8237.8</v>
      </c>
      <c r="F169" s="16">
        <f t="shared" si="32"/>
        <v>8237.8</v>
      </c>
    </row>
    <row r="170" spans="1:6" ht="12.75">
      <c r="A170" s="21" t="s">
        <v>274</v>
      </c>
      <c r="B170" s="217">
        <v>2510120010</v>
      </c>
      <c r="C170" s="217">
        <v>610</v>
      </c>
      <c r="D170" s="218" t="s">
        <v>101</v>
      </c>
      <c r="E170" s="16">
        <f>'№ 6 ведом'!F134</f>
        <v>8237.8</v>
      </c>
      <c r="F170" s="16">
        <f>'№ 6 ведом'!G134</f>
        <v>8237.8</v>
      </c>
    </row>
    <row r="171" spans="1:6" ht="12.75">
      <c r="A171" s="4" t="s">
        <v>56</v>
      </c>
      <c r="B171" s="4" t="s">
        <v>66</v>
      </c>
      <c r="C171" s="4" t="s">
        <v>66</v>
      </c>
      <c r="D171" s="18" t="s">
        <v>25</v>
      </c>
      <c r="E171" s="38">
        <f>E172+E222</f>
        <v>153062.2</v>
      </c>
      <c r="F171" s="38">
        <f>F172+F222</f>
        <v>147440.89999999997</v>
      </c>
    </row>
    <row r="172" spans="1:6" ht="12.75">
      <c r="A172" s="217" t="s">
        <v>6</v>
      </c>
      <c r="B172" s="217" t="s">
        <v>66</v>
      </c>
      <c r="C172" s="217" t="s">
        <v>66</v>
      </c>
      <c r="D172" s="44" t="s">
        <v>87</v>
      </c>
      <c r="E172" s="16">
        <f>E173+E217</f>
        <v>147758.1</v>
      </c>
      <c r="F172" s="16">
        <f aca="true" t="shared" si="33" ref="F172">F173+F217</f>
        <v>142449.59999999998</v>
      </c>
    </row>
    <row r="173" spans="1:6" ht="47.25">
      <c r="A173" s="217" t="s">
        <v>6</v>
      </c>
      <c r="B173" s="167">
        <v>2400000000</v>
      </c>
      <c r="C173" s="217"/>
      <c r="D173" s="218" t="s">
        <v>323</v>
      </c>
      <c r="E173" s="16">
        <f>E174+E199</f>
        <v>147508.1</v>
      </c>
      <c r="F173" s="16">
        <f>F174+F199</f>
        <v>142199.59999999998</v>
      </c>
    </row>
    <row r="174" spans="1:6" ht="12.75">
      <c r="A174" s="217" t="s">
        <v>6</v>
      </c>
      <c r="B174" s="167">
        <v>2410000000</v>
      </c>
      <c r="C174" s="217"/>
      <c r="D174" s="44" t="s">
        <v>121</v>
      </c>
      <c r="E174" s="16">
        <f>E175+E179+E189</f>
        <v>141713.80000000002</v>
      </c>
      <c r="F174" s="16">
        <f>F175+F179+F189</f>
        <v>136405.3</v>
      </c>
    </row>
    <row r="175" spans="1:6" ht="12.75">
      <c r="A175" s="217" t="s">
        <v>6</v>
      </c>
      <c r="B175" s="167">
        <v>2410100000</v>
      </c>
      <c r="C175" s="23"/>
      <c r="D175" s="44" t="s">
        <v>175</v>
      </c>
      <c r="E175" s="16">
        <f>E176</f>
        <v>39544.200000000004</v>
      </c>
      <c r="F175" s="16">
        <f aca="true" t="shared" si="34" ref="F175:F177">F176</f>
        <v>38918.2</v>
      </c>
    </row>
    <row r="176" spans="1:6" ht="31.5">
      <c r="A176" s="217" t="s">
        <v>6</v>
      </c>
      <c r="B176" s="217">
        <v>2410120100</v>
      </c>
      <c r="C176" s="217"/>
      <c r="D176" s="44" t="s">
        <v>122</v>
      </c>
      <c r="E176" s="16">
        <f>E177</f>
        <v>39544.200000000004</v>
      </c>
      <c r="F176" s="16">
        <f t="shared" si="34"/>
        <v>38918.2</v>
      </c>
    </row>
    <row r="177" spans="1:6" ht="31.5">
      <c r="A177" s="217" t="s">
        <v>6</v>
      </c>
      <c r="B177" s="217">
        <v>2410120100</v>
      </c>
      <c r="C177" s="167" t="s">
        <v>69</v>
      </c>
      <c r="D177" s="218" t="s">
        <v>92</v>
      </c>
      <c r="E177" s="16">
        <f>E178</f>
        <v>39544.200000000004</v>
      </c>
      <c r="F177" s="16">
        <f t="shared" si="34"/>
        <v>38918.2</v>
      </c>
    </row>
    <row r="178" spans="1:6" ht="31.5">
      <c r="A178" s="217" t="s">
        <v>6</v>
      </c>
      <c r="B178" s="217">
        <v>2410120100</v>
      </c>
      <c r="C178" s="217">
        <v>240</v>
      </c>
      <c r="D178" s="218" t="s">
        <v>219</v>
      </c>
      <c r="E178" s="16">
        <f>'№ 6 ведом'!F142</f>
        <v>39544.200000000004</v>
      </c>
      <c r="F178" s="16">
        <f>'№ 6 ведом'!G142</f>
        <v>38918.2</v>
      </c>
    </row>
    <row r="179" spans="1:6" ht="47.25">
      <c r="A179" s="217" t="s">
        <v>6</v>
      </c>
      <c r="B179" s="167">
        <v>2410200000</v>
      </c>
      <c r="C179" s="217"/>
      <c r="D179" s="44" t="s">
        <v>176</v>
      </c>
      <c r="E179" s="16">
        <f>E183+E180+E186</f>
        <v>94023.9</v>
      </c>
      <c r="F179" s="16">
        <f>F183+F180+F186</f>
        <v>89484</v>
      </c>
    </row>
    <row r="180" spans="1:6" ht="31.5">
      <c r="A180" s="217" t="s">
        <v>6</v>
      </c>
      <c r="B180" s="217">
        <v>2410211050</v>
      </c>
      <c r="C180" s="217"/>
      <c r="D180" s="218" t="s">
        <v>236</v>
      </c>
      <c r="E180" s="16">
        <f aca="true" t="shared" si="35" ref="E180:F181">E181</f>
        <v>72126.9</v>
      </c>
      <c r="F180" s="16">
        <f t="shared" si="35"/>
        <v>69907.3</v>
      </c>
    </row>
    <row r="181" spans="1:6" ht="31.5">
      <c r="A181" s="217" t="s">
        <v>6</v>
      </c>
      <c r="B181" s="217">
        <v>2410211050</v>
      </c>
      <c r="C181" s="167" t="s">
        <v>69</v>
      </c>
      <c r="D181" s="218" t="s">
        <v>92</v>
      </c>
      <c r="E181" s="16">
        <f t="shared" si="35"/>
        <v>72126.9</v>
      </c>
      <c r="F181" s="16">
        <f t="shared" si="35"/>
        <v>69907.3</v>
      </c>
    </row>
    <row r="182" spans="1:6" ht="31.5">
      <c r="A182" s="217" t="s">
        <v>6</v>
      </c>
      <c r="B182" s="217">
        <v>2410211050</v>
      </c>
      <c r="C182" s="217">
        <v>240</v>
      </c>
      <c r="D182" s="218" t="s">
        <v>219</v>
      </c>
      <c r="E182" s="16">
        <f>'№ 6 ведом'!F146</f>
        <v>72126.9</v>
      </c>
      <c r="F182" s="16">
        <f>'№ 6 ведом'!G146</f>
        <v>69907.3</v>
      </c>
    </row>
    <row r="183" spans="1:6" ht="12.75">
      <c r="A183" s="217" t="s">
        <v>6</v>
      </c>
      <c r="B183" s="217">
        <v>2410220110</v>
      </c>
      <c r="C183" s="217"/>
      <c r="D183" s="50" t="s">
        <v>228</v>
      </c>
      <c r="E183" s="16">
        <f aca="true" t="shared" si="36" ref="E183:F184">E184</f>
        <v>3865.3</v>
      </c>
      <c r="F183" s="16">
        <f t="shared" si="36"/>
        <v>2099.9</v>
      </c>
    </row>
    <row r="184" spans="1:6" ht="31.5">
      <c r="A184" s="217" t="s">
        <v>6</v>
      </c>
      <c r="B184" s="217">
        <v>2410220110</v>
      </c>
      <c r="C184" s="167" t="s">
        <v>69</v>
      </c>
      <c r="D184" s="50" t="s">
        <v>92</v>
      </c>
      <c r="E184" s="16">
        <f t="shared" si="36"/>
        <v>3865.3</v>
      </c>
      <c r="F184" s="16">
        <f t="shared" si="36"/>
        <v>2099.9</v>
      </c>
    </row>
    <row r="185" spans="1:6" ht="31.5">
      <c r="A185" s="217" t="s">
        <v>6</v>
      </c>
      <c r="B185" s="217">
        <v>2410220110</v>
      </c>
      <c r="C185" s="217">
        <v>240</v>
      </c>
      <c r="D185" s="50" t="s">
        <v>219</v>
      </c>
      <c r="E185" s="16">
        <f>'№ 6 ведом'!F149</f>
        <v>3865.3</v>
      </c>
      <c r="F185" s="16">
        <f>'№ 6 ведом'!G149</f>
        <v>2099.9</v>
      </c>
    </row>
    <row r="186" spans="1:6" ht="31.5">
      <c r="A186" s="217" t="s">
        <v>6</v>
      </c>
      <c r="B186" s="217" t="s">
        <v>295</v>
      </c>
      <c r="C186" s="217"/>
      <c r="D186" s="218" t="s">
        <v>247</v>
      </c>
      <c r="E186" s="16">
        <f aca="true" t="shared" si="37" ref="E186:F187">E187</f>
        <v>18031.7</v>
      </c>
      <c r="F186" s="16">
        <f t="shared" si="37"/>
        <v>17476.8</v>
      </c>
    </row>
    <row r="187" spans="1:6" ht="31.5">
      <c r="A187" s="217" t="s">
        <v>6</v>
      </c>
      <c r="B187" s="217" t="s">
        <v>295</v>
      </c>
      <c r="C187" s="167" t="s">
        <v>69</v>
      </c>
      <c r="D187" s="218" t="s">
        <v>92</v>
      </c>
      <c r="E187" s="16">
        <f t="shared" si="37"/>
        <v>18031.7</v>
      </c>
      <c r="F187" s="16">
        <f t="shared" si="37"/>
        <v>17476.8</v>
      </c>
    </row>
    <row r="188" spans="1:6" ht="31.5">
      <c r="A188" s="217" t="s">
        <v>6</v>
      </c>
      <c r="B188" s="217" t="s">
        <v>295</v>
      </c>
      <c r="C188" s="217">
        <v>240</v>
      </c>
      <c r="D188" s="218" t="s">
        <v>219</v>
      </c>
      <c r="E188" s="16">
        <f>'№ 6 ведом'!F152</f>
        <v>18031.7</v>
      </c>
      <c r="F188" s="16">
        <f>'№ 6 ведом'!G152</f>
        <v>17476.8</v>
      </c>
    </row>
    <row r="189" spans="1:6" ht="47.25">
      <c r="A189" s="217" t="s">
        <v>6</v>
      </c>
      <c r="B189" s="217">
        <v>2410300000</v>
      </c>
      <c r="C189" s="217"/>
      <c r="D189" s="218" t="s">
        <v>230</v>
      </c>
      <c r="E189" s="16">
        <f>E190+E196+E193</f>
        <v>8145.700000000001</v>
      </c>
      <c r="F189" s="16">
        <f>F190+F196+F193</f>
        <v>8003.1</v>
      </c>
    </row>
    <row r="190" spans="1:6" ht="47.25">
      <c r="A190" s="217" t="s">
        <v>6</v>
      </c>
      <c r="B190" s="217">
        <v>2410311020</v>
      </c>
      <c r="C190" s="217"/>
      <c r="D190" s="218" t="s">
        <v>237</v>
      </c>
      <c r="E190" s="16">
        <f aca="true" t="shared" si="38" ref="E190:F191">E191</f>
        <v>5427</v>
      </c>
      <c r="F190" s="16">
        <f t="shared" si="38"/>
        <v>5427</v>
      </c>
    </row>
    <row r="191" spans="1:6" ht="31.5">
      <c r="A191" s="217" t="s">
        <v>6</v>
      </c>
      <c r="B191" s="217">
        <v>2410311020</v>
      </c>
      <c r="C191" s="167" t="s">
        <v>69</v>
      </c>
      <c r="D191" s="218" t="s">
        <v>92</v>
      </c>
      <c r="E191" s="16">
        <f t="shared" si="38"/>
        <v>5427</v>
      </c>
      <c r="F191" s="16">
        <f t="shared" si="38"/>
        <v>5427</v>
      </c>
    </row>
    <row r="192" spans="1:6" ht="31.5">
      <c r="A192" s="217" t="s">
        <v>6</v>
      </c>
      <c r="B192" s="217">
        <v>2410311020</v>
      </c>
      <c r="C192" s="217">
        <v>240</v>
      </c>
      <c r="D192" s="218" t="s">
        <v>219</v>
      </c>
      <c r="E192" s="16">
        <f>'№ 6 ведом'!F156</f>
        <v>5427</v>
      </c>
      <c r="F192" s="16">
        <f>'№ 6 ведом'!G156</f>
        <v>5427</v>
      </c>
    </row>
    <row r="193" spans="1:6" ht="12.75">
      <c r="A193" s="217" t="s">
        <v>6</v>
      </c>
      <c r="B193" s="217">
        <v>2410320110</v>
      </c>
      <c r="C193" s="217"/>
      <c r="D193" s="50" t="s">
        <v>228</v>
      </c>
      <c r="E193" s="16">
        <f aca="true" t="shared" si="39" ref="E193:F194">E194</f>
        <v>1361.9</v>
      </c>
      <c r="F193" s="16">
        <f t="shared" si="39"/>
        <v>1219.3</v>
      </c>
    </row>
    <row r="194" spans="1:6" ht="31.5">
      <c r="A194" s="217" t="s">
        <v>6</v>
      </c>
      <c r="B194" s="217">
        <v>2410320110</v>
      </c>
      <c r="C194" s="167" t="s">
        <v>69</v>
      </c>
      <c r="D194" s="50" t="s">
        <v>92</v>
      </c>
      <c r="E194" s="16">
        <f t="shared" si="39"/>
        <v>1361.9</v>
      </c>
      <c r="F194" s="16">
        <f t="shared" si="39"/>
        <v>1219.3</v>
      </c>
    </row>
    <row r="195" spans="1:6" ht="31.5">
      <c r="A195" s="217" t="s">
        <v>6</v>
      </c>
      <c r="B195" s="217">
        <v>2410320110</v>
      </c>
      <c r="C195" s="217">
        <v>240</v>
      </c>
      <c r="D195" s="50" t="s">
        <v>219</v>
      </c>
      <c r="E195" s="16">
        <f>'№ 6 ведом'!F159</f>
        <v>1361.9</v>
      </c>
      <c r="F195" s="16">
        <f>'№ 6 ведом'!G159</f>
        <v>1219.3</v>
      </c>
    </row>
    <row r="196" spans="1:6" ht="47.25">
      <c r="A196" s="217" t="s">
        <v>6</v>
      </c>
      <c r="B196" s="217" t="s">
        <v>296</v>
      </c>
      <c r="C196" s="217"/>
      <c r="D196" s="218" t="s">
        <v>248</v>
      </c>
      <c r="E196" s="16">
        <f aca="true" t="shared" si="40" ref="E196:F197">E197</f>
        <v>1356.8</v>
      </c>
      <c r="F196" s="16">
        <f t="shared" si="40"/>
        <v>1356.8</v>
      </c>
    </row>
    <row r="197" spans="1:6" ht="31.5">
      <c r="A197" s="217" t="s">
        <v>6</v>
      </c>
      <c r="B197" s="217" t="s">
        <v>296</v>
      </c>
      <c r="C197" s="167" t="s">
        <v>69</v>
      </c>
      <c r="D197" s="218" t="s">
        <v>92</v>
      </c>
      <c r="E197" s="16">
        <f t="shared" si="40"/>
        <v>1356.8</v>
      </c>
      <c r="F197" s="16">
        <f t="shared" si="40"/>
        <v>1356.8</v>
      </c>
    </row>
    <row r="198" spans="1:6" ht="31.5">
      <c r="A198" s="217" t="s">
        <v>6</v>
      </c>
      <c r="B198" s="217" t="s">
        <v>296</v>
      </c>
      <c r="C198" s="217">
        <v>240</v>
      </c>
      <c r="D198" s="218" t="s">
        <v>219</v>
      </c>
      <c r="E198" s="16">
        <f>'№ 6 ведом'!F162</f>
        <v>1356.8</v>
      </c>
      <c r="F198" s="16">
        <f>'№ 6 ведом'!G162</f>
        <v>1356.8</v>
      </c>
    </row>
    <row r="199" spans="1:6" ht="12.75">
      <c r="A199" s="217" t="s">
        <v>6</v>
      </c>
      <c r="B199" s="167">
        <v>2420000000</v>
      </c>
      <c r="C199" s="217"/>
      <c r="D199" s="44" t="s">
        <v>123</v>
      </c>
      <c r="E199" s="16">
        <f>E200+E207</f>
        <v>5794.299999999999</v>
      </c>
      <c r="F199" s="16">
        <f>F200+F207</f>
        <v>5794.299999999999</v>
      </c>
    </row>
    <row r="200" spans="1:6" ht="31.5">
      <c r="A200" s="217" t="s">
        <v>6</v>
      </c>
      <c r="B200" s="167">
        <v>2420100000</v>
      </c>
      <c r="C200" s="217"/>
      <c r="D200" s="44" t="s">
        <v>177</v>
      </c>
      <c r="E200" s="16">
        <f>E201+E204</f>
        <v>2355.8999999999996</v>
      </c>
      <c r="F200" s="16">
        <f aca="true" t="shared" si="41" ref="F200">F201+F204</f>
        <v>2355.9</v>
      </c>
    </row>
    <row r="201" spans="1:6" ht="12.75">
      <c r="A201" s="217" t="s">
        <v>6</v>
      </c>
      <c r="B201" s="217">
        <v>2420120120</v>
      </c>
      <c r="C201" s="217"/>
      <c r="D201" s="44" t="s">
        <v>124</v>
      </c>
      <c r="E201" s="16">
        <f aca="true" t="shared" si="42" ref="E201:F202">E202</f>
        <v>1745.8999999999999</v>
      </c>
      <c r="F201" s="16">
        <f t="shared" si="42"/>
        <v>1745.9</v>
      </c>
    </row>
    <row r="202" spans="1:6" ht="31.5">
      <c r="A202" s="217" t="s">
        <v>6</v>
      </c>
      <c r="B202" s="217">
        <v>2420120120</v>
      </c>
      <c r="C202" s="167" t="s">
        <v>69</v>
      </c>
      <c r="D202" s="218" t="s">
        <v>92</v>
      </c>
      <c r="E202" s="16">
        <f t="shared" si="42"/>
        <v>1745.8999999999999</v>
      </c>
      <c r="F202" s="16">
        <f t="shared" si="42"/>
        <v>1745.9</v>
      </c>
    </row>
    <row r="203" spans="1:6" ht="31.5">
      <c r="A203" s="217" t="s">
        <v>6</v>
      </c>
      <c r="B203" s="217">
        <v>2420120120</v>
      </c>
      <c r="C203" s="217">
        <v>240</v>
      </c>
      <c r="D203" s="218" t="s">
        <v>219</v>
      </c>
      <c r="E203" s="16">
        <f>'№ 6 ведом'!F167</f>
        <v>1745.8999999999999</v>
      </c>
      <c r="F203" s="16">
        <f>'№ 6 ведом'!G167</f>
        <v>1745.9</v>
      </c>
    </row>
    <row r="204" spans="1:6" ht="12.75">
      <c r="A204" s="217" t="s">
        <v>6</v>
      </c>
      <c r="B204" s="217">
        <v>2420120130</v>
      </c>
      <c r="C204" s="217"/>
      <c r="D204" s="218" t="s">
        <v>376</v>
      </c>
      <c r="E204" s="16">
        <f>E205</f>
        <v>610</v>
      </c>
      <c r="F204" s="16">
        <f aca="true" t="shared" si="43" ref="F204:F205">F205</f>
        <v>610</v>
      </c>
    </row>
    <row r="205" spans="1:6" ht="31.5">
      <c r="A205" s="217" t="s">
        <v>6</v>
      </c>
      <c r="B205" s="217">
        <v>2420120130</v>
      </c>
      <c r="C205" s="167" t="s">
        <v>69</v>
      </c>
      <c r="D205" s="218" t="s">
        <v>92</v>
      </c>
      <c r="E205" s="16">
        <f>E206</f>
        <v>610</v>
      </c>
      <c r="F205" s="16">
        <f t="shared" si="43"/>
        <v>610</v>
      </c>
    </row>
    <row r="206" spans="1:6" ht="31.5">
      <c r="A206" s="217" t="s">
        <v>6</v>
      </c>
      <c r="B206" s="217">
        <v>2420120130</v>
      </c>
      <c r="C206" s="217">
        <v>240</v>
      </c>
      <c r="D206" s="218" t="s">
        <v>219</v>
      </c>
      <c r="E206" s="16">
        <f>'№ 6 ведом'!F170</f>
        <v>610</v>
      </c>
      <c r="F206" s="16">
        <f>'№ 6 ведом'!G170</f>
        <v>610</v>
      </c>
    </row>
    <row r="207" spans="1:6" ht="47.25">
      <c r="A207" s="217" t="s">
        <v>6</v>
      </c>
      <c r="B207" s="217" t="s">
        <v>297</v>
      </c>
      <c r="C207" s="217"/>
      <c r="D207" s="218" t="s">
        <v>348</v>
      </c>
      <c r="E207" s="16">
        <f>E208+E214+E211</f>
        <v>3438.3999999999996</v>
      </c>
      <c r="F207" s="16">
        <f>F208+F214+F211</f>
        <v>3438.3999999999996</v>
      </c>
    </row>
    <row r="208" spans="1:6" ht="63">
      <c r="A208" s="217" t="s">
        <v>6</v>
      </c>
      <c r="B208" s="217" t="s">
        <v>298</v>
      </c>
      <c r="C208" s="217"/>
      <c r="D208" s="218" t="s">
        <v>238</v>
      </c>
      <c r="E208" s="16">
        <f aca="true" t="shared" si="44" ref="E208:F209">E209</f>
        <v>2581.1</v>
      </c>
      <c r="F208" s="16">
        <f t="shared" si="44"/>
        <v>2581.1</v>
      </c>
    </row>
    <row r="209" spans="1:6" ht="31.5">
      <c r="A209" s="217" t="s">
        <v>6</v>
      </c>
      <c r="B209" s="217" t="s">
        <v>298</v>
      </c>
      <c r="C209" s="167" t="s">
        <v>69</v>
      </c>
      <c r="D209" s="218" t="s">
        <v>92</v>
      </c>
      <c r="E209" s="16">
        <f t="shared" si="44"/>
        <v>2581.1</v>
      </c>
      <c r="F209" s="16">
        <f t="shared" si="44"/>
        <v>2581.1</v>
      </c>
    </row>
    <row r="210" spans="1:6" ht="31.5">
      <c r="A210" s="217" t="s">
        <v>6</v>
      </c>
      <c r="B210" s="217" t="s">
        <v>298</v>
      </c>
      <c r="C210" s="217">
        <v>240</v>
      </c>
      <c r="D210" s="218" t="s">
        <v>219</v>
      </c>
      <c r="E210" s="16">
        <f>'№ 6 ведом'!F174</f>
        <v>2581.1</v>
      </c>
      <c r="F210" s="16">
        <f>'№ 6 ведом'!G174</f>
        <v>2581.1</v>
      </c>
    </row>
    <row r="211" spans="1:6" ht="12.75">
      <c r="A211" s="217" t="s">
        <v>6</v>
      </c>
      <c r="B211" s="217" t="s">
        <v>299</v>
      </c>
      <c r="C211" s="217"/>
      <c r="D211" s="50" t="s">
        <v>228</v>
      </c>
      <c r="E211" s="16">
        <f aca="true" t="shared" si="45" ref="E211:F212">E212</f>
        <v>212</v>
      </c>
      <c r="F211" s="16">
        <f t="shared" si="45"/>
        <v>212</v>
      </c>
    </row>
    <row r="212" spans="1:6" ht="31.5">
      <c r="A212" s="217" t="s">
        <v>6</v>
      </c>
      <c r="B212" s="217" t="s">
        <v>299</v>
      </c>
      <c r="C212" s="167" t="s">
        <v>69</v>
      </c>
      <c r="D212" s="218" t="s">
        <v>92</v>
      </c>
      <c r="E212" s="16">
        <f t="shared" si="45"/>
        <v>212</v>
      </c>
      <c r="F212" s="16">
        <f t="shared" si="45"/>
        <v>212</v>
      </c>
    </row>
    <row r="213" spans="1:6" ht="31.5">
      <c r="A213" s="217" t="s">
        <v>6</v>
      </c>
      <c r="B213" s="217" t="s">
        <v>299</v>
      </c>
      <c r="C213" s="217">
        <v>240</v>
      </c>
      <c r="D213" s="218" t="s">
        <v>219</v>
      </c>
      <c r="E213" s="16">
        <f>'№ 6 ведом'!F177</f>
        <v>212</v>
      </c>
      <c r="F213" s="16">
        <f>'№ 6 ведом'!G177</f>
        <v>212</v>
      </c>
    </row>
    <row r="214" spans="1:6" ht="47.25">
      <c r="A214" s="217" t="s">
        <v>6</v>
      </c>
      <c r="B214" s="217" t="s">
        <v>300</v>
      </c>
      <c r="C214" s="217"/>
      <c r="D214" s="218" t="s">
        <v>229</v>
      </c>
      <c r="E214" s="16">
        <f aca="true" t="shared" si="46" ref="E214:F215">E215</f>
        <v>645.3</v>
      </c>
      <c r="F214" s="16">
        <f t="shared" si="46"/>
        <v>645.3</v>
      </c>
    </row>
    <row r="215" spans="1:6" ht="31.5">
      <c r="A215" s="217" t="s">
        <v>6</v>
      </c>
      <c r="B215" s="217" t="s">
        <v>300</v>
      </c>
      <c r="C215" s="167" t="s">
        <v>69</v>
      </c>
      <c r="D215" s="218" t="s">
        <v>92</v>
      </c>
      <c r="E215" s="16">
        <f t="shared" si="46"/>
        <v>645.3</v>
      </c>
      <c r="F215" s="16">
        <f t="shared" si="46"/>
        <v>645.3</v>
      </c>
    </row>
    <row r="216" spans="1:6" ht="31.5">
      <c r="A216" s="217" t="s">
        <v>6</v>
      </c>
      <c r="B216" s="217" t="s">
        <v>300</v>
      </c>
      <c r="C216" s="217">
        <v>240</v>
      </c>
      <c r="D216" s="218" t="s">
        <v>219</v>
      </c>
      <c r="E216" s="16">
        <f>'№ 6 ведом'!F180</f>
        <v>645.3</v>
      </c>
      <c r="F216" s="16">
        <f>'№ 6 ведом'!G180</f>
        <v>645.3</v>
      </c>
    </row>
    <row r="217" spans="1:6" ht="12.75">
      <c r="A217" s="217" t="s">
        <v>6</v>
      </c>
      <c r="B217" s="167" t="s">
        <v>107</v>
      </c>
      <c r="C217" s="167" t="s">
        <v>66</v>
      </c>
      <c r="D217" s="50" t="s">
        <v>102</v>
      </c>
      <c r="E217" s="16">
        <f>E218</f>
        <v>250</v>
      </c>
      <c r="F217" s="16">
        <f aca="true" t="shared" si="47" ref="F217:F220">F218</f>
        <v>250</v>
      </c>
    </row>
    <row r="218" spans="1:6" ht="31.5">
      <c r="A218" s="217" t="s">
        <v>6</v>
      </c>
      <c r="B218" s="217">
        <v>9930000000</v>
      </c>
      <c r="C218" s="217"/>
      <c r="D218" s="50" t="s">
        <v>154</v>
      </c>
      <c r="E218" s="16">
        <f>E219</f>
        <v>250</v>
      </c>
      <c r="F218" s="16">
        <f t="shared" si="47"/>
        <v>250</v>
      </c>
    </row>
    <row r="219" spans="1:6" ht="31.5">
      <c r="A219" s="217" t="s">
        <v>6</v>
      </c>
      <c r="B219" s="217">
        <v>9930020490</v>
      </c>
      <c r="C219" s="217"/>
      <c r="D219" s="50" t="s">
        <v>352</v>
      </c>
      <c r="E219" s="16">
        <f>E220</f>
        <v>250</v>
      </c>
      <c r="F219" s="16">
        <f t="shared" si="47"/>
        <v>250</v>
      </c>
    </row>
    <row r="220" spans="1:6" ht="12.75">
      <c r="A220" s="217" t="s">
        <v>6</v>
      </c>
      <c r="B220" s="217">
        <v>9930020490</v>
      </c>
      <c r="C220" s="221" t="s">
        <v>70</v>
      </c>
      <c r="D220" s="37" t="s">
        <v>71</v>
      </c>
      <c r="E220" s="16">
        <f>E221</f>
        <v>250</v>
      </c>
      <c r="F220" s="16">
        <f t="shared" si="47"/>
        <v>250</v>
      </c>
    </row>
    <row r="221" spans="1:6" ht="12.75">
      <c r="A221" s="217" t="s">
        <v>6</v>
      </c>
      <c r="B221" s="217">
        <v>9930020490</v>
      </c>
      <c r="C221" s="1" t="s">
        <v>353</v>
      </c>
      <c r="D221" s="122" t="s">
        <v>354</v>
      </c>
      <c r="E221" s="16">
        <f>'№ 6 ведом'!F185</f>
        <v>250</v>
      </c>
      <c r="F221" s="16">
        <f>'№ 6 ведом'!G185</f>
        <v>250</v>
      </c>
    </row>
    <row r="222" spans="1:6" ht="12.75">
      <c r="A222" s="217" t="s">
        <v>48</v>
      </c>
      <c r="B222" s="217" t="s">
        <v>66</v>
      </c>
      <c r="C222" s="217" t="s">
        <v>66</v>
      </c>
      <c r="D222" s="44" t="s">
        <v>26</v>
      </c>
      <c r="E222" s="16">
        <f aca="true" t="shared" si="48" ref="E222:F222">E223</f>
        <v>5304.1</v>
      </c>
      <c r="F222" s="16">
        <f t="shared" si="48"/>
        <v>4991.3</v>
      </c>
    </row>
    <row r="223" spans="1:6" ht="47.25">
      <c r="A223" s="217" t="s">
        <v>48</v>
      </c>
      <c r="B223" s="167">
        <v>2600000000</v>
      </c>
      <c r="C223" s="167"/>
      <c r="D223" s="218" t="s">
        <v>325</v>
      </c>
      <c r="E223" s="16">
        <f>E224+E229</f>
        <v>5304.1</v>
      </c>
      <c r="F223" s="16">
        <f aca="true" t="shared" si="49" ref="F223">F224+F229</f>
        <v>4991.3</v>
      </c>
    </row>
    <row r="224" spans="1:6" ht="31.5">
      <c r="A224" s="167" t="s">
        <v>48</v>
      </c>
      <c r="B224" s="167">
        <v>2610000000</v>
      </c>
      <c r="C224" s="167"/>
      <c r="D224" s="218" t="s">
        <v>104</v>
      </c>
      <c r="E224" s="16">
        <f aca="true" t="shared" si="50" ref="E224:F227">E225</f>
        <v>250</v>
      </c>
      <c r="F224" s="16">
        <f t="shared" si="50"/>
        <v>250</v>
      </c>
    </row>
    <row r="225" spans="1:6" ht="12.75">
      <c r="A225" s="167" t="s">
        <v>48</v>
      </c>
      <c r="B225" s="167">
        <v>2610100000</v>
      </c>
      <c r="C225" s="167"/>
      <c r="D225" s="218" t="s">
        <v>105</v>
      </c>
      <c r="E225" s="16">
        <f t="shared" si="50"/>
        <v>250</v>
      </c>
      <c r="F225" s="16">
        <f t="shared" si="50"/>
        <v>250</v>
      </c>
    </row>
    <row r="226" spans="1:6" ht="31.5">
      <c r="A226" s="167" t="s">
        <v>48</v>
      </c>
      <c r="B226" s="167">
        <v>2610120240</v>
      </c>
      <c r="C226" s="167"/>
      <c r="D226" s="218" t="s">
        <v>108</v>
      </c>
      <c r="E226" s="16">
        <f t="shared" si="50"/>
        <v>250</v>
      </c>
      <c r="F226" s="16">
        <f t="shared" si="50"/>
        <v>250</v>
      </c>
    </row>
    <row r="227" spans="1:6" ht="31.5">
      <c r="A227" s="167" t="s">
        <v>48</v>
      </c>
      <c r="B227" s="167">
        <v>2610120240</v>
      </c>
      <c r="C227" s="167" t="s">
        <v>69</v>
      </c>
      <c r="D227" s="218" t="s">
        <v>92</v>
      </c>
      <c r="E227" s="16">
        <f t="shared" si="50"/>
        <v>250</v>
      </c>
      <c r="F227" s="16">
        <f t="shared" si="50"/>
        <v>250</v>
      </c>
    </row>
    <row r="228" spans="1:6" ht="31.5">
      <c r="A228" s="167" t="s">
        <v>48</v>
      </c>
      <c r="B228" s="167">
        <v>2610120240</v>
      </c>
      <c r="C228" s="217">
        <v>240</v>
      </c>
      <c r="D228" s="218" t="s">
        <v>219</v>
      </c>
      <c r="E228" s="16">
        <f>'№ 6 ведом'!F575</f>
        <v>250</v>
      </c>
      <c r="F228" s="16">
        <f>'№ 6 ведом'!G575</f>
        <v>250</v>
      </c>
    </row>
    <row r="229" spans="1:6" ht="31.5">
      <c r="A229" s="217" t="s">
        <v>48</v>
      </c>
      <c r="B229" s="217">
        <v>2640000000</v>
      </c>
      <c r="C229" s="167"/>
      <c r="D229" s="218" t="s">
        <v>326</v>
      </c>
      <c r="E229" s="16">
        <f>E230</f>
        <v>5054.1</v>
      </c>
      <c r="F229" s="16">
        <f aca="true" t="shared" si="51" ref="F229:F235">F230</f>
        <v>4741.3</v>
      </c>
    </row>
    <row r="230" spans="1:6" ht="31.5">
      <c r="A230" s="217" t="s">
        <v>48</v>
      </c>
      <c r="B230" s="217">
        <v>2640200000</v>
      </c>
      <c r="C230" s="1"/>
      <c r="D230" s="111" t="s">
        <v>385</v>
      </c>
      <c r="E230" s="16">
        <f>E234+E231</f>
        <v>5054.1</v>
      </c>
      <c r="F230" s="16">
        <f aca="true" t="shared" si="52" ref="F230">F234+F231</f>
        <v>4741.3</v>
      </c>
    </row>
    <row r="231" spans="1:6" ht="47.25">
      <c r="A231" s="217" t="s">
        <v>48</v>
      </c>
      <c r="B231" s="221">
        <v>2640210860</v>
      </c>
      <c r="C231" s="1"/>
      <c r="D231" s="122" t="s">
        <v>398</v>
      </c>
      <c r="E231" s="16">
        <f>E232</f>
        <v>5000</v>
      </c>
      <c r="F231" s="16">
        <f aca="true" t="shared" si="53" ref="F231:F232">F232</f>
        <v>4688.1</v>
      </c>
    </row>
    <row r="232" spans="1:6" ht="31.5">
      <c r="A232" s="217" t="s">
        <v>48</v>
      </c>
      <c r="B232" s="221">
        <v>2640210860</v>
      </c>
      <c r="C232" s="167" t="s">
        <v>69</v>
      </c>
      <c r="D232" s="218" t="s">
        <v>92</v>
      </c>
      <c r="E232" s="16">
        <f>E233</f>
        <v>5000</v>
      </c>
      <c r="F232" s="16">
        <f t="shared" si="53"/>
        <v>4688.1</v>
      </c>
    </row>
    <row r="233" spans="1:6" ht="31.5">
      <c r="A233" s="217" t="s">
        <v>48</v>
      </c>
      <c r="B233" s="221">
        <v>2640210860</v>
      </c>
      <c r="C233" s="217">
        <v>240</v>
      </c>
      <c r="D233" s="218" t="s">
        <v>219</v>
      </c>
      <c r="E233" s="16">
        <f>'№ 6 ведом'!F192</f>
        <v>5000</v>
      </c>
      <c r="F233" s="16">
        <f>'№ 6 ведом'!G192</f>
        <v>4688.1</v>
      </c>
    </row>
    <row r="234" spans="1:6" ht="31.5">
      <c r="A234" s="217" t="s">
        <v>48</v>
      </c>
      <c r="B234" s="221" t="s">
        <v>386</v>
      </c>
      <c r="C234" s="1"/>
      <c r="D234" s="122" t="s">
        <v>387</v>
      </c>
      <c r="E234" s="16">
        <f>E235</f>
        <v>54.1</v>
      </c>
      <c r="F234" s="16">
        <f t="shared" si="51"/>
        <v>53.2</v>
      </c>
    </row>
    <row r="235" spans="1:6" ht="31.5">
      <c r="A235" s="217" t="s">
        <v>48</v>
      </c>
      <c r="B235" s="221" t="s">
        <v>386</v>
      </c>
      <c r="C235" s="167" t="s">
        <v>69</v>
      </c>
      <c r="D235" s="218" t="s">
        <v>92</v>
      </c>
      <c r="E235" s="16">
        <f>E236</f>
        <v>54.1</v>
      </c>
      <c r="F235" s="16">
        <f t="shared" si="51"/>
        <v>53.2</v>
      </c>
    </row>
    <row r="236" spans="1:6" ht="31.5">
      <c r="A236" s="217" t="s">
        <v>48</v>
      </c>
      <c r="B236" s="221" t="s">
        <v>386</v>
      </c>
      <c r="C236" s="217">
        <v>240</v>
      </c>
      <c r="D236" s="218" t="s">
        <v>219</v>
      </c>
      <c r="E236" s="16">
        <f>'№ 6 ведом'!F195</f>
        <v>54.1</v>
      </c>
      <c r="F236" s="16">
        <f>'№ 6 ведом'!G195</f>
        <v>53.2</v>
      </c>
    </row>
    <row r="237" spans="1:6" ht="12.75">
      <c r="A237" s="4" t="s">
        <v>57</v>
      </c>
      <c r="B237" s="4" t="s">
        <v>66</v>
      </c>
      <c r="C237" s="4" t="s">
        <v>66</v>
      </c>
      <c r="D237" s="18" t="s">
        <v>27</v>
      </c>
      <c r="E237" s="6">
        <f>E238+E259+E245</f>
        <v>67901.3</v>
      </c>
      <c r="F237" s="6">
        <f>F238+F259+F245</f>
        <v>65877</v>
      </c>
    </row>
    <row r="238" spans="1:6" ht="12.75">
      <c r="A238" s="167" t="s">
        <v>4</v>
      </c>
      <c r="B238" s="167" t="s">
        <v>66</v>
      </c>
      <c r="C238" s="167" t="s">
        <v>66</v>
      </c>
      <c r="D238" s="218" t="s">
        <v>5</v>
      </c>
      <c r="E238" s="16">
        <f aca="true" t="shared" si="54" ref="E238:F243">E239</f>
        <v>4159.3</v>
      </c>
      <c r="F238" s="16">
        <f t="shared" si="54"/>
        <v>4157.5</v>
      </c>
    </row>
    <row r="239" spans="1:6" ht="47.25">
      <c r="A239" s="167" t="s">
        <v>4</v>
      </c>
      <c r="B239" s="167">
        <v>2600000000</v>
      </c>
      <c r="C239" s="167"/>
      <c r="D239" s="218" t="s">
        <v>325</v>
      </c>
      <c r="E239" s="16">
        <f t="shared" si="54"/>
        <v>4159.3</v>
      </c>
      <c r="F239" s="16">
        <f t="shared" si="54"/>
        <v>4157.5</v>
      </c>
    </row>
    <row r="240" spans="1:6" ht="31.5">
      <c r="A240" s="167" t="s">
        <v>4</v>
      </c>
      <c r="B240" s="167">
        <v>2610000000</v>
      </c>
      <c r="C240" s="167"/>
      <c r="D240" s="218" t="s">
        <v>104</v>
      </c>
      <c r="E240" s="16">
        <f t="shared" si="54"/>
        <v>4159.3</v>
      </c>
      <c r="F240" s="16">
        <f t="shared" si="54"/>
        <v>4157.5</v>
      </c>
    </row>
    <row r="241" spans="1:6" ht="12.75">
      <c r="A241" s="167" t="s">
        <v>4</v>
      </c>
      <c r="B241" s="167">
        <v>2610100000</v>
      </c>
      <c r="C241" s="167"/>
      <c r="D241" s="218" t="s">
        <v>105</v>
      </c>
      <c r="E241" s="16">
        <f t="shared" si="54"/>
        <v>4159.3</v>
      </c>
      <c r="F241" s="16">
        <f t="shared" si="54"/>
        <v>4157.5</v>
      </c>
    </row>
    <row r="242" spans="1:6" ht="47.25">
      <c r="A242" s="167" t="s">
        <v>4</v>
      </c>
      <c r="B242" s="167">
        <v>2610120230</v>
      </c>
      <c r="C242" s="167"/>
      <c r="D242" s="218" t="s">
        <v>110</v>
      </c>
      <c r="E242" s="16">
        <f t="shared" si="54"/>
        <v>4159.3</v>
      </c>
      <c r="F242" s="16">
        <f t="shared" si="54"/>
        <v>4157.5</v>
      </c>
    </row>
    <row r="243" spans="1:6" ht="31.5">
      <c r="A243" s="167" t="s">
        <v>4</v>
      </c>
      <c r="B243" s="167">
        <v>2610120230</v>
      </c>
      <c r="C243" s="167" t="s">
        <v>69</v>
      </c>
      <c r="D243" s="218" t="s">
        <v>92</v>
      </c>
      <c r="E243" s="16">
        <f t="shared" si="54"/>
        <v>4159.3</v>
      </c>
      <c r="F243" s="16">
        <f t="shared" si="54"/>
        <v>4157.5</v>
      </c>
    </row>
    <row r="244" spans="1:6" ht="31.5">
      <c r="A244" s="167" t="s">
        <v>4</v>
      </c>
      <c r="B244" s="167">
        <v>2610120230</v>
      </c>
      <c r="C244" s="217">
        <v>240</v>
      </c>
      <c r="D244" s="218" t="s">
        <v>219</v>
      </c>
      <c r="E244" s="16">
        <f>'№ 6 ведом'!F583</f>
        <v>4159.3</v>
      </c>
      <c r="F244" s="16">
        <f>'№ 6 ведом'!G583</f>
        <v>4157.5</v>
      </c>
    </row>
    <row r="245" spans="1:6" ht="12.75">
      <c r="A245" s="21" t="s">
        <v>232</v>
      </c>
      <c r="B245" s="217"/>
      <c r="C245" s="217"/>
      <c r="D245" s="172" t="s">
        <v>233</v>
      </c>
      <c r="E245" s="16">
        <f>E246+E254</f>
        <v>7799</v>
      </c>
      <c r="F245" s="16">
        <f>F246+F254</f>
        <v>7223.8</v>
      </c>
    </row>
    <row r="246" spans="1:6" ht="47.25">
      <c r="A246" s="21" t="s">
        <v>232</v>
      </c>
      <c r="B246" s="167">
        <v>2400000000</v>
      </c>
      <c r="C246" s="217"/>
      <c r="D246" s="50" t="s">
        <v>323</v>
      </c>
      <c r="E246" s="16">
        <f aca="true" t="shared" si="55" ref="E246:F248">E247</f>
        <v>7093.4</v>
      </c>
      <c r="F246" s="16">
        <f t="shared" si="55"/>
        <v>6518.2</v>
      </c>
    </row>
    <row r="247" spans="1:6" ht="31.5">
      <c r="A247" s="21" t="s">
        <v>232</v>
      </c>
      <c r="B247" s="167">
        <v>2430000000</v>
      </c>
      <c r="C247" s="217"/>
      <c r="D247" s="8" t="s">
        <v>346</v>
      </c>
      <c r="E247" s="16">
        <f t="shared" si="55"/>
        <v>7093.4</v>
      </c>
      <c r="F247" s="16">
        <f t="shared" si="55"/>
        <v>6518.2</v>
      </c>
    </row>
    <row r="248" spans="1:6" ht="31.5">
      <c r="A248" s="21" t="s">
        <v>232</v>
      </c>
      <c r="B248" s="217">
        <v>2430100000</v>
      </c>
      <c r="C248" s="217"/>
      <c r="D248" s="8" t="s">
        <v>347</v>
      </c>
      <c r="E248" s="16">
        <f>E249</f>
        <v>7093.4</v>
      </c>
      <c r="F248" s="16">
        <f t="shared" si="55"/>
        <v>6518.2</v>
      </c>
    </row>
    <row r="249" spans="1:6" ht="12.75">
      <c r="A249" s="21" t="s">
        <v>232</v>
      </c>
      <c r="B249" s="217">
        <v>2430120100</v>
      </c>
      <c r="C249" s="217"/>
      <c r="D249" s="37" t="s">
        <v>290</v>
      </c>
      <c r="E249" s="16">
        <f>E252+E250</f>
        <v>7093.4</v>
      </c>
      <c r="F249" s="16">
        <f aca="true" t="shared" si="56" ref="F249">F252+F250</f>
        <v>6518.2</v>
      </c>
    </row>
    <row r="250" spans="1:6" ht="31.5">
      <c r="A250" s="21" t="s">
        <v>232</v>
      </c>
      <c r="B250" s="217">
        <v>2430100000</v>
      </c>
      <c r="C250" s="167" t="s">
        <v>69</v>
      </c>
      <c r="D250" s="218" t="s">
        <v>92</v>
      </c>
      <c r="E250" s="16">
        <f>E251</f>
        <v>1243</v>
      </c>
      <c r="F250" s="16">
        <f aca="true" t="shared" si="57" ref="F250">F251</f>
        <v>667.8</v>
      </c>
    </row>
    <row r="251" spans="1:6" ht="31.5">
      <c r="A251" s="21" t="s">
        <v>232</v>
      </c>
      <c r="B251" s="217">
        <v>2430120100</v>
      </c>
      <c r="C251" s="217">
        <v>240</v>
      </c>
      <c r="D251" s="218" t="s">
        <v>219</v>
      </c>
      <c r="E251" s="16">
        <f>'№ 6 ведом'!F203</f>
        <v>1243</v>
      </c>
      <c r="F251" s="16">
        <f>'№ 6 ведом'!G203</f>
        <v>667.8</v>
      </c>
    </row>
    <row r="252" spans="1:6" ht="31.5">
      <c r="A252" s="21" t="s">
        <v>232</v>
      </c>
      <c r="B252" s="217">
        <v>2430120100</v>
      </c>
      <c r="C252" s="167" t="s">
        <v>72</v>
      </c>
      <c r="D252" s="50" t="s">
        <v>93</v>
      </c>
      <c r="E252" s="16">
        <f aca="true" t="shared" si="58" ref="E252:F252">E253</f>
        <v>5850.4</v>
      </c>
      <c r="F252" s="16">
        <f t="shared" si="58"/>
        <v>5850.4</v>
      </c>
    </row>
    <row r="253" spans="1:6" ht="12.75">
      <c r="A253" s="21" t="s">
        <v>232</v>
      </c>
      <c r="B253" s="217">
        <v>2430120100</v>
      </c>
      <c r="C253" s="167" t="s">
        <v>116</v>
      </c>
      <c r="D253" s="50" t="s">
        <v>117</v>
      </c>
      <c r="E253" s="16">
        <f>'№ 6 ведом'!F205</f>
        <v>5850.4</v>
      </c>
      <c r="F253" s="16">
        <f>'№ 6 ведом'!G205</f>
        <v>5850.4</v>
      </c>
    </row>
    <row r="254" spans="1:6" ht="12.75">
      <c r="A254" s="21" t="s">
        <v>232</v>
      </c>
      <c r="B254" s="217">
        <v>9900000000</v>
      </c>
      <c r="C254" s="217"/>
      <c r="D254" s="218" t="s">
        <v>102</v>
      </c>
      <c r="E254" s="16">
        <f>E255</f>
        <v>705.6</v>
      </c>
      <c r="F254" s="16">
        <f aca="true" t="shared" si="59" ref="F254:F257">F255</f>
        <v>705.6</v>
      </c>
    </row>
    <row r="255" spans="1:6" ht="12.75">
      <c r="A255" s="21" t="s">
        <v>232</v>
      </c>
      <c r="B255" s="217">
        <v>9910000000</v>
      </c>
      <c r="C255" s="217"/>
      <c r="D255" s="218" t="s">
        <v>8</v>
      </c>
      <c r="E255" s="16">
        <f>E256</f>
        <v>705.6</v>
      </c>
      <c r="F255" s="16">
        <f t="shared" si="59"/>
        <v>705.6</v>
      </c>
    </row>
    <row r="256" spans="1:6" ht="12.75">
      <c r="A256" s="21" t="s">
        <v>232</v>
      </c>
      <c r="B256" s="217">
        <v>9910020000</v>
      </c>
      <c r="C256" s="217"/>
      <c r="D256" s="218" t="s">
        <v>279</v>
      </c>
      <c r="E256" s="16">
        <f>E257</f>
        <v>705.6</v>
      </c>
      <c r="F256" s="16">
        <f t="shared" si="59"/>
        <v>705.6</v>
      </c>
    </row>
    <row r="257" spans="1:6" ht="31.5">
      <c r="A257" s="21" t="s">
        <v>232</v>
      </c>
      <c r="B257" s="217">
        <v>9910020000</v>
      </c>
      <c r="C257" s="167" t="s">
        <v>69</v>
      </c>
      <c r="D257" s="50" t="s">
        <v>92</v>
      </c>
      <c r="E257" s="16">
        <f>E258</f>
        <v>705.6</v>
      </c>
      <c r="F257" s="16">
        <f t="shared" si="59"/>
        <v>705.6</v>
      </c>
    </row>
    <row r="258" spans="1:6" ht="31.5">
      <c r="A258" s="21" t="s">
        <v>232</v>
      </c>
      <c r="B258" s="217">
        <v>9910020000</v>
      </c>
      <c r="C258" s="217">
        <v>240</v>
      </c>
      <c r="D258" s="50" t="s">
        <v>219</v>
      </c>
      <c r="E258" s="16">
        <f>'№ 6 ведом'!F210</f>
        <v>705.6</v>
      </c>
      <c r="F258" s="16">
        <f>'№ 6 ведом'!G210</f>
        <v>705.6</v>
      </c>
    </row>
    <row r="259" spans="1:6" ht="12.75">
      <c r="A259" s="217" t="s">
        <v>49</v>
      </c>
      <c r="B259" s="217" t="s">
        <v>66</v>
      </c>
      <c r="C259" s="217" t="s">
        <v>66</v>
      </c>
      <c r="D259" s="44" t="s">
        <v>28</v>
      </c>
      <c r="E259" s="16">
        <f>E260+E318</f>
        <v>55943</v>
      </c>
      <c r="F259" s="16">
        <f>F260+F318</f>
        <v>54495.7</v>
      </c>
    </row>
    <row r="260" spans="1:6" ht="47.25">
      <c r="A260" s="217" t="s">
        <v>49</v>
      </c>
      <c r="B260" s="167">
        <v>2300000000</v>
      </c>
      <c r="C260" s="217"/>
      <c r="D260" s="44" t="s">
        <v>324</v>
      </c>
      <c r="E260" s="16">
        <f>E261+E269+E310</f>
        <v>55818</v>
      </c>
      <c r="F260" s="16">
        <f>F261+F269+F310</f>
        <v>54370.7</v>
      </c>
    </row>
    <row r="261" spans="1:6" ht="47.25">
      <c r="A261" s="217" t="s">
        <v>49</v>
      </c>
      <c r="B261" s="167">
        <v>2310000000</v>
      </c>
      <c r="C261" s="217"/>
      <c r="D261" s="44" t="s">
        <v>209</v>
      </c>
      <c r="E261" s="20">
        <f>E262</f>
        <v>24040.8</v>
      </c>
      <c r="F261" s="20">
        <f>F262</f>
        <v>24038.3</v>
      </c>
    </row>
    <row r="262" spans="1:6" ht="47.25">
      <c r="A262" s="217" t="s">
        <v>49</v>
      </c>
      <c r="B262" s="167" t="s">
        <v>301</v>
      </c>
      <c r="C262" s="23"/>
      <c r="D262" s="218" t="s">
        <v>225</v>
      </c>
      <c r="E262" s="20">
        <f>E266+E263</f>
        <v>24040.8</v>
      </c>
      <c r="F262" s="20">
        <f>F266+F263</f>
        <v>24038.3</v>
      </c>
    </row>
    <row r="263" spans="1:6" ht="12.75">
      <c r="A263" s="217" t="s">
        <v>49</v>
      </c>
      <c r="B263" s="217" t="s">
        <v>302</v>
      </c>
      <c r="C263" s="217"/>
      <c r="D263" s="55" t="s">
        <v>227</v>
      </c>
      <c r="E263" s="20">
        <f aca="true" t="shared" si="60" ref="E263:F264">E264</f>
        <v>8535.9</v>
      </c>
      <c r="F263" s="20">
        <f t="shared" si="60"/>
        <v>8533.4</v>
      </c>
    </row>
    <row r="264" spans="1:6" ht="31.5">
      <c r="A264" s="217" t="s">
        <v>49</v>
      </c>
      <c r="B264" s="217" t="s">
        <v>302</v>
      </c>
      <c r="C264" s="167" t="s">
        <v>69</v>
      </c>
      <c r="D264" s="50" t="s">
        <v>92</v>
      </c>
      <c r="E264" s="20">
        <f t="shared" si="60"/>
        <v>8535.9</v>
      </c>
      <c r="F264" s="20">
        <f t="shared" si="60"/>
        <v>8533.4</v>
      </c>
    </row>
    <row r="265" spans="1:6" ht="31.5">
      <c r="A265" s="217" t="s">
        <v>49</v>
      </c>
      <c r="B265" s="217" t="s">
        <v>302</v>
      </c>
      <c r="C265" s="217">
        <v>240</v>
      </c>
      <c r="D265" s="50" t="s">
        <v>219</v>
      </c>
      <c r="E265" s="20">
        <f>'№ 6 ведом'!F217</f>
        <v>8535.9</v>
      </c>
      <c r="F265" s="20">
        <f>'№ 6 ведом'!G217</f>
        <v>8533.4</v>
      </c>
    </row>
    <row r="266" spans="1:6" ht="31.5">
      <c r="A266" s="217" t="s">
        <v>49</v>
      </c>
      <c r="B266" s="167" t="s">
        <v>303</v>
      </c>
      <c r="C266" s="217"/>
      <c r="D266" s="86" t="s">
        <v>217</v>
      </c>
      <c r="E266" s="20">
        <f aca="true" t="shared" si="61" ref="E266:F267">E267</f>
        <v>15504.9</v>
      </c>
      <c r="F266" s="20">
        <f t="shared" si="61"/>
        <v>15504.9</v>
      </c>
    </row>
    <row r="267" spans="1:6" ht="31.5">
      <c r="A267" s="217" t="s">
        <v>49</v>
      </c>
      <c r="B267" s="167" t="s">
        <v>303</v>
      </c>
      <c r="C267" s="167" t="s">
        <v>69</v>
      </c>
      <c r="D267" s="218" t="s">
        <v>92</v>
      </c>
      <c r="E267" s="20">
        <f t="shared" si="61"/>
        <v>15504.9</v>
      </c>
      <c r="F267" s="20">
        <f t="shared" si="61"/>
        <v>15504.9</v>
      </c>
    </row>
    <row r="268" spans="1:6" ht="31.5">
      <c r="A268" s="217" t="s">
        <v>49</v>
      </c>
      <c r="B268" s="167" t="s">
        <v>303</v>
      </c>
      <c r="C268" s="217">
        <v>240</v>
      </c>
      <c r="D268" s="218" t="s">
        <v>219</v>
      </c>
      <c r="E268" s="20">
        <f>'№ 6 ведом'!F220</f>
        <v>15504.9</v>
      </c>
      <c r="F268" s="20">
        <f>'№ 6 ведом'!G220</f>
        <v>15504.9</v>
      </c>
    </row>
    <row r="269" spans="1:6" ht="12.75">
      <c r="A269" s="217" t="s">
        <v>49</v>
      </c>
      <c r="B269" s="167">
        <v>2320000000</v>
      </c>
      <c r="C269" s="217"/>
      <c r="D269" s="44" t="s">
        <v>178</v>
      </c>
      <c r="E269" s="20">
        <f>E280+E302+E270+E306</f>
        <v>29159.600000000002</v>
      </c>
      <c r="F269" s="20">
        <f>F280+F302+F270+F306</f>
        <v>27715.199999999997</v>
      </c>
    </row>
    <row r="270" spans="1:6" ht="31.5">
      <c r="A270" s="217" t="s">
        <v>49</v>
      </c>
      <c r="B270" s="167">
        <v>2320100000</v>
      </c>
      <c r="C270" s="217"/>
      <c r="D270" s="218" t="s">
        <v>357</v>
      </c>
      <c r="E270" s="20">
        <f>E277+E271+E274</f>
        <v>1581.5</v>
      </c>
      <c r="F270" s="20">
        <f>F277+F271+F274</f>
        <v>1581.3</v>
      </c>
    </row>
    <row r="271" spans="1:6" ht="12.75">
      <c r="A271" s="217" t="s">
        <v>49</v>
      </c>
      <c r="B271" s="167">
        <v>2320120100</v>
      </c>
      <c r="C271" s="217"/>
      <c r="D271" s="218" t="s">
        <v>227</v>
      </c>
      <c r="E271" s="20">
        <f>E272</f>
        <v>30</v>
      </c>
      <c r="F271" s="20">
        <f aca="true" t="shared" si="62" ref="F271:F272">F272</f>
        <v>30</v>
      </c>
    </row>
    <row r="272" spans="1:6" ht="31.5">
      <c r="A272" s="217" t="s">
        <v>49</v>
      </c>
      <c r="B272" s="167">
        <v>2320120100</v>
      </c>
      <c r="C272" s="167" t="s">
        <v>69</v>
      </c>
      <c r="D272" s="218" t="s">
        <v>92</v>
      </c>
      <c r="E272" s="20">
        <f>E273</f>
        <v>30</v>
      </c>
      <c r="F272" s="20">
        <f t="shared" si="62"/>
        <v>30</v>
      </c>
    </row>
    <row r="273" spans="1:6" ht="31.5">
      <c r="A273" s="217" t="s">
        <v>49</v>
      </c>
      <c r="B273" s="167">
        <v>2320120100</v>
      </c>
      <c r="C273" s="217">
        <v>240</v>
      </c>
      <c r="D273" s="218" t="s">
        <v>219</v>
      </c>
      <c r="E273" s="20">
        <f>'№ 6 ведом'!F225</f>
        <v>30</v>
      </c>
      <c r="F273" s="20">
        <f>'№ 6 ведом'!G225</f>
        <v>30</v>
      </c>
    </row>
    <row r="274" spans="1:6" ht="63">
      <c r="A274" s="217" t="s">
        <v>49</v>
      </c>
      <c r="B274" s="217">
        <v>2320119030</v>
      </c>
      <c r="C274" s="217"/>
      <c r="D274" s="218" t="s">
        <v>375</v>
      </c>
      <c r="E274" s="20">
        <f>E275</f>
        <v>1305.1000000000001</v>
      </c>
      <c r="F274" s="20">
        <f aca="true" t="shared" si="63" ref="F274:F275">F275</f>
        <v>1305.1</v>
      </c>
    </row>
    <row r="275" spans="1:6" ht="31.5">
      <c r="A275" s="217" t="s">
        <v>49</v>
      </c>
      <c r="B275" s="217">
        <v>2320119030</v>
      </c>
      <c r="C275" s="167" t="s">
        <v>69</v>
      </c>
      <c r="D275" s="218" t="s">
        <v>92</v>
      </c>
      <c r="E275" s="20">
        <f>E276</f>
        <v>1305.1000000000001</v>
      </c>
      <c r="F275" s="20">
        <f t="shared" si="63"/>
        <v>1305.1</v>
      </c>
    </row>
    <row r="276" spans="1:6" ht="31.5">
      <c r="A276" s="217" t="s">
        <v>49</v>
      </c>
      <c r="B276" s="217">
        <v>2320119030</v>
      </c>
      <c r="C276" s="217">
        <v>240</v>
      </c>
      <c r="D276" s="218" t="s">
        <v>219</v>
      </c>
      <c r="E276" s="20">
        <f>'№ 6 ведом'!F228</f>
        <v>1305.1000000000001</v>
      </c>
      <c r="F276" s="20">
        <f>'№ 6 ведом'!G228</f>
        <v>1305.1</v>
      </c>
    </row>
    <row r="277" spans="1:6" ht="47.25">
      <c r="A277" s="217" t="s">
        <v>49</v>
      </c>
      <c r="B277" s="217" t="s">
        <v>362</v>
      </c>
      <c r="C277" s="217"/>
      <c r="D277" s="132" t="s">
        <v>363</v>
      </c>
      <c r="E277" s="20">
        <f>E278</f>
        <v>246.39999999999998</v>
      </c>
      <c r="F277" s="20">
        <f aca="true" t="shared" si="64" ref="F277:F278">F278</f>
        <v>246.2</v>
      </c>
    </row>
    <row r="278" spans="1:6" ht="31.5">
      <c r="A278" s="217" t="s">
        <v>49</v>
      </c>
      <c r="B278" s="217" t="s">
        <v>362</v>
      </c>
      <c r="C278" s="167" t="s">
        <v>69</v>
      </c>
      <c r="D278" s="218" t="s">
        <v>92</v>
      </c>
      <c r="E278" s="20">
        <f>E279</f>
        <v>246.39999999999998</v>
      </c>
      <c r="F278" s="20">
        <f t="shared" si="64"/>
        <v>246.2</v>
      </c>
    </row>
    <row r="279" spans="1:6" ht="31.5">
      <c r="A279" s="217" t="s">
        <v>49</v>
      </c>
      <c r="B279" s="217" t="s">
        <v>362</v>
      </c>
      <c r="C279" s="217">
        <v>240</v>
      </c>
      <c r="D279" s="218" t="s">
        <v>219</v>
      </c>
      <c r="E279" s="20">
        <f>'№ 6 ведом'!F231</f>
        <v>246.39999999999998</v>
      </c>
      <c r="F279" s="20">
        <f>'№ 6 ведом'!G231</f>
        <v>246.2</v>
      </c>
    </row>
    <row r="280" spans="1:6" ht="12.75">
      <c r="A280" s="217" t="s">
        <v>49</v>
      </c>
      <c r="B280" s="167">
        <v>2320200000</v>
      </c>
      <c r="C280" s="217"/>
      <c r="D280" s="218" t="s">
        <v>125</v>
      </c>
      <c r="E280" s="16">
        <f>E281+E284+E287+E290+E293+E296+E299</f>
        <v>27022.9</v>
      </c>
      <c r="F280" s="16">
        <f aca="true" t="shared" si="65" ref="F280">F281+F284+F287+F290+F293+F296+F299</f>
        <v>25604.499999999996</v>
      </c>
    </row>
    <row r="281" spans="1:6" ht="12.75">
      <c r="A281" s="217" t="s">
        <v>49</v>
      </c>
      <c r="B281" s="217">
        <v>2320220050</v>
      </c>
      <c r="C281" s="217"/>
      <c r="D281" s="218" t="s">
        <v>126</v>
      </c>
      <c r="E281" s="16">
        <f aca="true" t="shared" si="66" ref="E281:F282">E282</f>
        <v>17991.2</v>
      </c>
      <c r="F281" s="16">
        <f t="shared" si="66"/>
        <v>17870.3</v>
      </c>
    </row>
    <row r="282" spans="1:6" ht="31.5">
      <c r="A282" s="217" t="s">
        <v>49</v>
      </c>
      <c r="B282" s="217">
        <v>2320220050</v>
      </c>
      <c r="C282" s="167" t="s">
        <v>69</v>
      </c>
      <c r="D282" s="218" t="s">
        <v>92</v>
      </c>
      <c r="E282" s="16">
        <f t="shared" si="66"/>
        <v>17991.2</v>
      </c>
      <c r="F282" s="16">
        <f t="shared" si="66"/>
        <v>17870.3</v>
      </c>
    </row>
    <row r="283" spans="1:6" ht="31.5">
      <c r="A283" s="217" t="s">
        <v>49</v>
      </c>
      <c r="B283" s="217">
        <v>2320220050</v>
      </c>
      <c r="C283" s="217">
        <v>240</v>
      </c>
      <c r="D283" s="218" t="s">
        <v>219</v>
      </c>
      <c r="E283" s="16">
        <f>'№ 6 ведом'!F235</f>
        <v>17991.2</v>
      </c>
      <c r="F283" s="16">
        <f>'№ 6 ведом'!G235</f>
        <v>17870.3</v>
      </c>
    </row>
    <row r="284" spans="1:6" ht="12.75">
      <c r="A284" s="217" t="s">
        <v>49</v>
      </c>
      <c r="B284" s="217">
        <v>2320220070</v>
      </c>
      <c r="C284" s="217"/>
      <c r="D284" s="218" t="s">
        <v>127</v>
      </c>
      <c r="E284" s="16">
        <f aca="true" t="shared" si="67" ref="E284:F285">E285</f>
        <v>4883.2</v>
      </c>
      <c r="F284" s="16">
        <f t="shared" si="67"/>
        <v>4883.2</v>
      </c>
    </row>
    <row r="285" spans="1:6" ht="31.5">
      <c r="A285" s="217" t="s">
        <v>49</v>
      </c>
      <c r="B285" s="217">
        <v>2320220070</v>
      </c>
      <c r="C285" s="167" t="s">
        <v>69</v>
      </c>
      <c r="D285" s="218" t="s">
        <v>92</v>
      </c>
      <c r="E285" s="16">
        <f t="shared" si="67"/>
        <v>4883.2</v>
      </c>
      <c r="F285" s="16">
        <f t="shared" si="67"/>
        <v>4883.2</v>
      </c>
    </row>
    <row r="286" spans="1:6" ht="31.5">
      <c r="A286" s="217" t="s">
        <v>49</v>
      </c>
      <c r="B286" s="217">
        <v>2320220070</v>
      </c>
      <c r="C286" s="217">
        <v>240</v>
      </c>
      <c r="D286" s="218" t="s">
        <v>219</v>
      </c>
      <c r="E286" s="16">
        <f>'№ 6 ведом'!F238</f>
        <v>4883.2</v>
      </c>
      <c r="F286" s="16">
        <f>'№ 6 ведом'!G238</f>
        <v>4883.2</v>
      </c>
    </row>
    <row r="287" spans="1:6" ht="12.75">
      <c r="A287" s="217" t="s">
        <v>49</v>
      </c>
      <c r="B287" s="217">
        <v>2320220080</v>
      </c>
      <c r="C287" s="217"/>
      <c r="D287" s="218" t="s">
        <v>128</v>
      </c>
      <c r="E287" s="16">
        <f aca="true" t="shared" si="68" ref="E287:F288">E288</f>
        <v>1279.8</v>
      </c>
      <c r="F287" s="16">
        <f t="shared" si="68"/>
        <v>1279.8</v>
      </c>
    </row>
    <row r="288" spans="1:6" ht="31.5">
      <c r="A288" s="217" t="s">
        <v>49</v>
      </c>
      <c r="B288" s="217">
        <v>2320220080</v>
      </c>
      <c r="C288" s="167" t="s">
        <v>69</v>
      </c>
      <c r="D288" s="218" t="s">
        <v>92</v>
      </c>
      <c r="E288" s="16">
        <f t="shared" si="68"/>
        <v>1279.8</v>
      </c>
      <c r="F288" s="16">
        <f t="shared" si="68"/>
        <v>1279.8</v>
      </c>
    </row>
    <row r="289" spans="1:6" ht="31.5">
      <c r="A289" s="217" t="s">
        <v>49</v>
      </c>
      <c r="B289" s="217">
        <v>2320220080</v>
      </c>
      <c r="C289" s="217">
        <v>240</v>
      </c>
      <c r="D289" s="218" t="s">
        <v>219</v>
      </c>
      <c r="E289" s="16">
        <f>'№ 6 ведом'!F241</f>
        <v>1279.8</v>
      </c>
      <c r="F289" s="16">
        <f>'№ 6 ведом'!G241</f>
        <v>1279.8</v>
      </c>
    </row>
    <row r="290" spans="1:6" ht="12.75">
      <c r="A290" s="217" t="s">
        <v>49</v>
      </c>
      <c r="B290" s="217">
        <v>2320220090</v>
      </c>
      <c r="C290" s="217"/>
      <c r="D290" s="8" t="s">
        <v>364</v>
      </c>
      <c r="E290" s="16">
        <f>E291</f>
        <v>1271.8999999999999</v>
      </c>
      <c r="F290" s="16">
        <f aca="true" t="shared" si="69" ref="F290:F291">F291</f>
        <v>214.8</v>
      </c>
    </row>
    <row r="291" spans="1:6" ht="31.5">
      <c r="A291" s="217" t="s">
        <v>49</v>
      </c>
      <c r="B291" s="217">
        <v>2320220090</v>
      </c>
      <c r="C291" s="167" t="s">
        <v>69</v>
      </c>
      <c r="D291" s="218" t="s">
        <v>92</v>
      </c>
      <c r="E291" s="16">
        <f>E292</f>
        <v>1271.8999999999999</v>
      </c>
      <c r="F291" s="16">
        <f t="shared" si="69"/>
        <v>214.8</v>
      </c>
    </row>
    <row r="292" spans="1:6" ht="31.5">
      <c r="A292" s="217" t="s">
        <v>49</v>
      </c>
      <c r="B292" s="217">
        <v>2320220090</v>
      </c>
      <c r="C292" s="217">
        <v>240</v>
      </c>
      <c r="D292" s="218" t="s">
        <v>219</v>
      </c>
      <c r="E292" s="16">
        <f>'№ 6 ведом'!F244</f>
        <v>1271.8999999999999</v>
      </c>
      <c r="F292" s="16">
        <f>'№ 6 ведом'!G244</f>
        <v>214.8</v>
      </c>
    </row>
    <row r="293" spans="1:6" ht="31.5">
      <c r="A293" s="217" t="s">
        <v>49</v>
      </c>
      <c r="B293" s="217">
        <v>2320220100</v>
      </c>
      <c r="C293" s="217"/>
      <c r="D293" s="8" t="s">
        <v>377</v>
      </c>
      <c r="E293" s="16">
        <f>E294</f>
        <v>32</v>
      </c>
      <c r="F293" s="16">
        <f aca="true" t="shared" si="70" ref="F293:F294">F294</f>
        <v>30.6</v>
      </c>
    </row>
    <row r="294" spans="1:6" ht="31.5">
      <c r="A294" s="217" t="s">
        <v>49</v>
      </c>
      <c r="B294" s="217">
        <v>2320220100</v>
      </c>
      <c r="C294" s="167" t="s">
        <v>69</v>
      </c>
      <c r="D294" s="218" t="s">
        <v>92</v>
      </c>
      <c r="E294" s="16">
        <f>E295</f>
        <v>32</v>
      </c>
      <c r="F294" s="16">
        <f t="shared" si="70"/>
        <v>30.6</v>
      </c>
    </row>
    <row r="295" spans="1:6" ht="31.5">
      <c r="A295" s="217" t="s">
        <v>49</v>
      </c>
      <c r="B295" s="217">
        <v>2320220100</v>
      </c>
      <c r="C295" s="217">
        <v>240</v>
      </c>
      <c r="D295" s="218" t="s">
        <v>219</v>
      </c>
      <c r="E295" s="16">
        <f>'№ 6 ведом'!F247</f>
        <v>32</v>
      </c>
      <c r="F295" s="16">
        <f>'№ 6 ведом'!G247</f>
        <v>30.6</v>
      </c>
    </row>
    <row r="296" spans="1:6" ht="12.75">
      <c r="A296" s="217" t="s">
        <v>49</v>
      </c>
      <c r="B296" s="217">
        <v>2320220110</v>
      </c>
      <c r="C296" s="217"/>
      <c r="D296" s="218" t="s">
        <v>378</v>
      </c>
      <c r="E296" s="16">
        <f>E297</f>
        <v>1558.8</v>
      </c>
      <c r="F296" s="16">
        <f aca="true" t="shared" si="71" ref="F296:F297">F297</f>
        <v>1319.8</v>
      </c>
    </row>
    <row r="297" spans="1:6" ht="31.5">
      <c r="A297" s="217" t="s">
        <v>49</v>
      </c>
      <c r="B297" s="217">
        <v>2320220110</v>
      </c>
      <c r="C297" s="167" t="s">
        <v>69</v>
      </c>
      <c r="D297" s="218" t="s">
        <v>92</v>
      </c>
      <c r="E297" s="16">
        <f>E298</f>
        <v>1558.8</v>
      </c>
      <c r="F297" s="16">
        <f t="shared" si="71"/>
        <v>1319.8</v>
      </c>
    </row>
    <row r="298" spans="1:6" ht="31.5">
      <c r="A298" s="217" t="s">
        <v>49</v>
      </c>
      <c r="B298" s="217">
        <v>2320220110</v>
      </c>
      <c r="C298" s="217">
        <v>240</v>
      </c>
      <c r="D298" s="218" t="s">
        <v>219</v>
      </c>
      <c r="E298" s="16">
        <f>'№ 6 ведом'!F250</f>
        <v>1558.8</v>
      </c>
      <c r="F298" s="16">
        <f>'№ 6 ведом'!G250</f>
        <v>1319.8</v>
      </c>
    </row>
    <row r="299" spans="1:6" ht="12.75">
      <c r="A299" s="217" t="s">
        <v>49</v>
      </c>
      <c r="B299" s="217">
        <v>2320220280</v>
      </c>
      <c r="C299" s="217"/>
      <c r="D299" s="218" t="s">
        <v>379</v>
      </c>
      <c r="E299" s="16">
        <f>E300</f>
        <v>6</v>
      </c>
      <c r="F299" s="16">
        <f aca="true" t="shared" si="72" ref="F299:F300">F300</f>
        <v>6</v>
      </c>
    </row>
    <row r="300" spans="1:6" ht="31.5">
      <c r="A300" s="217" t="s">
        <v>49</v>
      </c>
      <c r="B300" s="217">
        <v>2320220280</v>
      </c>
      <c r="C300" s="167" t="s">
        <v>69</v>
      </c>
      <c r="D300" s="218" t="s">
        <v>92</v>
      </c>
      <c r="E300" s="16">
        <f>E301</f>
        <v>6</v>
      </c>
      <c r="F300" s="16">
        <f t="shared" si="72"/>
        <v>6</v>
      </c>
    </row>
    <row r="301" spans="1:6" ht="31.5">
      <c r="A301" s="217" t="s">
        <v>49</v>
      </c>
      <c r="B301" s="217">
        <v>2320220280</v>
      </c>
      <c r="C301" s="217">
        <v>240</v>
      </c>
      <c r="D301" s="218" t="s">
        <v>219</v>
      </c>
      <c r="E301" s="16">
        <f>'№ 6 ведом'!F253</f>
        <v>6</v>
      </c>
      <c r="F301" s="16">
        <f>'№ 6 ведом'!G253</f>
        <v>6</v>
      </c>
    </row>
    <row r="302" spans="1:6" ht="12.75">
      <c r="A302" s="217" t="s">
        <v>49</v>
      </c>
      <c r="B302" s="167">
        <v>2320300000</v>
      </c>
      <c r="C302" s="217"/>
      <c r="D302" s="218" t="s">
        <v>329</v>
      </c>
      <c r="E302" s="16">
        <f>E303</f>
        <v>495.2</v>
      </c>
      <c r="F302" s="16">
        <f aca="true" t="shared" si="73" ref="F302:F304">F303</f>
        <v>495.2</v>
      </c>
    </row>
    <row r="303" spans="1:6" ht="12.75">
      <c r="A303" s="217" t="s">
        <v>49</v>
      </c>
      <c r="B303" s="217">
        <v>2320320060</v>
      </c>
      <c r="C303" s="217"/>
      <c r="D303" s="218" t="s">
        <v>330</v>
      </c>
      <c r="E303" s="16">
        <f>E304</f>
        <v>495.2</v>
      </c>
      <c r="F303" s="16">
        <f t="shared" si="73"/>
        <v>495.2</v>
      </c>
    </row>
    <row r="304" spans="1:6" ht="31.5">
      <c r="A304" s="217" t="s">
        <v>49</v>
      </c>
      <c r="B304" s="217">
        <v>2320320060</v>
      </c>
      <c r="C304" s="167" t="s">
        <v>72</v>
      </c>
      <c r="D304" s="50" t="s">
        <v>93</v>
      </c>
      <c r="E304" s="16">
        <f>E305</f>
        <v>495.2</v>
      </c>
      <c r="F304" s="16">
        <f t="shared" si="73"/>
        <v>495.2</v>
      </c>
    </row>
    <row r="305" spans="1:6" ht="12.75">
      <c r="A305" s="217" t="s">
        <v>49</v>
      </c>
      <c r="B305" s="217">
        <v>2320320060</v>
      </c>
      <c r="C305" s="167" t="s">
        <v>116</v>
      </c>
      <c r="D305" s="50" t="s">
        <v>117</v>
      </c>
      <c r="E305" s="16">
        <f>'№ 6 ведом'!F257</f>
        <v>495.2</v>
      </c>
      <c r="F305" s="16">
        <f>'№ 6 ведом'!G257</f>
        <v>495.2</v>
      </c>
    </row>
    <row r="306" spans="1:6" ht="31.5">
      <c r="A306" s="217" t="s">
        <v>49</v>
      </c>
      <c r="B306" s="167">
        <v>2320500000</v>
      </c>
      <c r="C306" s="167"/>
      <c r="D306" s="218" t="s">
        <v>380</v>
      </c>
      <c r="E306" s="16">
        <f>E307</f>
        <v>60</v>
      </c>
      <c r="F306" s="16">
        <f aca="true" t="shared" si="74" ref="F306:F308">F307</f>
        <v>34.2</v>
      </c>
    </row>
    <row r="307" spans="1:6" ht="12.75">
      <c r="A307" s="217" t="s">
        <v>49</v>
      </c>
      <c r="B307" s="167">
        <v>2320520100</v>
      </c>
      <c r="C307" s="167"/>
      <c r="D307" s="50" t="s">
        <v>227</v>
      </c>
      <c r="E307" s="16">
        <f>E308</f>
        <v>60</v>
      </c>
      <c r="F307" s="16">
        <f t="shared" si="74"/>
        <v>34.2</v>
      </c>
    </row>
    <row r="308" spans="1:6" ht="31.5">
      <c r="A308" s="217" t="s">
        <v>49</v>
      </c>
      <c r="B308" s="167">
        <v>2320520100</v>
      </c>
      <c r="C308" s="167" t="s">
        <v>69</v>
      </c>
      <c r="D308" s="218" t="s">
        <v>92</v>
      </c>
      <c r="E308" s="16">
        <f>E309</f>
        <v>60</v>
      </c>
      <c r="F308" s="16">
        <f t="shared" si="74"/>
        <v>34.2</v>
      </c>
    </row>
    <row r="309" spans="1:6" ht="31.5">
      <c r="A309" s="217" t="s">
        <v>49</v>
      </c>
      <c r="B309" s="167">
        <v>2320520100</v>
      </c>
      <c r="C309" s="217">
        <v>240</v>
      </c>
      <c r="D309" s="218" t="s">
        <v>219</v>
      </c>
      <c r="E309" s="16">
        <f>'№ 6 ведом'!F261</f>
        <v>60</v>
      </c>
      <c r="F309" s="16">
        <f>'№ 6 ведом'!G261</f>
        <v>34.2</v>
      </c>
    </row>
    <row r="310" spans="1:6" ht="31.5">
      <c r="A310" s="217" t="s">
        <v>49</v>
      </c>
      <c r="B310" s="167">
        <v>2330000000</v>
      </c>
      <c r="C310" s="217"/>
      <c r="D310" s="218" t="s">
        <v>343</v>
      </c>
      <c r="E310" s="16">
        <f>E311</f>
        <v>2617.6</v>
      </c>
      <c r="F310" s="16">
        <f aca="true" t="shared" si="75" ref="F310:F313">F311</f>
        <v>2617.2</v>
      </c>
    </row>
    <row r="311" spans="1:6" ht="47.25">
      <c r="A311" s="217" t="s">
        <v>49</v>
      </c>
      <c r="B311" s="167">
        <v>2330100000</v>
      </c>
      <c r="C311" s="217"/>
      <c r="D311" s="218" t="s">
        <v>210</v>
      </c>
      <c r="E311" s="16">
        <f>E312+E315</f>
        <v>2617.6</v>
      </c>
      <c r="F311" s="16">
        <f>F312+F315</f>
        <v>2617.2</v>
      </c>
    </row>
    <row r="312" spans="1:6" ht="31.5">
      <c r="A312" s="217" t="s">
        <v>49</v>
      </c>
      <c r="B312" s="167">
        <v>2330120090</v>
      </c>
      <c r="C312" s="217"/>
      <c r="D312" s="218" t="s">
        <v>327</v>
      </c>
      <c r="E312" s="16">
        <f>E313</f>
        <v>633.1999999999999</v>
      </c>
      <c r="F312" s="16">
        <f t="shared" si="75"/>
        <v>632.8</v>
      </c>
    </row>
    <row r="313" spans="1:6" ht="31.5">
      <c r="A313" s="217" t="s">
        <v>49</v>
      </c>
      <c r="B313" s="167">
        <v>2330120090</v>
      </c>
      <c r="C313" s="167" t="s">
        <v>69</v>
      </c>
      <c r="D313" s="218" t="s">
        <v>92</v>
      </c>
      <c r="E313" s="16">
        <f>E314</f>
        <v>633.1999999999999</v>
      </c>
      <c r="F313" s="16">
        <f t="shared" si="75"/>
        <v>632.8</v>
      </c>
    </row>
    <row r="314" spans="1:6" ht="31.5">
      <c r="A314" s="217" t="s">
        <v>49</v>
      </c>
      <c r="B314" s="167">
        <v>2330120090</v>
      </c>
      <c r="C314" s="217">
        <v>240</v>
      </c>
      <c r="D314" s="218" t="s">
        <v>219</v>
      </c>
      <c r="E314" s="16">
        <f>'№ 6 ведом'!F266</f>
        <v>633.1999999999999</v>
      </c>
      <c r="F314" s="16">
        <f>'№ 6 ведом'!G266</f>
        <v>632.8</v>
      </c>
    </row>
    <row r="315" spans="1:6" ht="12.75">
      <c r="A315" s="217" t="s">
        <v>49</v>
      </c>
      <c r="B315" s="167">
        <v>2330120100</v>
      </c>
      <c r="C315" s="65"/>
      <c r="D315" s="37" t="s">
        <v>328</v>
      </c>
      <c r="E315" s="16">
        <f aca="true" t="shared" si="76" ref="E315:F316">E316</f>
        <v>1984.4</v>
      </c>
      <c r="F315" s="16">
        <f t="shared" si="76"/>
        <v>1984.4</v>
      </c>
    </row>
    <row r="316" spans="1:6" ht="31.5">
      <c r="A316" s="217" t="s">
        <v>49</v>
      </c>
      <c r="B316" s="167">
        <v>2330120100</v>
      </c>
      <c r="C316" s="95" t="s">
        <v>69</v>
      </c>
      <c r="D316" s="218" t="s">
        <v>92</v>
      </c>
      <c r="E316" s="16">
        <f t="shared" si="76"/>
        <v>1984.4</v>
      </c>
      <c r="F316" s="16">
        <f t="shared" si="76"/>
        <v>1984.4</v>
      </c>
    </row>
    <row r="317" spans="1:6" ht="31.5">
      <c r="A317" s="217" t="s">
        <v>49</v>
      </c>
      <c r="B317" s="167">
        <v>2330120100</v>
      </c>
      <c r="C317" s="65">
        <v>240</v>
      </c>
      <c r="D317" s="218" t="s">
        <v>219</v>
      </c>
      <c r="E317" s="16">
        <f>'№ 6 ведом'!F269</f>
        <v>1984.4</v>
      </c>
      <c r="F317" s="16">
        <f>'№ 6 ведом'!G269</f>
        <v>1984.4</v>
      </c>
    </row>
    <row r="318" spans="1:6" ht="12.75">
      <c r="A318" s="217" t="s">
        <v>49</v>
      </c>
      <c r="B318" s="167" t="s">
        <v>107</v>
      </c>
      <c r="C318" s="167" t="s">
        <v>66</v>
      </c>
      <c r="D318" s="50" t="s">
        <v>102</v>
      </c>
      <c r="E318" s="16">
        <f>E319</f>
        <v>125</v>
      </c>
      <c r="F318" s="16">
        <f aca="true" t="shared" si="77" ref="F318:F321">F319</f>
        <v>125</v>
      </c>
    </row>
    <row r="319" spans="1:6" ht="31.5">
      <c r="A319" s="217" t="s">
        <v>49</v>
      </c>
      <c r="B319" s="217">
        <v>9930000000</v>
      </c>
      <c r="C319" s="217"/>
      <c r="D319" s="50" t="s">
        <v>154</v>
      </c>
      <c r="E319" s="16">
        <f>E320</f>
        <v>125</v>
      </c>
      <c r="F319" s="16">
        <f t="shared" si="77"/>
        <v>125</v>
      </c>
    </row>
    <row r="320" spans="1:6" ht="31.5">
      <c r="A320" s="217" t="s">
        <v>49</v>
      </c>
      <c r="B320" s="217">
        <v>9930020490</v>
      </c>
      <c r="C320" s="217"/>
      <c r="D320" s="50" t="s">
        <v>352</v>
      </c>
      <c r="E320" s="16">
        <f>E321</f>
        <v>125</v>
      </c>
      <c r="F320" s="16">
        <f t="shared" si="77"/>
        <v>125</v>
      </c>
    </row>
    <row r="321" spans="1:6" ht="12.75">
      <c r="A321" s="217" t="s">
        <v>49</v>
      </c>
      <c r="B321" s="217">
        <v>9930020490</v>
      </c>
      <c r="C321" s="221" t="s">
        <v>70</v>
      </c>
      <c r="D321" s="37" t="s">
        <v>71</v>
      </c>
      <c r="E321" s="16">
        <f>E322</f>
        <v>125</v>
      </c>
      <c r="F321" s="16">
        <f t="shared" si="77"/>
        <v>125</v>
      </c>
    </row>
    <row r="322" spans="1:6" ht="12.75">
      <c r="A322" s="217" t="s">
        <v>49</v>
      </c>
      <c r="B322" s="217">
        <v>9930020490</v>
      </c>
      <c r="C322" s="1" t="s">
        <v>353</v>
      </c>
      <c r="D322" s="122" t="s">
        <v>354</v>
      </c>
      <c r="E322" s="16">
        <f>'№ 6 ведом'!F274</f>
        <v>125</v>
      </c>
      <c r="F322" s="16">
        <f>'№ 6 ведом'!G274</f>
        <v>125</v>
      </c>
    </row>
    <row r="323" spans="1:6" ht="12.75">
      <c r="A323" s="4" t="s">
        <v>37</v>
      </c>
      <c r="B323" s="4" t="s">
        <v>66</v>
      </c>
      <c r="C323" s="66" t="s">
        <v>66</v>
      </c>
      <c r="D323" s="48" t="s">
        <v>29</v>
      </c>
      <c r="E323" s="53">
        <f>E324+E372+E506+E542+E454+E499</f>
        <v>624138.2</v>
      </c>
      <c r="F323" s="53">
        <f>F324+F372+F506+F542+F454+F499</f>
        <v>623212</v>
      </c>
    </row>
    <row r="324" spans="1:6" ht="12.75">
      <c r="A324" s="219" t="s">
        <v>50</v>
      </c>
      <c r="B324" s="219" t="s">
        <v>66</v>
      </c>
      <c r="C324" s="220" t="s">
        <v>66</v>
      </c>
      <c r="D324" s="44" t="s">
        <v>10</v>
      </c>
      <c r="E324" s="16">
        <f>E325+E354</f>
        <v>247858.4</v>
      </c>
      <c r="F324" s="16">
        <f>F325+F354</f>
        <v>247776.69999999998</v>
      </c>
    </row>
    <row r="325" spans="1:6" ht="47.25">
      <c r="A325" s="217" t="s">
        <v>50</v>
      </c>
      <c r="B325" s="167">
        <v>2100000000</v>
      </c>
      <c r="C325" s="217"/>
      <c r="D325" s="218" t="s">
        <v>322</v>
      </c>
      <c r="E325" s="16">
        <f aca="true" t="shared" si="78" ref="E325">E326</f>
        <v>242806.5</v>
      </c>
      <c r="F325" s="16">
        <f>F326</f>
        <v>242786.4</v>
      </c>
    </row>
    <row r="326" spans="1:6" ht="12.75">
      <c r="A326" s="217" t="s">
        <v>50</v>
      </c>
      <c r="B326" s="217">
        <v>2110000000</v>
      </c>
      <c r="C326" s="217"/>
      <c r="D326" s="44" t="s">
        <v>163</v>
      </c>
      <c r="E326" s="16">
        <f>E327+E340+E344</f>
        <v>242806.5</v>
      </c>
      <c r="F326" s="16">
        <f>F327+F340+F344</f>
        <v>242786.4</v>
      </c>
    </row>
    <row r="327" spans="1:6" ht="47.25">
      <c r="A327" s="217" t="s">
        <v>50</v>
      </c>
      <c r="B327" s="217">
        <v>2110100000</v>
      </c>
      <c r="C327" s="23"/>
      <c r="D327" s="44" t="s">
        <v>164</v>
      </c>
      <c r="E327" s="16">
        <f>E337+E328+E331+E334</f>
        <v>235615.4</v>
      </c>
      <c r="F327" s="16">
        <f aca="true" t="shared" si="79" ref="F327">F337+F328+F331+F334</f>
        <v>235615.3</v>
      </c>
    </row>
    <row r="328" spans="1:6" ht="63">
      <c r="A328" s="2" t="s">
        <v>50</v>
      </c>
      <c r="B328" s="10" t="s">
        <v>315</v>
      </c>
      <c r="C328" s="221"/>
      <c r="D328" s="37" t="s">
        <v>100</v>
      </c>
      <c r="E328" s="16">
        <f aca="true" t="shared" si="80" ref="E328:F329">E329</f>
        <v>131228.5</v>
      </c>
      <c r="F328" s="16">
        <f t="shared" si="80"/>
        <v>131228.5</v>
      </c>
    </row>
    <row r="329" spans="1:6" ht="31.5">
      <c r="A329" s="2" t="s">
        <v>50</v>
      </c>
      <c r="B329" s="10" t="s">
        <v>315</v>
      </c>
      <c r="C329" s="167" t="s">
        <v>94</v>
      </c>
      <c r="D329" s="218" t="s">
        <v>95</v>
      </c>
      <c r="E329" s="16">
        <f t="shared" si="80"/>
        <v>131228.5</v>
      </c>
      <c r="F329" s="16">
        <f t="shared" si="80"/>
        <v>131228.5</v>
      </c>
    </row>
    <row r="330" spans="1:6" ht="12.75">
      <c r="A330" s="2" t="s">
        <v>50</v>
      </c>
      <c r="B330" s="10" t="s">
        <v>315</v>
      </c>
      <c r="C330" s="217">
        <v>610</v>
      </c>
      <c r="D330" s="218" t="s">
        <v>101</v>
      </c>
      <c r="E330" s="16">
        <f>'№ 6 ведом'!F611</f>
        <v>131228.5</v>
      </c>
      <c r="F330" s="16">
        <f>'№ 6 ведом'!G611</f>
        <v>131228.5</v>
      </c>
    </row>
    <row r="331" spans="1:6" ht="47.25">
      <c r="A331" s="2" t="s">
        <v>50</v>
      </c>
      <c r="B331" s="10" t="s">
        <v>389</v>
      </c>
      <c r="C331" s="221"/>
      <c r="D331" s="218" t="s">
        <v>388</v>
      </c>
      <c r="E331" s="16">
        <f>E332</f>
        <v>2023.4</v>
      </c>
      <c r="F331" s="16">
        <f aca="true" t="shared" si="81" ref="F331:F332">F332</f>
        <v>2023.4</v>
      </c>
    </row>
    <row r="332" spans="1:6" ht="31.5">
      <c r="A332" s="2" t="s">
        <v>50</v>
      </c>
      <c r="B332" s="10" t="s">
        <v>389</v>
      </c>
      <c r="C332" s="167" t="s">
        <v>94</v>
      </c>
      <c r="D332" s="218" t="s">
        <v>95</v>
      </c>
      <c r="E332" s="16">
        <f>E333</f>
        <v>2023.4</v>
      </c>
      <c r="F332" s="16">
        <f t="shared" si="81"/>
        <v>2023.4</v>
      </c>
    </row>
    <row r="333" spans="1:6" ht="12.75">
      <c r="A333" s="2" t="s">
        <v>50</v>
      </c>
      <c r="B333" s="10" t="s">
        <v>389</v>
      </c>
      <c r="C333" s="217">
        <v>610</v>
      </c>
      <c r="D333" s="218" t="s">
        <v>101</v>
      </c>
      <c r="E333" s="16">
        <f>'№ 6 ведом'!F614</f>
        <v>2023.4</v>
      </c>
      <c r="F333" s="16">
        <f>'№ 6 ведом'!G614</f>
        <v>2023.4</v>
      </c>
    </row>
    <row r="334" spans="1:6" ht="47.25">
      <c r="A334" s="2" t="s">
        <v>50</v>
      </c>
      <c r="B334" s="10" t="s">
        <v>390</v>
      </c>
      <c r="C334" s="221"/>
      <c r="D334" s="218" t="s">
        <v>391</v>
      </c>
      <c r="E334" s="16">
        <f>E335</f>
        <v>20.4</v>
      </c>
      <c r="F334" s="16">
        <f aca="true" t="shared" si="82" ref="F334:F335">F335</f>
        <v>20.4</v>
      </c>
    </row>
    <row r="335" spans="1:6" ht="31.5">
      <c r="A335" s="2" t="s">
        <v>50</v>
      </c>
      <c r="B335" s="10" t="s">
        <v>390</v>
      </c>
      <c r="C335" s="167" t="s">
        <v>94</v>
      </c>
      <c r="D335" s="218" t="s">
        <v>95</v>
      </c>
      <c r="E335" s="16">
        <f>E336</f>
        <v>20.4</v>
      </c>
      <c r="F335" s="16">
        <f t="shared" si="82"/>
        <v>20.4</v>
      </c>
    </row>
    <row r="336" spans="1:6" ht="12.75">
      <c r="A336" s="2" t="s">
        <v>50</v>
      </c>
      <c r="B336" s="10" t="s">
        <v>390</v>
      </c>
      <c r="C336" s="217">
        <v>610</v>
      </c>
      <c r="D336" s="218" t="s">
        <v>101</v>
      </c>
      <c r="E336" s="16">
        <f>'№ 6 ведом'!F617</f>
        <v>20.4</v>
      </c>
      <c r="F336" s="16">
        <f>'№ 6 ведом'!G617</f>
        <v>20.4</v>
      </c>
    </row>
    <row r="337" spans="1:6" ht="31.5">
      <c r="A337" s="2" t="s">
        <v>50</v>
      </c>
      <c r="B337" s="10" t="s">
        <v>316</v>
      </c>
      <c r="C337" s="10"/>
      <c r="D337" s="37" t="s">
        <v>120</v>
      </c>
      <c r="E337" s="16">
        <f aca="true" t="shared" si="83" ref="E337:F338">E338</f>
        <v>102343.1</v>
      </c>
      <c r="F337" s="16">
        <f t="shared" si="83"/>
        <v>102343</v>
      </c>
    </row>
    <row r="338" spans="1:6" ht="31.5">
      <c r="A338" s="2" t="s">
        <v>50</v>
      </c>
      <c r="B338" s="10" t="s">
        <v>316</v>
      </c>
      <c r="C338" s="167" t="s">
        <v>94</v>
      </c>
      <c r="D338" s="218" t="s">
        <v>95</v>
      </c>
      <c r="E338" s="16">
        <f t="shared" si="83"/>
        <v>102343.1</v>
      </c>
      <c r="F338" s="16">
        <f t="shared" si="83"/>
        <v>102343</v>
      </c>
    </row>
    <row r="339" spans="1:6" ht="12.75">
      <c r="A339" s="2" t="s">
        <v>50</v>
      </c>
      <c r="B339" s="10" t="s">
        <v>316</v>
      </c>
      <c r="C339" s="217">
        <v>610</v>
      </c>
      <c r="D339" s="218" t="s">
        <v>101</v>
      </c>
      <c r="E339" s="16">
        <f>'№ 6 ведом'!F620</f>
        <v>102343.1</v>
      </c>
      <c r="F339" s="16">
        <f>'№ 6 ведом'!G620</f>
        <v>102343</v>
      </c>
    </row>
    <row r="340" spans="1:6" ht="78.75">
      <c r="A340" s="92" t="s">
        <v>50</v>
      </c>
      <c r="B340" s="217">
        <v>2110500000</v>
      </c>
      <c r="C340" s="217"/>
      <c r="D340" s="218" t="s">
        <v>246</v>
      </c>
      <c r="E340" s="62">
        <f>E341</f>
        <v>5183.900000000001</v>
      </c>
      <c r="F340" s="62">
        <f aca="true" t="shared" si="84" ref="F340">F341</f>
        <v>5163.9</v>
      </c>
    </row>
    <row r="341" spans="1:6" ht="31.5">
      <c r="A341" s="92" t="s">
        <v>50</v>
      </c>
      <c r="B341" s="10" t="s">
        <v>342</v>
      </c>
      <c r="C341" s="217"/>
      <c r="D341" s="50" t="s">
        <v>289</v>
      </c>
      <c r="E341" s="62">
        <f>E342</f>
        <v>5183.900000000001</v>
      </c>
      <c r="F341" s="62">
        <f aca="true" t="shared" si="85" ref="F341:F342">F342</f>
        <v>5163.9</v>
      </c>
    </row>
    <row r="342" spans="1:6" ht="31.5">
      <c r="A342" s="92" t="s">
        <v>50</v>
      </c>
      <c r="B342" s="10" t="s">
        <v>342</v>
      </c>
      <c r="C342" s="167" t="s">
        <v>94</v>
      </c>
      <c r="D342" s="218" t="s">
        <v>95</v>
      </c>
      <c r="E342" s="62">
        <f>E343</f>
        <v>5183.900000000001</v>
      </c>
      <c r="F342" s="62">
        <f t="shared" si="85"/>
        <v>5163.9</v>
      </c>
    </row>
    <row r="343" spans="1:6" ht="12.75">
      <c r="A343" s="92" t="s">
        <v>50</v>
      </c>
      <c r="B343" s="10" t="s">
        <v>342</v>
      </c>
      <c r="C343" s="217">
        <v>610</v>
      </c>
      <c r="D343" s="218" t="s">
        <v>101</v>
      </c>
      <c r="E343" s="62">
        <f>'№ 6 ведом'!F624</f>
        <v>5183.900000000001</v>
      </c>
      <c r="F343" s="62">
        <f>'№ 6 ведом'!G624</f>
        <v>5163.9</v>
      </c>
    </row>
    <row r="344" spans="1:6" ht="47.25">
      <c r="A344" s="92" t="s">
        <v>50</v>
      </c>
      <c r="B344" s="217">
        <v>2111000000</v>
      </c>
      <c r="C344" s="217"/>
      <c r="D344" s="218" t="s">
        <v>370</v>
      </c>
      <c r="E344" s="123">
        <f>E345+E351+E348</f>
        <v>2007.1999999999998</v>
      </c>
      <c r="F344" s="123">
        <f aca="true" t="shared" si="86" ref="F344">F345+F351+F348</f>
        <v>2007.1999999999998</v>
      </c>
    </row>
    <row r="345" spans="1:6" ht="47.25">
      <c r="A345" s="92" t="s">
        <v>50</v>
      </c>
      <c r="B345" s="217">
        <v>2111011350</v>
      </c>
      <c r="C345" s="217"/>
      <c r="D345" s="218" t="s">
        <v>371</v>
      </c>
      <c r="E345" s="123">
        <f>E346</f>
        <v>987.8</v>
      </c>
      <c r="F345" s="123">
        <f aca="true" t="shared" si="87" ref="F345:F346">F346</f>
        <v>987.8</v>
      </c>
    </row>
    <row r="346" spans="1:6" ht="31.5">
      <c r="A346" s="92" t="s">
        <v>50</v>
      </c>
      <c r="B346" s="217">
        <v>2111011350</v>
      </c>
      <c r="C346" s="167" t="s">
        <v>94</v>
      </c>
      <c r="D346" s="218" t="s">
        <v>95</v>
      </c>
      <c r="E346" s="123">
        <f>E347</f>
        <v>987.8</v>
      </c>
      <c r="F346" s="123">
        <f t="shared" si="87"/>
        <v>987.8</v>
      </c>
    </row>
    <row r="347" spans="1:6" ht="12.75">
      <c r="A347" s="92" t="s">
        <v>50</v>
      </c>
      <c r="B347" s="217">
        <v>2111011350</v>
      </c>
      <c r="C347" s="217">
        <v>610</v>
      </c>
      <c r="D347" s="218" t="s">
        <v>101</v>
      </c>
      <c r="E347" s="123">
        <f>'№ 6 ведом'!F628</f>
        <v>987.8</v>
      </c>
      <c r="F347" s="123">
        <f>'№ 6 ведом'!G628</f>
        <v>987.8</v>
      </c>
    </row>
    <row r="348" spans="1:6" ht="12.75">
      <c r="A348" s="92" t="s">
        <v>50</v>
      </c>
      <c r="B348" s="217">
        <v>2111020200</v>
      </c>
      <c r="C348" s="217"/>
      <c r="D348" s="218" t="s">
        <v>395</v>
      </c>
      <c r="E348" s="123">
        <f>E349</f>
        <v>1009.4</v>
      </c>
      <c r="F348" s="123">
        <f aca="true" t="shared" si="88" ref="F348:F349">F349</f>
        <v>1009.4</v>
      </c>
    </row>
    <row r="349" spans="1:6" ht="31.5">
      <c r="A349" s="92" t="s">
        <v>50</v>
      </c>
      <c r="B349" s="217">
        <v>2111020200</v>
      </c>
      <c r="C349" s="167" t="s">
        <v>94</v>
      </c>
      <c r="D349" s="218" t="s">
        <v>95</v>
      </c>
      <c r="E349" s="123">
        <f>E350</f>
        <v>1009.4</v>
      </c>
      <c r="F349" s="123">
        <f t="shared" si="88"/>
        <v>1009.4</v>
      </c>
    </row>
    <row r="350" spans="1:6" ht="12.75">
      <c r="A350" s="92" t="s">
        <v>50</v>
      </c>
      <c r="B350" s="217">
        <v>2111020200</v>
      </c>
      <c r="C350" s="217">
        <v>610</v>
      </c>
      <c r="D350" s="218" t="s">
        <v>101</v>
      </c>
      <c r="E350" s="123">
        <f>'№ 6 ведом'!F631</f>
        <v>1009.4</v>
      </c>
      <c r="F350" s="123">
        <f>'№ 6 ведом'!G631</f>
        <v>1009.4</v>
      </c>
    </row>
    <row r="351" spans="1:6" ht="47.25">
      <c r="A351" s="92" t="s">
        <v>50</v>
      </c>
      <c r="B351" s="217" t="s">
        <v>373</v>
      </c>
      <c r="C351" s="217"/>
      <c r="D351" s="218" t="s">
        <v>372</v>
      </c>
      <c r="E351" s="123">
        <f>E352</f>
        <v>10</v>
      </c>
      <c r="F351" s="123">
        <f aca="true" t="shared" si="89" ref="F351:F352">F352</f>
        <v>10</v>
      </c>
    </row>
    <row r="352" spans="1:6" ht="31.5">
      <c r="A352" s="92" t="s">
        <v>50</v>
      </c>
      <c r="B352" s="217" t="s">
        <v>373</v>
      </c>
      <c r="C352" s="167" t="s">
        <v>94</v>
      </c>
      <c r="D352" s="218" t="s">
        <v>95</v>
      </c>
      <c r="E352" s="123">
        <f>E353</f>
        <v>10</v>
      </c>
      <c r="F352" s="123">
        <f t="shared" si="89"/>
        <v>10</v>
      </c>
    </row>
    <row r="353" spans="1:6" ht="12.75">
      <c r="A353" s="92" t="s">
        <v>50</v>
      </c>
      <c r="B353" s="217" t="s">
        <v>373</v>
      </c>
      <c r="C353" s="217">
        <v>610</v>
      </c>
      <c r="D353" s="218" t="s">
        <v>101</v>
      </c>
      <c r="E353" s="123">
        <f>'№ 6 ведом'!F634</f>
        <v>10</v>
      </c>
      <c r="F353" s="123">
        <f>'№ 6 ведом'!G634</f>
        <v>10</v>
      </c>
    </row>
    <row r="354" spans="1:6" ht="31.5">
      <c r="A354" s="92" t="s">
        <v>50</v>
      </c>
      <c r="B354" s="167">
        <v>2500000000</v>
      </c>
      <c r="C354" s="217"/>
      <c r="D354" s="218" t="s">
        <v>321</v>
      </c>
      <c r="E354" s="93">
        <f>E355</f>
        <v>5051.9</v>
      </c>
      <c r="F354" s="93">
        <f>F355</f>
        <v>4990.3</v>
      </c>
    </row>
    <row r="355" spans="1:6" ht="31.5">
      <c r="A355" s="92" t="s">
        <v>50</v>
      </c>
      <c r="B355" s="167">
        <v>2520000000</v>
      </c>
      <c r="C355" s="217"/>
      <c r="D355" s="218" t="s">
        <v>245</v>
      </c>
      <c r="E355" s="93">
        <f>E356+E360+E364+E368</f>
        <v>5051.9</v>
      </c>
      <c r="F355" s="93">
        <f>F356+F360+F364+F368</f>
        <v>4990.3</v>
      </c>
    </row>
    <row r="356" spans="1:6" ht="63">
      <c r="A356" s="92" t="s">
        <v>50</v>
      </c>
      <c r="B356" s="217">
        <v>2520100000</v>
      </c>
      <c r="C356" s="217"/>
      <c r="D356" s="50" t="s">
        <v>291</v>
      </c>
      <c r="E356" s="93">
        <f>E357</f>
        <v>397.7</v>
      </c>
      <c r="F356" s="93">
        <f aca="true" t="shared" si="90" ref="F356:F358">F357</f>
        <v>345.4</v>
      </c>
    </row>
    <row r="357" spans="1:6" ht="31.5">
      <c r="A357" s="92" t="s">
        <v>50</v>
      </c>
      <c r="B357" s="10" t="s">
        <v>305</v>
      </c>
      <c r="C357" s="217"/>
      <c r="D357" s="50" t="s">
        <v>292</v>
      </c>
      <c r="E357" s="93">
        <f>E358</f>
        <v>397.7</v>
      </c>
      <c r="F357" s="93">
        <f t="shared" si="90"/>
        <v>345.4</v>
      </c>
    </row>
    <row r="358" spans="1:6" ht="31.5">
      <c r="A358" s="92" t="s">
        <v>50</v>
      </c>
      <c r="B358" s="10" t="s">
        <v>305</v>
      </c>
      <c r="C358" s="167" t="s">
        <v>94</v>
      </c>
      <c r="D358" s="50" t="s">
        <v>95</v>
      </c>
      <c r="E358" s="93">
        <f>E359</f>
        <v>397.7</v>
      </c>
      <c r="F358" s="93">
        <f t="shared" si="90"/>
        <v>345.4</v>
      </c>
    </row>
    <row r="359" spans="1:6" ht="12.75">
      <c r="A359" s="92" t="s">
        <v>50</v>
      </c>
      <c r="B359" s="10" t="s">
        <v>305</v>
      </c>
      <c r="C359" s="217">
        <v>610</v>
      </c>
      <c r="D359" s="50" t="s">
        <v>101</v>
      </c>
      <c r="E359" s="93">
        <f>'№ 6 ведом'!F640</f>
        <v>397.7</v>
      </c>
      <c r="F359" s="93">
        <f>'№ 6 ведом'!G640</f>
        <v>345.4</v>
      </c>
    </row>
    <row r="360" spans="1:6" ht="47.25">
      <c r="A360" s="92" t="s">
        <v>50</v>
      </c>
      <c r="B360" s="167">
        <v>2520200000</v>
      </c>
      <c r="C360" s="217"/>
      <c r="D360" s="218" t="s">
        <v>293</v>
      </c>
      <c r="E360" s="93">
        <f>E361</f>
        <v>804.4</v>
      </c>
      <c r="F360" s="93">
        <f>F361</f>
        <v>804.4</v>
      </c>
    </row>
    <row r="361" spans="1:6" ht="12.75">
      <c r="A361" s="2" t="s">
        <v>50</v>
      </c>
      <c r="B361" s="167">
        <v>2520220190</v>
      </c>
      <c r="C361" s="167"/>
      <c r="D361" s="218" t="s">
        <v>337</v>
      </c>
      <c r="E361" s="93">
        <f aca="true" t="shared" si="91" ref="E361:F362">E362</f>
        <v>804.4</v>
      </c>
      <c r="F361" s="93">
        <f t="shared" si="91"/>
        <v>804.4</v>
      </c>
    </row>
    <row r="362" spans="1:6" ht="31.5">
      <c r="A362" s="2" t="s">
        <v>50</v>
      </c>
      <c r="B362" s="167">
        <v>2520220190</v>
      </c>
      <c r="C362" s="167" t="s">
        <v>94</v>
      </c>
      <c r="D362" s="218" t="s">
        <v>95</v>
      </c>
      <c r="E362" s="93">
        <f t="shared" si="91"/>
        <v>804.4</v>
      </c>
      <c r="F362" s="93">
        <f t="shared" si="91"/>
        <v>804.4</v>
      </c>
    </row>
    <row r="363" spans="1:6" ht="12.75">
      <c r="A363" s="2" t="s">
        <v>50</v>
      </c>
      <c r="B363" s="167">
        <v>2520220190</v>
      </c>
      <c r="C363" s="167">
        <v>610</v>
      </c>
      <c r="D363" s="218" t="s">
        <v>101</v>
      </c>
      <c r="E363" s="93">
        <f>'№ 6 ведом'!F644</f>
        <v>804.4</v>
      </c>
      <c r="F363" s="93">
        <f>'№ 6 ведом'!G644</f>
        <v>804.4</v>
      </c>
    </row>
    <row r="364" spans="1:6" ht="47.25">
      <c r="A364" s="92" t="s">
        <v>50</v>
      </c>
      <c r="B364" s="167">
        <v>2520300000</v>
      </c>
      <c r="C364" s="217"/>
      <c r="D364" s="218" t="s">
        <v>277</v>
      </c>
      <c r="E364" s="93">
        <f>E365</f>
        <v>2976.2</v>
      </c>
      <c r="F364" s="93">
        <f aca="true" t="shared" si="92" ref="F364:F366">F365</f>
        <v>2976.2</v>
      </c>
    </row>
    <row r="365" spans="1:6" ht="12.75">
      <c r="A365" s="92" t="s">
        <v>50</v>
      </c>
      <c r="B365" s="167">
        <v>2520320200</v>
      </c>
      <c r="C365" s="217"/>
      <c r="D365" s="50" t="s">
        <v>278</v>
      </c>
      <c r="E365" s="93">
        <f>E366</f>
        <v>2976.2</v>
      </c>
      <c r="F365" s="93">
        <f t="shared" si="92"/>
        <v>2976.2</v>
      </c>
    </row>
    <row r="366" spans="1:6" ht="31.5">
      <c r="A366" s="92" t="s">
        <v>50</v>
      </c>
      <c r="B366" s="167">
        <v>2520320200</v>
      </c>
      <c r="C366" s="167" t="s">
        <v>94</v>
      </c>
      <c r="D366" s="50" t="s">
        <v>95</v>
      </c>
      <c r="E366" s="93">
        <f>E367</f>
        <v>2976.2</v>
      </c>
      <c r="F366" s="93">
        <f t="shared" si="92"/>
        <v>2976.2</v>
      </c>
    </row>
    <row r="367" spans="1:6" ht="12.75">
      <c r="A367" s="92" t="s">
        <v>50</v>
      </c>
      <c r="B367" s="167">
        <v>2520320200</v>
      </c>
      <c r="C367" s="217">
        <v>610</v>
      </c>
      <c r="D367" s="50" t="s">
        <v>101</v>
      </c>
      <c r="E367" s="93">
        <f>'№ 6 ведом'!F648</f>
        <v>2976.2</v>
      </c>
      <c r="F367" s="93">
        <f>'№ 6 ведом'!G648</f>
        <v>2976.2</v>
      </c>
    </row>
    <row r="368" spans="1:6" ht="31.5">
      <c r="A368" s="92" t="s">
        <v>50</v>
      </c>
      <c r="B368" s="167">
        <v>2520400000</v>
      </c>
      <c r="C368" s="217"/>
      <c r="D368" s="50" t="s">
        <v>344</v>
      </c>
      <c r="E368" s="93">
        <f>E369</f>
        <v>873.6</v>
      </c>
      <c r="F368" s="93">
        <f aca="true" t="shared" si="93" ref="F368:F370">F369</f>
        <v>864.3</v>
      </c>
    </row>
    <row r="369" spans="1:6" ht="12.75">
      <c r="A369" s="92" t="s">
        <v>50</v>
      </c>
      <c r="B369" s="167">
        <v>2520420300</v>
      </c>
      <c r="C369" s="217"/>
      <c r="D369" s="50" t="s">
        <v>345</v>
      </c>
      <c r="E369" s="93">
        <f>E370</f>
        <v>873.6</v>
      </c>
      <c r="F369" s="93">
        <f t="shared" si="93"/>
        <v>864.3</v>
      </c>
    </row>
    <row r="370" spans="1:6" ht="31.5">
      <c r="A370" s="92" t="s">
        <v>50</v>
      </c>
      <c r="B370" s="167">
        <v>2520420300</v>
      </c>
      <c r="C370" s="167" t="s">
        <v>94</v>
      </c>
      <c r="D370" s="50" t="s">
        <v>95</v>
      </c>
      <c r="E370" s="93">
        <f>E371</f>
        <v>873.6</v>
      </c>
      <c r="F370" s="93">
        <f t="shared" si="93"/>
        <v>864.3</v>
      </c>
    </row>
    <row r="371" spans="1:6" ht="12.75">
      <c r="A371" s="92" t="s">
        <v>50</v>
      </c>
      <c r="B371" s="167">
        <v>2520420300</v>
      </c>
      <c r="C371" s="217">
        <v>610</v>
      </c>
      <c r="D371" s="50" t="s">
        <v>101</v>
      </c>
      <c r="E371" s="93">
        <f>'№ 6 ведом'!F652</f>
        <v>873.6</v>
      </c>
      <c r="F371" s="93">
        <f>'№ 6 ведом'!G652</f>
        <v>864.3</v>
      </c>
    </row>
    <row r="372" spans="1:6" ht="12.75">
      <c r="A372" s="217" t="s">
        <v>51</v>
      </c>
      <c r="B372" s="217" t="s">
        <v>66</v>
      </c>
      <c r="C372" s="217" t="s">
        <v>66</v>
      </c>
      <c r="D372" s="44" t="s">
        <v>11</v>
      </c>
      <c r="E372" s="16">
        <f>E373+E425+E449</f>
        <v>327449.3</v>
      </c>
      <c r="F372" s="16">
        <f>F373+F425+F449</f>
        <v>326841.5</v>
      </c>
    </row>
    <row r="373" spans="1:6" ht="47.25">
      <c r="A373" s="217" t="s">
        <v>51</v>
      </c>
      <c r="B373" s="167">
        <v>2100000000</v>
      </c>
      <c r="C373" s="217"/>
      <c r="D373" s="218" t="s">
        <v>322</v>
      </c>
      <c r="E373" s="16">
        <f>E374+E417+E412</f>
        <v>320493.2</v>
      </c>
      <c r="F373" s="16">
        <f>F374+F417+F412</f>
        <v>320053.9</v>
      </c>
    </row>
    <row r="374" spans="1:6" ht="12.75">
      <c r="A374" s="217" t="s">
        <v>51</v>
      </c>
      <c r="B374" s="217">
        <v>2110000000</v>
      </c>
      <c r="C374" s="217"/>
      <c r="D374" s="44" t="s">
        <v>163</v>
      </c>
      <c r="E374" s="16">
        <f>E375+E388+E396+E400+E392+E404+E408</f>
        <v>317734.5</v>
      </c>
      <c r="F374" s="16">
        <f>F375+F388+F396+F400+F392+F404+F408</f>
        <v>317295.2</v>
      </c>
    </row>
    <row r="375" spans="1:6" ht="47.25">
      <c r="A375" s="217" t="s">
        <v>51</v>
      </c>
      <c r="B375" s="217">
        <v>2110100000</v>
      </c>
      <c r="C375" s="23"/>
      <c r="D375" s="44" t="s">
        <v>164</v>
      </c>
      <c r="E375" s="16">
        <f>E385+E376+E379+E382</f>
        <v>265564.39999999997</v>
      </c>
      <c r="F375" s="16">
        <f aca="true" t="shared" si="94" ref="F375">F385+F376+F379+F382</f>
        <v>265564.39999999997</v>
      </c>
    </row>
    <row r="376" spans="1:6" ht="94.5">
      <c r="A376" s="217" t="s">
        <v>51</v>
      </c>
      <c r="B376" s="217">
        <v>2110110750</v>
      </c>
      <c r="C376" s="217"/>
      <c r="D376" s="44" t="s">
        <v>165</v>
      </c>
      <c r="E376" s="16">
        <f aca="true" t="shared" si="95" ref="E376:F377">E377</f>
        <v>222908.50000000003</v>
      </c>
      <c r="F376" s="16">
        <f t="shared" si="95"/>
        <v>222908.5</v>
      </c>
    </row>
    <row r="377" spans="1:6" ht="31.5">
      <c r="A377" s="217" t="s">
        <v>51</v>
      </c>
      <c r="B377" s="217">
        <v>2110110750</v>
      </c>
      <c r="C377" s="167" t="s">
        <v>94</v>
      </c>
      <c r="D377" s="218" t="s">
        <v>95</v>
      </c>
      <c r="E377" s="16">
        <f t="shared" si="95"/>
        <v>222908.50000000003</v>
      </c>
      <c r="F377" s="16">
        <f t="shared" si="95"/>
        <v>222908.5</v>
      </c>
    </row>
    <row r="378" spans="1:6" ht="12.75">
      <c r="A378" s="217" t="s">
        <v>51</v>
      </c>
      <c r="B378" s="217">
        <v>2110110750</v>
      </c>
      <c r="C378" s="217">
        <v>610</v>
      </c>
      <c r="D378" s="218" t="s">
        <v>101</v>
      </c>
      <c r="E378" s="16">
        <f>'№ 6 ведом'!F659</f>
        <v>222908.50000000003</v>
      </c>
      <c r="F378" s="16">
        <f>'№ 6 ведом'!G659</f>
        <v>222908.5</v>
      </c>
    </row>
    <row r="379" spans="1:6" ht="47.25">
      <c r="A379" s="217" t="s">
        <v>51</v>
      </c>
      <c r="B379" s="10" t="s">
        <v>389</v>
      </c>
      <c r="C379" s="221"/>
      <c r="D379" s="218" t="s">
        <v>388</v>
      </c>
      <c r="E379" s="16">
        <f>E380</f>
        <v>326.1</v>
      </c>
      <c r="F379" s="16">
        <f aca="true" t="shared" si="96" ref="F379:F380">F380</f>
        <v>326.1</v>
      </c>
    </row>
    <row r="380" spans="1:6" ht="31.5">
      <c r="A380" s="217" t="s">
        <v>51</v>
      </c>
      <c r="B380" s="10" t="s">
        <v>389</v>
      </c>
      <c r="C380" s="167" t="s">
        <v>94</v>
      </c>
      <c r="D380" s="218" t="s">
        <v>95</v>
      </c>
      <c r="E380" s="16">
        <f>E381</f>
        <v>326.1</v>
      </c>
      <c r="F380" s="16">
        <f t="shared" si="96"/>
        <v>326.1</v>
      </c>
    </row>
    <row r="381" spans="1:6" ht="12.75">
      <c r="A381" s="217" t="s">
        <v>51</v>
      </c>
      <c r="B381" s="10" t="s">
        <v>389</v>
      </c>
      <c r="C381" s="217">
        <v>610</v>
      </c>
      <c r="D381" s="218" t="s">
        <v>101</v>
      </c>
      <c r="E381" s="16">
        <f>'№ 6 ведом'!F662</f>
        <v>326.1</v>
      </c>
      <c r="F381" s="16">
        <f>'№ 6 ведом'!G662</f>
        <v>326.1</v>
      </c>
    </row>
    <row r="382" spans="1:6" ht="47.25">
      <c r="A382" s="217" t="s">
        <v>51</v>
      </c>
      <c r="B382" s="10" t="s">
        <v>390</v>
      </c>
      <c r="C382" s="221"/>
      <c r="D382" s="218" t="s">
        <v>391</v>
      </c>
      <c r="E382" s="16">
        <f>E383</f>
        <v>3.3</v>
      </c>
      <c r="F382" s="16">
        <f aca="true" t="shared" si="97" ref="F382:F383">F383</f>
        <v>3.3</v>
      </c>
    </row>
    <row r="383" spans="1:6" ht="31.5">
      <c r="A383" s="217" t="s">
        <v>51</v>
      </c>
      <c r="B383" s="10" t="s">
        <v>390</v>
      </c>
      <c r="C383" s="167" t="s">
        <v>94</v>
      </c>
      <c r="D383" s="218" t="s">
        <v>95</v>
      </c>
      <c r="E383" s="16">
        <f>E384</f>
        <v>3.3</v>
      </c>
      <c r="F383" s="16">
        <f t="shared" si="97"/>
        <v>3.3</v>
      </c>
    </row>
    <row r="384" spans="1:6" ht="12.75">
      <c r="A384" s="217" t="s">
        <v>51</v>
      </c>
      <c r="B384" s="10" t="s">
        <v>390</v>
      </c>
      <c r="C384" s="217">
        <v>610</v>
      </c>
      <c r="D384" s="218" t="s">
        <v>101</v>
      </c>
      <c r="E384" s="16">
        <f>'№ 6 ведом'!F665</f>
        <v>3.3</v>
      </c>
      <c r="F384" s="16">
        <f>'№ 6 ведом'!G665</f>
        <v>3.3</v>
      </c>
    </row>
    <row r="385" spans="1:6" ht="31.5">
      <c r="A385" s="217" t="s">
        <v>51</v>
      </c>
      <c r="B385" s="10" t="s">
        <v>316</v>
      </c>
      <c r="C385" s="10"/>
      <c r="D385" s="37" t="s">
        <v>120</v>
      </c>
      <c r="E385" s="16">
        <f aca="true" t="shared" si="98" ref="E385:F386">E386</f>
        <v>42326.49999999999</v>
      </c>
      <c r="F385" s="16">
        <f t="shared" si="98"/>
        <v>42326.5</v>
      </c>
    </row>
    <row r="386" spans="1:6" ht="31.5">
      <c r="A386" s="217" t="s">
        <v>51</v>
      </c>
      <c r="B386" s="10" t="s">
        <v>316</v>
      </c>
      <c r="C386" s="167" t="s">
        <v>94</v>
      </c>
      <c r="D386" s="218" t="s">
        <v>95</v>
      </c>
      <c r="E386" s="16">
        <f t="shared" si="98"/>
        <v>42326.49999999999</v>
      </c>
      <c r="F386" s="16">
        <f t="shared" si="98"/>
        <v>42326.5</v>
      </c>
    </row>
    <row r="387" spans="1:6" ht="12.75">
      <c r="A387" s="217" t="s">
        <v>51</v>
      </c>
      <c r="B387" s="10" t="s">
        <v>316</v>
      </c>
      <c r="C387" s="217">
        <v>610</v>
      </c>
      <c r="D387" s="218" t="s">
        <v>101</v>
      </c>
      <c r="E387" s="16">
        <f>'№ 6 ведом'!F668</f>
        <v>42326.49999999999</v>
      </c>
      <c r="F387" s="16">
        <f>'№ 6 ведом'!G668</f>
        <v>42326.5</v>
      </c>
    </row>
    <row r="388" spans="1:6" ht="31.5">
      <c r="A388" s="217" t="s">
        <v>51</v>
      </c>
      <c r="B388" s="217">
        <v>2110300000</v>
      </c>
      <c r="C388" s="217"/>
      <c r="D388" s="44" t="s">
        <v>166</v>
      </c>
      <c r="E388" s="16">
        <f aca="true" t="shared" si="99" ref="E388:F390">E389</f>
        <v>24798.399999999998</v>
      </c>
      <c r="F388" s="16">
        <f t="shared" si="99"/>
        <v>24798.4</v>
      </c>
    </row>
    <row r="389" spans="1:6" ht="47.25">
      <c r="A389" s="217" t="s">
        <v>51</v>
      </c>
      <c r="B389" s="217" t="s">
        <v>317</v>
      </c>
      <c r="C389" s="217"/>
      <c r="D389" s="218" t="s">
        <v>269</v>
      </c>
      <c r="E389" s="16">
        <f t="shared" si="99"/>
        <v>24798.399999999998</v>
      </c>
      <c r="F389" s="16">
        <f t="shared" si="99"/>
        <v>24798.4</v>
      </c>
    </row>
    <row r="390" spans="1:6" ht="31.5">
      <c r="A390" s="217" t="s">
        <v>51</v>
      </c>
      <c r="B390" s="217" t="s">
        <v>317</v>
      </c>
      <c r="C390" s="167" t="s">
        <v>94</v>
      </c>
      <c r="D390" s="218" t="s">
        <v>95</v>
      </c>
      <c r="E390" s="16">
        <f t="shared" si="99"/>
        <v>24798.399999999998</v>
      </c>
      <c r="F390" s="16">
        <f t="shared" si="99"/>
        <v>24798.4</v>
      </c>
    </row>
    <row r="391" spans="1:6" ht="12.75">
      <c r="A391" s="217" t="s">
        <v>51</v>
      </c>
      <c r="B391" s="217" t="s">
        <v>317</v>
      </c>
      <c r="C391" s="217">
        <v>610</v>
      </c>
      <c r="D391" s="218" t="s">
        <v>101</v>
      </c>
      <c r="E391" s="16">
        <f>'№ 6 ведом'!F672</f>
        <v>24798.399999999998</v>
      </c>
      <c r="F391" s="16">
        <f>'№ 6 ведом'!G672</f>
        <v>24798.4</v>
      </c>
    </row>
    <row r="392" spans="1:6" ht="78.75">
      <c r="A392" s="217" t="s">
        <v>51</v>
      </c>
      <c r="B392" s="217">
        <v>2110500000</v>
      </c>
      <c r="C392" s="217"/>
      <c r="D392" s="218" t="s">
        <v>246</v>
      </c>
      <c r="E392" s="16">
        <f>E393</f>
        <v>9536.6</v>
      </c>
      <c r="F392" s="16">
        <f>F393</f>
        <v>9280.8</v>
      </c>
    </row>
    <row r="393" spans="1:6" ht="31.5">
      <c r="A393" s="217" t="s">
        <v>51</v>
      </c>
      <c r="B393" s="10" t="s">
        <v>342</v>
      </c>
      <c r="C393" s="217"/>
      <c r="D393" s="50" t="s">
        <v>289</v>
      </c>
      <c r="E393" s="16">
        <f aca="true" t="shared" si="100" ref="E393:F394">E394</f>
        <v>9536.6</v>
      </c>
      <c r="F393" s="16">
        <f t="shared" si="100"/>
        <v>9280.8</v>
      </c>
    </row>
    <row r="394" spans="1:6" ht="31.5">
      <c r="A394" s="217" t="s">
        <v>51</v>
      </c>
      <c r="B394" s="10" t="s">
        <v>342</v>
      </c>
      <c r="C394" s="167" t="s">
        <v>94</v>
      </c>
      <c r="D394" s="218" t="s">
        <v>95</v>
      </c>
      <c r="E394" s="16">
        <f t="shared" si="100"/>
        <v>9536.6</v>
      </c>
      <c r="F394" s="16">
        <f t="shared" si="100"/>
        <v>9280.8</v>
      </c>
    </row>
    <row r="395" spans="1:6" ht="12.75">
      <c r="A395" s="217" t="s">
        <v>51</v>
      </c>
      <c r="B395" s="10" t="s">
        <v>342</v>
      </c>
      <c r="C395" s="217">
        <v>610</v>
      </c>
      <c r="D395" s="218" t="s">
        <v>101</v>
      </c>
      <c r="E395" s="16">
        <f>'№ 6 ведом'!F676</f>
        <v>9536.6</v>
      </c>
      <c r="F395" s="16">
        <f>'№ 6 ведом'!G676</f>
        <v>9280.8</v>
      </c>
    </row>
    <row r="396" spans="1:6" ht="47.25">
      <c r="A396" s="217" t="s">
        <v>51</v>
      </c>
      <c r="B396" s="217">
        <v>2110600000</v>
      </c>
      <c r="C396" s="217"/>
      <c r="D396" s="218" t="s">
        <v>270</v>
      </c>
      <c r="E396" s="16">
        <f>E397</f>
        <v>14530.3</v>
      </c>
      <c r="F396" s="16">
        <f aca="true" t="shared" si="101" ref="F396:F398">F397</f>
        <v>14530.3</v>
      </c>
    </row>
    <row r="397" spans="1:6" ht="47.25">
      <c r="A397" s="217" t="s">
        <v>51</v>
      </c>
      <c r="B397" s="217">
        <v>2110653031</v>
      </c>
      <c r="C397" s="217"/>
      <c r="D397" s="55" t="s">
        <v>271</v>
      </c>
      <c r="E397" s="16">
        <f>E398</f>
        <v>14530.3</v>
      </c>
      <c r="F397" s="16">
        <f t="shared" si="101"/>
        <v>14530.3</v>
      </c>
    </row>
    <row r="398" spans="1:6" ht="31.5">
      <c r="A398" s="217" t="s">
        <v>51</v>
      </c>
      <c r="B398" s="217">
        <v>2110653031</v>
      </c>
      <c r="C398" s="167" t="s">
        <v>94</v>
      </c>
      <c r="D398" s="218" t="s">
        <v>95</v>
      </c>
      <c r="E398" s="16">
        <f>E399</f>
        <v>14530.3</v>
      </c>
      <c r="F398" s="16">
        <f t="shared" si="101"/>
        <v>14530.3</v>
      </c>
    </row>
    <row r="399" spans="1:6" ht="12.75">
      <c r="A399" s="217" t="s">
        <v>51</v>
      </c>
      <c r="B399" s="217">
        <v>2110653031</v>
      </c>
      <c r="C399" s="217">
        <v>610</v>
      </c>
      <c r="D399" s="218" t="s">
        <v>101</v>
      </c>
      <c r="E399" s="16">
        <f>'№ 6 ведом'!F680</f>
        <v>14530.3</v>
      </c>
      <c r="F399" s="16">
        <f>'№ 6 ведом'!G680</f>
        <v>14530.3</v>
      </c>
    </row>
    <row r="400" spans="1:6" ht="47.25">
      <c r="A400" s="217" t="s">
        <v>51</v>
      </c>
      <c r="B400" s="217">
        <v>2110700000</v>
      </c>
      <c r="C400" s="217"/>
      <c r="D400" s="218" t="s">
        <v>280</v>
      </c>
      <c r="E400" s="16">
        <f>E401</f>
        <v>2689.9</v>
      </c>
      <c r="F400" s="16">
        <f>F401</f>
        <v>2506.4</v>
      </c>
    </row>
    <row r="401" spans="1:6" ht="47.25">
      <c r="A401" s="217" t="s">
        <v>51</v>
      </c>
      <c r="B401" s="217">
        <v>2110720020</v>
      </c>
      <c r="C401" s="217"/>
      <c r="D401" s="218" t="s">
        <v>287</v>
      </c>
      <c r="E401" s="16">
        <f>E402</f>
        <v>2689.9</v>
      </c>
      <c r="F401" s="16">
        <f aca="true" t="shared" si="102" ref="F401:F402">F402</f>
        <v>2506.4</v>
      </c>
    </row>
    <row r="402" spans="1:6" ht="31.5">
      <c r="A402" s="217" t="s">
        <v>51</v>
      </c>
      <c r="B402" s="217">
        <v>2110720020</v>
      </c>
      <c r="C402" s="167" t="s">
        <v>94</v>
      </c>
      <c r="D402" s="218" t="s">
        <v>95</v>
      </c>
      <c r="E402" s="16">
        <f>E403</f>
        <v>2689.9</v>
      </c>
      <c r="F402" s="16">
        <f t="shared" si="102"/>
        <v>2506.4</v>
      </c>
    </row>
    <row r="403" spans="1:6" ht="12.75">
      <c r="A403" s="217" t="s">
        <v>51</v>
      </c>
      <c r="B403" s="217">
        <v>2110720020</v>
      </c>
      <c r="C403" s="217">
        <v>610</v>
      </c>
      <c r="D403" s="218" t="s">
        <v>101</v>
      </c>
      <c r="E403" s="16">
        <f>'№ 6 ведом'!F684</f>
        <v>2689.9</v>
      </c>
      <c r="F403" s="16">
        <f>'№ 6 ведом'!G684</f>
        <v>2506.4</v>
      </c>
    </row>
    <row r="404" spans="1:6" ht="63">
      <c r="A404" s="217" t="s">
        <v>51</v>
      </c>
      <c r="B404" s="217">
        <v>2110800000</v>
      </c>
      <c r="C404" s="217"/>
      <c r="D404" s="55" t="s">
        <v>355</v>
      </c>
      <c r="E404" s="16">
        <f>E405</f>
        <v>119.9</v>
      </c>
      <c r="F404" s="16">
        <f aca="true" t="shared" si="103" ref="F404:F406">F405</f>
        <v>119.9</v>
      </c>
    </row>
    <row r="405" spans="1:6" ht="31.5">
      <c r="A405" s="217" t="s">
        <v>51</v>
      </c>
      <c r="B405" s="217">
        <v>2110820030</v>
      </c>
      <c r="C405" s="217"/>
      <c r="D405" s="124" t="s">
        <v>356</v>
      </c>
      <c r="E405" s="16">
        <f>E406</f>
        <v>119.9</v>
      </c>
      <c r="F405" s="16">
        <f t="shared" si="103"/>
        <v>119.9</v>
      </c>
    </row>
    <row r="406" spans="1:6" ht="31.5">
      <c r="A406" s="217" t="s">
        <v>51</v>
      </c>
      <c r="B406" s="217">
        <v>2110820030</v>
      </c>
      <c r="C406" s="167" t="s">
        <v>94</v>
      </c>
      <c r="D406" s="124" t="s">
        <v>95</v>
      </c>
      <c r="E406" s="16">
        <f>E407</f>
        <v>119.9</v>
      </c>
      <c r="F406" s="16">
        <f t="shared" si="103"/>
        <v>119.9</v>
      </c>
    </row>
    <row r="407" spans="1:6" ht="12.75">
      <c r="A407" s="217" t="s">
        <v>51</v>
      </c>
      <c r="B407" s="217">
        <v>2110820030</v>
      </c>
      <c r="C407" s="217">
        <v>610</v>
      </c>
      <c r="D407" s="218" t="s">
        <v>101</v>
      </c>
      <c r="E407" s="16">
        <f>'№ 6 ведом'!F688</f>
        <v>119.9</v>
      </c>
      <c r="F407" s="16">
        <f>'№ 6 ведом'!G688</f>
        <v>119.9</v>
      </c>
    </row>
    <row r="408" spans="1:6" ht="31.5">
      <c r="A408" s="217" t="s">
        <v>51</v>
      </c>
      <c r="B408" s="217">
        <v>2110900000</v>
      </c>
      <c r="C408" s="217"/>
      <c r="D408" s="55" t="s">
        <v>365</v>
      </c>
      <c r="E408" s="16">
        <f>E409</f>
        <v>495</v>
      </c>
      <c r="F408" s="16">
        <f aca="true" t="shared" si="104" ref="F408:F410">F409</f>
        <v>495</v>
      </c>
    </row>
    <row r="409" spans="1:6" ht="31.5">
      <c r="A409" s="217" t="s">
        <v>51</v>
      </c>
      <c r="B409" s="217">
        <v>2110918010</v>
      </c>
      <c r="C409" s="217"/>
      <c r="D409" s="218" t="s">
        <v>366</v>
      </c>
      <c r="E409" s="16">
        <f>E410</f>
        <v>495</v>
      </c>
      <c r="F409" s="16">
        <f t="shared" si="104"/>
        <v>495</v>
      </c>
    </row>
    <row r="410" spans="1:6" ht="31.5">
      <c r="A410" s="217" t="s">
        <v>51</v>
      </c>
      <c r="B410" s="217">
        <v>2110918010</v>
      </c>
      <c r="C410" s="167" t="s">
        <v>94</v>
      </c>
      <c r="D410" s="124" t="s">
        <v>95</v>
      </c>
      <c r="E410" s="16">
        <f>E411</f>
        <v>495</v>
      </c>
      <c r="F410" s="16">
        <f t="shared" si="104"/>
        <v>495</v>
      </c>
    </row>
    <row r="411" spans="1:6" ht="12.75">
      <c r="A411" s="217" t="s">
        <v>51</v>
      </c>
      <c r="B411" s="217">
        <v>2110918010</v>
      </c>
      <c r="C411" s="217">
        <v>610</v>
      </c>
      <c r="D411" s="218" t="s">
        <v>101</v>
      </c>
      <c r="E411" s="16">
        <f>'№ 6 ведом'!F692</f>
        <v>495</v>
      </c>
      <c r="F411" s="16">
        <f>'№ 6 ведом'!G692</f>
        <v>495</v>
      </c>
    </row>
    <row r="412" spans="1:6" ht="12.75">
      <c r="A412" s="167" t="s">
        <v>51</v>
      </c>
      <c r="B412" s="167">
        <v>2120000000</v>
      </c>
      <c r="C412" s="167"/>
      <c r="D412" s="218" t="s">
        <v>118</v>
      </c>
      <c r="E412" s="16">
        <f>E413</f>
        <v>2609.7</v>
      </c>
      <c r="F412" s="16">
        <f aca="true" t="shared" si="105" ref="F412:F415">F413</f>
        <v>2609.7</v>
      </c>
    </row>
    <row r="413" spans="1:6" ht="47.25">
      <c r="A413" s="167" t="s">
        <v>51</v>
      </c>
      <c r="B413" s="167">
        <v>2120100000</v>
      </c>
      <c r="C413" s="167"/>
      <c r="D413" s="218" t="s">
        <v>119</v>
      </c>
      <c r="E413" s="16">
        <f>E414</f>
        <v>2609.7</v>
      </c>
      <c r="F413" s="16">
        <f t="shared" si="105"/>
        <v>2609.7</v>
      </c>
    </row>
    <row r="414" spans="1:6" ht="31.5">
      <c r="A414" s="167" t="s">
        <v>51</v>
      </c>
      <c r="B414" s="167">
        <v>2120120010</v>
      </c>
      <c r="C414" s="167"/>
      <c r="D414" s="218" t="s">
        <v>120</v>
      </c>
      <c r="E414" s="16">
        <f>E415</f>
        <v>2609.7</v>
      </c>
      <c r="F414" s="16">
        <f t="shared" si="105"/>
        <v>2609.7</v>
      </c>
    </row>
    <row r="415" spans="1:6" ht="31.5">
      <c r="A415" s="167" t="s">
        <v>51</v>
      </c>
      <c r="B415" s="167">
        <v>2120120010</v>
      </c>
      <c r="C415" s="167" t="s">
        <v>94</v>
      </c>
      <c r="D415" s="218" t="s">
        <v>95</v>
      </c>
      <c r="E415" s="16">
        <f>E416</f>
        <v>2609.7</v>
      </c>
      <c r="F415" s="16">
        <f t="shared" si="105"/>
        <v>2609.7</v>
      </c>
    </row>
    <row r="416" spans="1:6" ht="12.75">
      <c r="A416" s="167" t="s">
        <v>51</v>
      </c>
      <c r="B416" s="167">
        <v>2120120010</v>
      </c>
      <c r="C416" s="167">
        <v>610</v>
      </c>
      <c r="D416" s="218" t="s">
        <v>101</v>
      </c>
      <c r="E416" s="16">
        <f>'№ 6 ведом'!F697</f>
        <v>2609.7</v>
      </c>
      <c r="F416" s="16">
        <f>'№ 6 ведом'!G697</f>
        <v>2609.7</v>
      </c>
    </row>
    <row r="417" spans="1:6" ht="31.5">
      <c r="A417" s="217" t="s">
        <v>51</v>
      </c>
      <c r="B417" s="217">
        <v>2130000000</v>
      </c>
      <c r="C417" s="217"/>
      <c r="D417" s="218" t="s">
        <v>111</v>
      </c>
      <c r="E417" s="16">
        <f>E418</f>
        <v>149</v>
      </c>
      <c r="F417" s="16">
        <f>F418</f>
        <v>149</v>
      </c>
    </row>
    <row r="418" spans="1:6" ht="31.5">
      <c r="A418" s="217" t="s">
        <v>51</v>
      </c>
      <c r="B418" s="217">
        <v>2130100000</v>
      </c>
      <c r="C418" s="217"/>
      <c r="D418" s="218" t="s">
        <v>206</v>
      </c>
      <c r="E418" s="16">
        <f>E422+E419</f>
        <v>149</v>
      </c>
      <c r="F418" s="16">
        <f>F422+F419</f>
        <v>149</v>
      </c>
    </row>
    <row r="419" spans="1:6" ht="31.5">
      <c r="A419" s="217" t="s">
        <v>51</v>
      </c>
      <c r="B419" s="167">
        <v>2130111080</v>
      </c>
      <c r="C419" s="217"/>
      <c r="D419" s="218" t="s">
        <v>239</v>
      </c>
      <c r="E419" s="16">
        <f aca="true" t="shared" si="106" ref="E419:F420">E420</f>
        <v>123.9</v>
      </c>
      <c r="F419" s="16">
        <f t="shared" si="106"/>
        <v>123.9</v>
      </c>
    </row>
    <row r="420" spans="1:6" ht="31.5">
      <c r="A420" s="217" t="s">
        <v>51</v>
      </c>
      <c r="B420" s="167">
        <v>2130111080</v>
      </c>
      <c r="C420" s="167" t="s">
        <v>94</v>
      </c>
      <c r="D420" s="218" t="s">
        <v>95</v>
      </c>
      <c r="E420" s="16">
        <f t="shared" si="106"/>
        <v>123.9</v>
      </c>
      <c r="F420" s="16">
        <f t="shared" si="106"/>
        <v>123.9</v>
      </c>
    </row>
    <row r="421" spans="1:6" ht="12.75">
      <c r="A421" s="217" t="s">
        <v>51</v>
      </c>
      <c r="B421" s="167">
        <v>2130111080</v>
      </c>
      <c r="C421" s="217">
        <v>610</v>
      </c>
      <c r="D421" s="218" t="s">
        <v>101</v>
      </c>
      <c r="E421" s="16">
        <f>'№ 6 ведом'!F702</f>
        <v>123.9</v>
      </c>
      <c r="F421" s="16">
        <f>'№ 6 ведом'!G702</f>
        <v>123.9</v>
      </c>
    </row>
    <row r="422" spans="1:6" ht="31.5">
      <c r="A422" s="217" t="s">
        <v>51</v>
      </c>
      <c r="B422" s="167" t="s">
        <v>318</v>
      </c>
      <c r="C422" s="217"/>
      <c r="D422" s="218" t="s">
        <v>224</v>
      </c>
      <c r="E422" s="16">
        <f aca="true" t="shared" si="107" ref="E422:F423">E423</f>
        <v>25.1</v>
      </c>
      <c r="F422" s="16">
        <f t="shared" si="107"/>
        <v>25.1</v>
      </c>
    </row>
    <row r="423" spans="1:6" ht="31.5">
      <c r="A423" s="217" t="s">
        <v>51</v>
      </c>
      <c r="B423" s="167" t="s">
        <v>318</v>
      </c>
      <c r="C423" s="167" t="s">
        <v>94</v>
      </c>
      <c r="D423" s="218" t="s">
        <v>95</v>
      </c>
      <c r="E423" s="16">
        <f t="shared" si="107"/>
        <v>25.1</v>
      </c>
      <c r="F423" s="16">
        <f t="shared" si="107"/>
        <v>25.1</v>
      </c>
    </row>
    <row r="424" spans="1:6" ht="12.75">
      <c r="A424" s="217" t="s">
        <v>51</v>
      </c>
      <c r="B424" s="167" t="s">
        <v>318</v>
      </c>
      <c r="C424" s="217">
        <v>610</v>
      </c>
      <c r="D424" s="218" t="s">
        <v>101</v>
      </c>
      <c r="E424" s="16">
        <f>'№ 6 ведом'!F705</f>
        <v>25.1</v>
      </c>
      <c r="F424" s="16">
        <f>'№ 6 ведом'!G705</f>
        <v>25.1</v>
      </c>
    </row>
    <row r="425" spans="1:6" ht="31.5">
      <c r="A425" s="217" t="s">
        <v>51</v>
      </c>
      <c r="B425" s="167">
        <v>2500000000</v>
      </c>
      <c r="C425" s="217"/>
      <c r="D425" s="50" t="s">
        <v>321</v>
      </c>
      <c r="E425" s="16">
        <f>E426</f>
        <v>6811.099999999999</v>
      </c>
      <c r="F425" s="16">
        <f aca="true" t="shared" si="108" ref="F425:F443">F426</f>
        <v>6642.599999999999</v>
      </c>
    </row>
    <row r="426" spans="1:6" ht="31.5">
      <c r="A426" s="217" t="s">
        <v>51</v>
      </c>
      <c r="B426" s="167">
        <v>2520000000</v>
      </c>
      <c r="C426" s="217"/>
      <c r="D426" s="50" t="s">
        <v>231</v>
      </c>
      <c r="E426" s="16">
        <f>E441+E445+E427+E437</f>
        <v>6811.099999999999</v>
      </c>
      <c r="F426" s="16">
        <f>F441+F445+F427+F437</f>
        <v>6642.599999999999</v>
      </c>
    </row>
    <row r="427" spans="1:6" ht="63">
      <c r="A427" s="217" t="s">
        <v>51</v>
      </c>
      <c r="B427" s="167">
        <v>2520100000</v>
      </c>
      <c r="C427" s="217"/>
      <c r="D427" s="50" t="s">
        <v>291</v>
      </c>
      <c r="E427" s="16">
        <f>E431+E434+E428</f>
        <v>738.2</v>
      </c>
      <c r="F427" s="16">
        <f aca="true" t="shared" si="109" ref="F427">F431+F434+F428</f>
        <v>617.7</v>
      </c>
    </row>
    <row r="428" spans="1:6" ht="47.25">
      <c r="A428" s="217" t="s">
        <v>51</v>
      </c>
      <c r="B428" s="10" t="s">
        <v>400</v>
      </c>
      <c r="C428" s="217"/>
      <c r="D428" s="50" t="s">
        <v>401</v>
      </c>
      <c r="E428" s="16">
        <f>E429</f>
        <v>116.2</v>
      </c>
      <c r="F428" s="16">
        <f aca="true" t="shared" si="110" ref="F428:F429">F429</f>
        <v>116.2</v>
      </c>
    </row>
    <row r="429" spans="1:6" ht="31.5">
      <c r="A429" s="217" t="s">
        <v>51</v>
      </c>
      <c r="B429" s="10" t="s">
        <v>400</v>
      </c>
      <c r="C429" s="167" t="s">
        <v>94</v>
      </c>
      <c r="D429" s="50" t="s">
        <v>95</v>
      </c>
      <c r="E429" s="16">
        <f>E430</f>
        <v>116.2</v>
      </c>
      <c r="F429" s="16">
        <f t="shared" si="110"/>
        <v>116.2</v>
      </c>
    </row>
    <row r="430" spans="1:6" ht="12.75">
      <c r="A430" s="217" t="s">
        <v>51</v>
      </c>
      <c r="B430" s="10" t="s">
        <v>400</v>
      </c>
      <c r="C430" s="217">
        <v>610</v>
      </c>
      <c r="D430" s="50" t="s">
        <v>101</v>
      </c>
      <c r="E430" s="16">
        <f>'№ 6 ведом'!F711</f>
        <v>116.2</v>
      </c>
      <c r="F430" s="16">
        <f>'№ 6 ведом'!G711</f>
        <v>116.2</v>
      </c>
    </row>
    <row r="431" spans="1:6" ht="31.5">
      <c r="A431" s="217" t="s">
        <v>51</v>
      </c>
      <c r="B431" s="10" t="s">
        <v>305</v>
      </c>
      <c r="C431" s="217"/>
      <c r="D431" s="50" t="s">
        <v>292</v>
      </c>
      <c r="E431" s="16">
        <f>E432</f>
        <v>505.8</v>
      </c>
      <c r="F431" s="16">
        <f aca="true" t="shared" si="111" ref="F431:F432">F432</f>
        <v>385.3</v>
      </c>
    </row>
    <row r="432" spans="1:6" ht="31.5">
      <c r="A432" s="217" t="s">
        <v>51</v>
      </c>
      <c r="B432" s="10" t="s">
        <v>305</v>
      </c>
      <c r="C432" s="167" t="s">
        <v>94</v>
      </c>
      <c r="D432" s="50" t="s">
        <v>95</v>
      </c>
      <c r="E432" s="16">
        <f>E433</f>
        <v>505.8</v>
      </c>
      <c r="F432" s="16">
        <f t="shared" si="111"/>
        <v>385.3</v>
      </c>
    </row>
    <row r="433" spans="1:6" ht="12.75">
      <c r="A433" s="217" t="s">
        <v>51</v>
      </c>
      <c r="B433" s="10" t="s">
        <v>305</v>
      </c>
      <c r="C433" s="217">
        <v>610</v>
      </c>
      <c r="D433" s="50" t="s">
        <v>101</v>
      </c>
      <c r="E433" s="16">
        <f>'№ 6 ведом'!F714</f>
        <v>505.8</v>
      </c>
      <c r="F433" s="16">
        <f>'№ 6 ведом'!G714</f>
        <v>385.3</v>
      </c>
    </row>
    <row r="434" spans="1:6" ht="31.5">
      <c r="A434" s="217" t="s">
        <v>51</v>
      </c>
      <c r="B434" s="10" t="s">
        <v>399</v>
      </c>
      <c r="C434" s="217"/>
      <c r="D434" s="50" t="s">
        <v>338</v>
      </c>
      <c r="E434" s="20">
        <f>E435</f>
        <v>116.2</v>
      </c>
      <c r="F434" s="20">
        <f aca="true" t="shared" si="112" ref="F434:F435">F435</f>
        <v>116.2</v>
      </c>
    </row>
    <row r="435" spans="1:6" ht="31.5">
      <c r="A435" s="217" t="s">
        <v>51</v>
      </c>
      <c r="B435" s="10" t="s">
        <v>399</v>
      </c>
      <c r="C435" s="167" t="s">
        <v>94</v>
      </c>
      <c r="D435" s="50" t="s">
        <v>95</v>
      </c>
      <c r="E435" s="20">
        <f>E436</f>
        <v>116.2</v>
      </c>
      <c r="F435" s="20">
        <f t="shared" si="112"/>
        <v>116.2</v>
      </c>
    </row>
    <row r="436" spans="1:6" ht="12.75">
      <c r="A436" s="217" t="s">
        <v>51</v>
      </c>
      <c r="B436" s="10" t="s">
        <v>399</v>
      </c>
      <c r="C436" s="217">
        <v>610</v>
      </c>
      <c r="D436" s="50" t="s">
        <v>101</v>
      </c>
      <c r="E436" s="20">
        <f>'№ 6 ведом'!F717</f>
        <v>116.2</v>
      </c>
      <c r="F436" s="20">
        <f>'№ 6 ведом'!G717</f>
        <v>116.2</v>
      </c>
    </row>
    <row r="437" spans="1:6" ht="47.25">
      <c r="A437" s="217" t="s">
        <v>51</v>
      </c>
      <c r="B437" s="167">
        <v>2520200000</v>
      </c>
      <c r="C437" s="217"/>
      <c r="D437" s="218" t="s">
        <v>293</v>
      </c>
      <c r="E437" s="16">
        <f>E438</f>
        <v>1927</v>
      </c>
      <c r="F437" s="16">
        <f aca="true" t="shared" si="113" ref="F437:F439">F438</f>
        <v>1904.2</v>
      </c>
    </row>
    <row r="438" spans="1:6" ht="12.75">
      <c r="A438" s="217" t="s">
        <v>51</v>
      </c>
      <c r="B438" s="167">
        <v>2520220190</v>
      </c>
      <c r="C438" s="167"/>
      <c r="D438" s="218" t="s">
        <v>337</v>
      </c>
      <c r="E438" s="16">
        <f>E439</f>
        <v>1927</v>
      </c>
      <c r="F438" s="16">
        <f t="shared" si="113"/>
        <v>1904.2</v>
      </c>
    </row>
    <row r="439" spans="1:6" ht="31.5">
      <c r="A439" s="217" t="s">
        <v>51</v>
      </c>
      <c r="B439" s="167">
        <v>2520220190</v>
      </c>
      <c r="C439" s="167" t="s">
        <v>94</v>
      </c>
      <c r="D439" s="218" t="s">
        <v>95</v>
      </c>
      <c r="E439" s="16">
        <f>E440</f>
        <v>1927</v>
      </c>
      <c r="F439" s="16">
        <f t="shared" si="113"/>
        <v>1904.2</v>
      </c>
    </row>
    <row r="440" spans="1:6" ht="12.75">
      <c r="A440" s="217" t="s">
        <v>51</v>
      </c>
      <c r="B440" s="167">
        <v>2520220190</v>
      </c>
      <c r="C440" s="167">
        <v>610</v>
      </c>
      <c r="D440" s="218" t="s">
        <v>101</v>
      </c>
      <c r="E440" s="16">
        <f>'№ 6 ведом'!F721</f>
        <v>1927</v>
      </c>
      <c r="F440" s="16">
        <f>'№ 6 ведом'!G721</f>
        <v>1904.2</v>
      </c>
    </row>
    <row r="441" spans="1:6" ht="47.25">
      <c r="A441" s="217" t="s">
        <v>51</v>
      </c>
      <c r="B441" s="167">
        <v>2520300000</v>
      </c>
      <c r="C441" s="217"/>
      <c r="D441" s="218" t="s">
        <v>277</v>
      </c>
      <c r="E441" s="16">
        <f>E442</f>
        <v>2950.2000000000003</v>
      </c>
      <c r="F441" s="16">
        <f t="shared" si="108"/>
        <v>2950.2</v>
      </c>
    </row>
    <row r="442" spans="1:6" ht="12.75">
      <c r="A442" s="217" t="s">
        <v>51</v>
      </c>
      <c r="B442" s="167">
        <v>2520320200</v>
      </c>
      <c r="C442" s="217"/>
      <c r="D442" s="50" t="s">
        <v>278</v>
      </c>
      <c r="E442" s="16">
        <f>E443</f>
        <v>2950.2000000000003</v>
      </c>
      <c r="F442" s="16">
        <f t="shared" si="108"/>
        <v>2950.2</v>
      </c>
    </row>
    <row r="443" spans="1:6" ht="31.5">
      <c r="A443" s="217" t="s">
        <v>51</v>
      </c>
      <c r="B443" s="167">
        <v>2520320200</v>
      </c>
      <c r="C443" s="167" t="s">
        <v>94</v>
      </c>
      <c r="D443" s="50" t="s">
        <v>95</v>
      </c>
      <c r="E443" s="16">
        <f>E444</f>
        <v>2950.2000000000003</v>
      </c>
      <c r="F443" s="16">
        <f t="shared" si="108"/>
        <v>2950.2</v>
      </c>
    </row>
    <row r="444" spans="1:6" ht="12.75">
      <c r="A444" s="217" t="s">
        <v>51</v>
      </c>
      <c r="B444" s="167">
        <v>2520320200</v>
      </c>
      <c r="C444" s="217">
        <v>610</v>
      </c>
      <c r="D444" s="50" t="s">
        <v>101</v>
      </c>
      <c r="E444" s="16">
        <f>'№ 6 ведом'!F725</f>
        <v>2950.2000000000003</v>
      </c>
      <c r="F444" s="16">
        <f>'№ 6 ведом'!G725</f>
        <v>2950.2</v>
      </c>
    </row>
    <row r="445" spans="1:6" ht="31.5">
      <c r="A445" s="217" t="s">
        <v>51</v>
      </c>
      <c r="B445" s="167">
        <v>2520400000</v>
      </c>
      <c r="C445" s="217"/>
      <c r="D445" s="50" t="s">
        <v>344</v>
      </c>
      <c r="E445" s="16">
        <f>E446</f>
        <v>1195.6999999999998</v>
      </c>
      <c r="F445" s="16">
        <f aca="true" t="shared" si="114" ref="F445:F447">F446</f>
        <v>1170.5</v>
      </c>
    </row>
    <row r="446" spans="1:6" ht="12.75">
      <c r="A446" s="217" t="s">
        <v>51</v>
      </c>
      <c r="B446" s="167">
        <v>2520420300</v>
      </c>
      <c r="C446" s="217"/>
      <c r="D446" s="50" t="s">
        <v>345</v>
      </c>
      <c r="E446" s="16">
        <f>E447</f>
        <v>1195.6999999999998</v>
      </c>
      <c r="F446" s="16">
        <f t="shared" si="114"/>
        <v>1170.5</v>
      </c>
    </row>
    <row r="447" spans="1:6" ht="31.5">
      <c r="A447" s="217" t="s">
        <v>51</v>
      </c>
      <c r="B447" s="167">
        <v>2520420300</v>
      </c>
      <c r="C447" s="167" t="s">
        <v>94</v>
      </c>
      <c r="D447" s="50" t="s">
        <v>95</v>
      </c>
      <c r="E447" s="16">
        <f>E448</f>
        <v>1195.6999999999998</v>
      </c>
      <c r="F447" s="16">
        <f t="shared" si="114"/>
        <v>1170.5</v>
      </c>
    </row>
    <row r="448" spans="1:6" ht="12.75">
      <c r="A448" s="217" t="s">
        <v>51</v>
      </c>
      <c r="B448" s="167">
        <v>2520420300</v>
      </c>
      <c r="C448" s="217">
        <v>610</v>
      </c>
      <c r="D448" s="50" t="s">
        <v>101</v>
      </c>
      <c r="E448" s="16">
        <f>'№ 6 ведом'!F729</f>
        <v>1195.6999999999998</v>
      </c>
      <c r="F448" s="16">
        <f>'№ 6 ведом'!G729</f>
        <v>1170.5</v>
      </c>
    </row>
    <row r="449" spans="1:6" ht="12.75">
      <c r="A449" s="217" t="s">
        <v>51</v>
      </c>
      <c r="B449" s="167">
        <v>9900000000</v>
      </c>
      <c r="C449" s="167"/>
      <c r="D449" s="50" t="s">
        <v>102</v>
      </c>
      <c r="E449" s="16">
        <f>E450</f>
        <v>145</v>
      </c>
      <c r="F449" s="16">
        <f aca="true" t="shared" si="115" ref="F449:F452">F450</f>
        <v>145</v>
      </c>
    </row>
    <row r="450" spans="1:6" ht="47.25">
      <c r="A450" s="217" t="s">
        <v>51</v>
      </c>
      <c r="B450" s="167">
        <v>9920000000</v>
      </c>
      <c r="C450" s="167"/>
      <c r="D450" s="50" t="s">
        <v>367</v>
      </c>
      <c r="E450" s="16">
        <f>E451</f>
        <v>145</v>
      </c>
      <c r="F450" s="16">
        <f t="shared" si="115"/>
        <v>145</v>
      </c>
    </row>
    <row r="451" spans="1:6" ht="47.25">
      <c r="A451" s="217" t="s">
        <v>51</v>
      </c>
      <c r="B451" s="167">
        <v>9920010920</v>
      </c>
      <c r="C451" s="167"/>
      <c r="D451" s="50" t="s">
        <v>368</v>
      </c>
      <c r="E451" s="16">
        <f>E452</f>
        <v>145</v>
      </c>
      <c r="F451" s="16">
        <f t="shared" si="115"/>
        <v>145</v>
      </c>
    </row>
    <row r="452" spans="1:6" ht="31.5">
      <c r="A452" s="217" t="s">
        <v>51</v>
      </c>
      <c r="B452" s="167">
        <v>9920010920</v>
      </c>
      <c r="C452" s="167" t="s">
        <v>94</v>
      </c>
      <c r="D452" s="50" t="s">
        <v>95</v>
      </c>
      <c r="E452" s="16">
        <f>E453</f>
        <v>145</v>
      </c>
      <c r="F452" s="16">
        <f t="shared" si="115"/>
        <v>145</v>
      </c>
    </row>
    <row r="453" spans="1:6" ht="12.75">
      <c r="A453" s="217" t="s">
        <v>51</v>
      </c>
      <c r="B453" s="167">
        <v>9920010920</v>
      </c>
      <c r="C453" s="167">
        <v>610</v>
      </c>
      <c r="D453" s="50" t="s">
        <v>101</v>
      </c>
      <c r="E453" s="16">
        <f>'№ 6 ведом'!F734</f>
        <v>145</v>
      </c>
      <c r="F453" s="16">
        <f>'№ 6 ведом'!G734</f>
        <v>145</v>
      </c>
    </row>
    <row r="454" spans="1:6" ht="12.75">
      <c r="A454" s="217" t="s">
        <v>88</v>
      </c>
      <c r="B454" s="217" t="s">
        <v>66</v>
      </c>
      <c r="C454" s="217" t="s">
        <v>66</v>
      </c>
      <c r="D454" s="44" t="s">
        <v>89</v>
      </c>
      <c r="E454" s="16">
        <f>E455+E484+E494</f>
        <v>38049.19999999999</v>
      </c>
      <c r="F454" s="16">
        <f>F455+F484+F494</f>
        <v>37955.5</v>
      </c>
    </row>
    <row r="455" spans="1:6" ht="47.25">
      <c r="A455" s="217" t="s">
        <v>88</v>
      </c>
      <c r="B455" s="167">
        <v>2100000000</v>
      </c>
      <c r="C455" s="217"/>
      <c r="D455" s="218" t="s">
        <v>322</v>
      </c>
      <c r="E455" s="16">
        <f>E456</f>
        <v>37211.99999999999</v>
      </c>
      <c r="F455" s="16">
        <f>F456</f>
        <v>37205.2</v>
      </c>
    </row>
    <row r="456" spans="1:6" ht="12.75">
      <c r="A456" s="217" t="s">
        <v>88</v>
      </c>
      <c r="B456" s="217">
        <v>2120000000</v>
      </c>
      <c r="C456" s="217"/>
      <c r="D456" s="218" t="s">
        <v>118</v>
      </c>
      <c r="E456" s="16">
        <f>E457+E480+E476</f>
        <v>37211.99999999999</v>
      </c>
      <c r="F456" s="16">
        <f>F457+F480+F476</f>
        <v>37205.2</v>
      </c>
    </row>
    <row r="457" spans="1:6" ht="47.25">
      <c r="A457" s="217" t="s">
        <v>88</v>
      </c>
      <c r="B457" s="217">
        <v>2120100000</v>
      </c>
      <c r="C457" s="217"/>
      <c r="D457" s="218" t="s">
        <v>119</v>
      </c>
      <c r="E457" s="16">
        <f>E464+E458+E470+E473+E461+E467</f>
        <v>35438.49999999999</v>
      </c>
      <c r="F457" s="16">
        <f>F464+F458+F470+F473+F461+F467</f>
        <v>35438.4</v>
      </c>
    </row>
    <row r="458" spans="1:6" ht="47.25">
      <c r="A458" s="217" t="s">
        <v>88</v>
      </c>
      <c r="B458" s="217">
        <v>2120110690</v>
      </c>
      <c r="C458" s="217"/>
      <c r="D458" s="50" t="s">
        <v>234</v>
      </c>
      <c r="E458" s="16">
        <f aca="true" t="shared" si="116" ref="E458:F459">E459</f>
        <v>11796.099999999999</v>
      </c>
      <c r="F458" s="16">
        <f t="shared" si="116"/>
        <v>11796.099999999999</v>
      </c>
    </row>
    <row r="459" spans="1:6" ht="31.5">
      <c r="A459" s="217" t="s">
        <v>88</v>
      </c>
      <c r="B459" s="217">
        <v>2120110690</v>
      </c>
      <c r="C459" s="167" t="s">
        <v>94</v>
      </c>
      <c r="D459" s="50" t="s">
        <v>95</v>
      </c>
      <c r="E459" s="16">
        <f t="shared" si="116"/>
        <v>11796.099999999999</v>
      </c>
      <c r="F459" s="16">
        <f t="shared" si="116"/>
        <v>11796.099999999999</v>
      </c>
    </row>
    <row r="460" spans="1:6" ht="12.75">
      <c r="A460" s="217" t="s">
        <v>88</v>
      </c>
      <c r="B460" s="217">
        <v>2120110690</v>
      </c>
      <c r="C460" s="217">
        <v>610</v>
      </c>
      <c r="D460" s="50" t="s">
        <v>101</v>
      </c>
      <c r="E460" s="16">
        <f>'№ 6 ведом'!F282+'№ 6 ведом'!F741</f>
        <v>11796.099999999999</v>
      </c>
      <c r="F460" s="16">
        <f>'№ 6 ведом'!G282+'№ 6 ведом'!G741</f>
        <v>11796.099999999999</v>
      </c>
    </row>
    <row r="461" spans="1:6" ht="47.25">
      <c r="A461" s="217" t="s">
        <v>88</v>
      </c>
      <c r="B461" s="217">
        <v>2120111390</v>
      </c>
      <c r="C461" s="217"/>
      <c r="D461" s="50" t="s">
        <v>388</v>
      </c>
      <c r="E461" s="16">
        <f>E462</f>
        <v>140.9</v>
      </c>
      <c r="F461" s="16">
        <f>F462</f>
        <v>140.9</v>
      </c>
    </row>
    <row r="462" spans="1:6" ht="31.5">
      <c r="A462" s="217" t="s">
        <v>88</v>
      </c>
      <c r="B462" s="217">
        <v>2120111390</v>
      </c>
      <c r="C462" s="167" t="s">
        <v>94</v>
      </c>
      <c r="D462" s="50" t="s">
        <v>95</v>
      </c>
      <c r="E462" s="16">
        <f>E463</f>
        <v>140.9</v>
      </c>
      <c r="F462" s="16">
        <f>F463</f>
        <v>140.9</v>
      </c>
    </row>
    <row r="463" spans="1:6" ht="12.75">
      <c r="A463" s="217" t="s">
        <v>88</v>
      </c>
      <c r="B463" s="217">
        <v>2120111390</v>
      </c>
      <c r="C463" s="217">
        <v>610</v>
      </c>
      <c r="D463" s="50" t="s">
        <v>101</v>
      </c>
      <c r="E463" s="16">
        <f>'№ 6 ведом'!F285+'№ 6 ведом'!F744</f>
        <v>140.9</v>
      </c>
      <c r="F463" s="16">
        <f>'№ 6 ведом'!G285+'№ 6 ведом'!G744</f>
        <v>140.9</v>
      </c>
    </row>
    <row r="464" spans="1:6" ht="31.5">
      <c r="A464" s="217" t="s">
        <v>88</v>
      </c>
      <c r="B464" s="217">
        <v>2120120010</v>
      </c>
      <c r="C464" s="217"/>
      <c r="D464" s="218" t="s">
        <v>120</v>
      </c>
      <c r="E464" s="16">
        <f aca="true" t="shared" si="117" ref="E464:F465">E465</f>
        <v>23185.799999999996</v>
      </c>
      <c r="F464" s="16">
        <f t="shared" si="117"/>
        <v>23185.7</v>
      </c>
    </row>
    <row r="465" spans="1:6" ht="31.5">
      <c r="A465" s="217" t="s">
        <v>88</v>
      </c>
      <c r="B465" s="217">
        <v>2120120010</v>
      </c>
      <c r="C465" s="167" t="s">
        <v>94</v>
      </c>
      <c r="D465" s="218" t="s">
        <v>95</v>
      </c>
      <c r="E465" s="16">
        <f t="shared" si="117"/>
        <v>23185.799999999996</v>
      </c>
      <c r="F465" s="16">
        <f t="shared" si="117"/>
        <v>23185.7</v>
      </c>
    </row>
    <row r="466" spans="1:6" ht="12.75">
      <c r="A466" s="217" t="s">
        <v>88</v>
      </c>
      <c r="B466" s="217">
        <v>2120120010</v>
      </c>
      <c r="C466" s="217">
        <v>610</v>
      </c>
      <c r="D466" s="218" t="s">
        <v>101</v>
      </c>
      <c r="E466" s="16">
        <f>'№ 6 ведом'!F747+'№ 6 ведом'!F288</f>
        <v>23185.799999999996</v>
      </c>
      <c r="F466" s="16">
        <f>'№ 6 ведом'!G747+'№ 6 ведом'!G288</f>
        <v>23185.7</v>
      </c>
    </row>
    <row r="467" spans="1:6" ht="31.5">
      <c r="A467" s="217" t="s">
        <v>88</v>
      </c>
      <c r="B467" s="217">
        <v>2120120020</v>
      </c>
      <c r="C467" s="217"/>
      <c r="D467" s="218" t="s">
        <v>402</v>
      </c>
      <c r="E467" s="20">
        <f>E468</f>
        <v>195.1</v>
      </c>
      <c r="F467" s="20">
        <f>F468</f>
        <v>195.1</v>
      </c>
    </row>
    <row r="468" spans="1:6" ht="31.5">
      <c r="A468" s="217" t="s">
        <v>88</v>
      </c>
      <c r="B468" s="217">
        <v>2120120020</v>
      </c>
      <c r="C468" s="167" t="s">
        <v>94</v>
      </c>
      <c r="D468" s="218" t="s">
        <v>95</v>
      </c>
      <c r="E468" s="20">
        <f>E469</f>
        <v>195.1</v>
      </c>
      <c r="F468" s="20">
        <f>F469</f>
        <v>195.1</v>
      </c>
    </row>
    <row r="469" spans="1:6" ht="12.75">
      <c r="A469" s="217" t="s">
        <v>88</v>
      </c>
      <c r="B469" s="217">
        <v>2120120020</v>
      </c>
      <c r="C469" s="217">
        <v>610</v>
      </c>
      <c r="D469" s="218" t="s">
        <v>101</v>
      </c>
      <c r="E469" s="20">
        <f>'№ 6 ведом'!F750</f>
        <v>195.1</v>
      </c>
      <c r="F469" s="20">
        <f>'№ 6 ведом'!G750</f>
        <v>195.1</v>
      </c>
    </row>
    <row r="470" spans="1:6" ht="47.25">
      <c r="A470" s="217" t="s">
        <v>88</v>
      </c>
      <c r="B470" s="217" t="s">
        <v>304</v>
      </c>
      <c r="C470" s="217"/>
      <c r="D470" s="50" t="s">
        <v>243</v>
      </c>
      <c r="E470" s="16">
        <f aca="true" t="shared" si="118" ref="E470:F471">E471</f>
        <v>119.19999999999999</v>
      </c>
      <c r="F470" s="16">
        <f t="shared" si="118"/>
        <v>119.19999999999999</v>
      </c>
    </row>
    <row r="471" spans="1:6" ht="31.5">
      <c r="A471" s="217" t="s">
        <v>88</v>
      </c>
      <c r="B471" s="217" t="s">
        <v>304</v>
      </c>
      <c r="C471" s="167" t="s">
        <v>94</v>
      </c>
      <c r="D471" s="50" t="s">
        <v>95</v>
      </c>
      <c r="E471" s="16">
        <f t="shared" si="118"/>
        <v>119.19999999999999</v>
      </c>
      <c r="F471" s="16">
        <f t="shared" si="118"/>
        <v>119.19999999999999</v>
      </c>
    </row>
    <row r="472" spans="1:6" ht="12.75">
      <c r="A472" s="217" t="s">
        <v>88</v>
      </c>
      <c r="B472" s="217" t="s">
        <v>304</v>
      </c>
      <c r="C472" s="217">
        <v>610</v>
      </c>
      <c r="D472" s="50" t="s">
        <v>101</v>
      </c>
      <c r="E472" s="16">
        <f>'№ 6 ведом'!F753+'№ 6 ведом'!F291</f>
        <v>119.19999999999999</v>
      </c>
      <c r="F472" s="16">
        <f>'№ 6 ведом'!G753+'№ 6 ведом'!G291</f>
        <v>119.19999999999999</v>
      </c>
    </row>
    <row r="473" spans="1:6" ht="47.25">
      <c r="A473" s="217" t="s">
        <v>88</v>
      </c>
      <c r="B473" s="10" t="s">
        <v>392</v>
      </c>
      <c r="C473" s="221"/>
      <c r="D473" s="218" t="s">
        <v>391</v>
      </c>
      <c r="E473" s="59">
        <f>E474</f>
        <v>1.4</v>
      </c>
      <c r="F473" s="59">
        <f>F474</f>
        <v>1.4</v>
      </c>
    </row>
    <row r="474" spans="1:6" ht="31.5">
      <c r="A474" s="217" t="s">
        <v>88</v>
      </c>
      <c r="B474" s="10" t="s">
        <v>392</v>
      </c>
      <c r="C474" s="167" t="s">
        <v>94</v>
      </c>
      <c r="D474" s="218" t="s">
        <v>95</v>
      </c>
      <c r="E474" s="59">
        <f>E475</f>
        <v>1.4</v>
      </c>
      <c r="F474" s="59">
        <f>F475</f>
        <v>1.4</v>
      </c>
    </row>
    <row r="475" spans="1:6" ht="12.75">
      <c r="A475" s="217" t="s">
        <v>88</v>
      </c>
      <c r="B475" s="10" t="s">
        <v>392</v>
      </c>
      <c r="C475" s="217">
        <v>610</v>
      </c>
      <c r="D475" s="218" t="s">
        <v>101</v>
      </c>
      <c r="E475" s="59">
        <f>'№ 6 ведом'!F756+'№ 6 ведом'!F292</f>
        <v>1.4</v>
      </c>
      <c r="F475" s="59">
        <f>'№ 6 ведом'!G756+'№ 6 ведом'!G292</f>
        <v>1.4</v>
      </c>
    </row>
    <row r="476" spans="1:6" ht="63">
      <c r="A476" s="217" t="s">
        <v>88</v>
      </c>
      <c r="B476" s="217">
        <v>2120200000</v>
      </c>
      <c r="C476" s="217"/>
      <c r="D476" s="50" t="s">
        <v>382</v>
      </c>
      <c r="E476" s="59">
        <f aca="true" t="shared" si="119" ref="E476:F478">E477</f>
        <v>19.4</v>
      </c>
      <c r="F476" s="59">
        <f t="shared" si="119"/>
        <v>12.7</v>
      </c>
    </row>
    <row r="477" spans="1:6" ht="31.5">
      <c r="A477" s="217" t="s">
        <v>88</v>
      </c>
      <c r="B477" s="217">
        <v>2120220020</v>
      </c>
      <c r="C477" s="217"/>
      <c r="D477" s="50" t="s">
        <v>381</v>
      </c>
      <c r="E477" s="59">
        <f t="shared" si="119"/>
        <v>19.4</v>
      </c>
      <c r="F477" s="59">
        <f t="shared" si="119"/>
        <v>12.7</v>
      </c>
    </row>
    <row r="478" spans="1:6" ht="31.5">
      <c r="A478" s="217" t="s">
        <v>88</v>
      </c>
      <c r="B478" s="217">
        <v>2120220020</v>
      </c>
      <c r="C478" s="217">
        <v>600</v>
      </c>
      <c r="D478" s="50" t="s">
        <v>95</v>
      </c>
      <c r="E478" s="59">
        <f t="shared" si="119"/>
        <v>19.4</v>
      </c>
      <c r="F478" s="59">
        <f t="shared" si="119"/>
        <v>12.7</v>
      </c>
    </row>
    <row r="479" spans="1:6" ht="12.75">
      <c r="A479" s="217" t="s">
        <v>88</v>
      </c>
      <c r="B479" s="217">
        <v>2120220020</v>
      </c>
      <c r="C479" s="217">
        <v>610</v>
      </c>
      <c r="D479" s="50" t="s">
        <v>101</v>
      </c>
      <c r="E479" s="59">
        <f>'№ 6 ведом'!F298</f>
        <v>19.4</v>
      </c>
      <c r="F479" s="59">
        <f>'№ 6 ведом'!G298</f>
        <v>12.7</v>
      </c>
    </row>
    <row r="480" spans="1:6" ht="31.5">
      <c r="A480" s="217" t="s">
        <v>88</v>
      </c>
      <c r="B480" s="217" t="s">
        <v>332</v>
      </c>
      <c r="C480" s="217"/>
      <c r="D480" s="50" t="s">
        <v>333</v>
      </c>
      <c r="E480" s="59">
        <f aca="true" t="shared" si="120" ref="E480:F482">E481</f>
        <v>1754.1</v>
      </c>
      <c r="F480" s="59">
        <f t="shared" si="120"/>
        <v>1754.1</v>
      </c>
    </row>
    <row r="481" spans="1:6" ht="63">
      <c r="A481" s="217" t="s">
        <v>88</v>
      </c>
      <c r="B481" s="217" t="s">
        <v>331</v>
      </c>
      <c r="C481" s="217"/>
      <c r="D481" s="50" t="s">
        <v>334</v>
      </c>
      <c r="E481" s="59">
        <f t="shared" si="120"/>
        <v>1754.1</v>
      </c>
      <c r="F481" s="59">
        <f t="shared" si="120"/>
        <v>1754.1</v>
      </c>
    </row>
    <row r="482" spans="1:6" ht="31.5">
      <c r="A482" s="217" t="s">
        <v>88</v>
      </c>
      <c r="B482" s="217" t="s">
        <v>331</v>
      </c>
      <c r="C482" s="167" t="s">
        <v>94</v>
      </c>
      <c r="D482" s="50" t="s">
        <v>95</v>
      </c>
      <c r="E482" s="59">
        <f t="shared" si="120"/>
        <v>1754.1</v>
      </c>
      <c r="F482" s="59">
        <f t="shared" si="120"/>
        <v>1754.1</v>
      </c>
    </row>
    <row r="483" spans="1:6" ht="12.75">
      <c r="A483" s="217" t="s">
        <v>88</v>
      </c>
      <c r="B483" s="217" t="s">
        <v>331</v>
      </c>
      <c r="C483" s="217">
        <v>610</v>
      </c>
      <c r="D483" s="50" t="s">
        <v>101</v>
      </c>
      <c r="E483" s="59">
        <f>'№ 6 ведом'!F302</f>
        <v>1754.1</v>
      </c>
      <c r="F483" s="59">
        <f>'№ 6 ведом'!G302</f>
        <v>1754.1</v>
      </c>
    </row>
    <row r="484" spans="1:6" ht="31.5">
      <c r="A484" s="217" t="s">
        <v>88</v>
      </c>
      <c r="B484" s="167">
        <v>2500000000</v>
      </c>
      <c r="C484" s="217"/>
      <c r="D484" s="218" t="s">
        <v>321</v>
      </c>
      <c r="E484" s="59">
        <f>E485</f>
        <v>737.2</v>
      </c>
      <c r="F484" s="59">
        <f>F485</f>
        <v>650.3</v>
      </c>
    </row>
    <row r="485" spans="1:6" ht="31.5">
      <c r="A485" s="217" t="s">
        <v>88</v>
      </c>
      <c r="B485" s="167">
        <v>2520000000</v>
      </c>
      <c r="C485" s="217"/>
      <c r="D485" s="218" t="s">
        <v>245</v>
      </c>
      <c r="E485" s="59">
        <f>E486+E490</f>
        <v>737.2</v>
      </c>
      <c r="F485" s="59">
        <f>F486+F490</f>
        <v>650.3</v>
      </c>
    </row>
    <row r="486" spans="1:6" ht="47.25">
      <c r="A486" s="217" t="s">
        <v>88</v>
      </c>
      <c r="B486" s="167">
        <v>2520300000</v>
      </c>
      <c r="C486" s="217"/>
      <c r="D486" s="218" t="s">
        <v>277</v>
      </c>
      <c r="E486" s="59">
        <f aca="true" t="shared" si="121" ref="E486:F488">E487</f>
        <v>523.1</v>
      </c>
      <c r="F486" s="59">
        <f t="shared" si="121"/>
        <v>441.2</v>
      </c>
    </row>
    <row r="487" spans="1:6" ht="12.75">
      <c r="A487" s="217" t="s">
        <v>88</v>
      </c>
      <c r="B487" s="167">
        <v>2520320200</v>
      </c>
      <c r="C487" s="217"/>
      <c r="D487" s="50" t="s">
        <v>278</v>
      </c>
      <c r="E487" s="59">
        <f t="shared" si="121"/>
        <v>523.1</v>
      </c>
      <c r="F487" s="59">
        <f t="shared" si="121"/>
        <v>441.2</v>
      </c>
    </row>
    <row r="488" spans="1:6" ht="31.5">
      <c r="A488" s="217" t="s">
        <v>88</v>
      </c>
      <c r="B488" s="167">
        <v>2520320200</v>
      </c>
      <c r="C488" s="167" t="s">
        <v>94</v>
      </c>
      <c r="D488" s="50" t="s">
        <v>95</v>
      </c>
      <c r="E488" s="59">
        <f t="shared" si="121"/>
        <v>523.1</v>
      </c>
      <c r="F488" s="59">
        <f t="shared" si="121"/>
        <v>441.2</v>
      </c>
    </row>
    <row r="489" spans="1:6" ht="12.75">
      <c r="A489" s="217" t="s">
        <v>88</v>
      </c>
      <c r="B489" s="167">
        <v>2520320200</v>
      </c>
      <c r="C489" s="217">
        <v>610</v>
      </c>
      <c r="D489" s="50" t="s">
        <v>101</v>
      </c>
      <c r="E489" s="59">
        <f>'№ 6 ведом'!F308</f>
        <v>523.1</v>
      </c>
      <c r="F489" s="59">
        <f>'№ 6 ведом'!G308</f>
        <v>441.2</v>
      </c>
    </row>
    <row r="490" spans="1:6" ht="31.5">
      <c r="A490" s="217" t="s">
        <v>88</v>
      </c>
      <c r="B490" s="167">
        <v>2520400000</v>
      </c>
      <c r="C490" s="217"/>
      <c r="D490" s="50" t="s">
        <v>344</v>
      </c>
      <c r="E490" s="59">
        <f aca="true" t="shared" si="122" ref="E490:F492">E491</f>
        <v>214.1</v>
      </c>
      <c r="F490" s="59">
        <f t="shared" si="122"/>
        <v>209.1</v>
      </c>
    </row>
    <row r="491" spans="1:6" ht="12.75">
      <c r="A491" s="217" t="s">
        <v>88</v>
      </c>
      <c r="B491" s="167">
        <v>2520420300</v>
      </c>
      <c r="C491" s="217"/>
      <c r="D491" s="50" t="s">
        <v>345</v>
      </c>
      <c r="E491" s="59">
        <f t="shared" si="122"/>
        <v>214.1</v>
      </c>
      <c r="F491" s="59">
        <f t="shared" si="122"/>
        <v>209.1</v>
      </c>
    </row>
    <row r="492" spans="1:6" ht="31.5">
      <c r="A492" s="217" t="s">
        <v>88</v>
      </c>
      <c r="B492" s="167">
        <v>2520420300</v>
      </c>
      <c r="C492" s="167" t="s">
        <v>94</v>
      </c>
      <c r="D492" s="50" t="s">
        <v>95</v>
      </c>
      <c r="E492" s="59">
        <f t="shared" si="122"/>
        <v>214.1</v>
      </c>
      <c r="F492" s="59">
        <f t="shared" si="122"/>
        <v>209.1</v>
      </c>
    </row>
    <row r="493" spans="1:6" ht="12.75">
      <c r="A493" s="217" t="s">
        <v>88</v>
      </c>
      <c r="B493" s="167">
        <v>2520420300</v>
      </c>
      <c r="C493" s="217">
        <v>610</v>
      </c>
      <c r="D493" s="50" t="s">
        <v>101</v>
      </c>
      <c r="E493" s="59">
        <f>'№ 6 ведом'!F312+'№ 6 ведом'!F762</f>
        <v>214.1</v>
      </c>
      <c r="F493" s="59">
        <f>'№ 6 ведом'!G312+'№ 6 ведом'!G762</f>
        <v>209.1</v>
      </c>
    </row>
    <row r="494" spans="1:6" ht="12.75">
      <c r="A494" s="217" t="s">
        <v>88</v>
      </c>
      <c r="B494" s="167">
        <v>9900000000</v>
      </c>
      <c r="C494" s="167"/>
      <c r="D494" s="50" t="s">
        <v>102</v>
      </c>
      <c r="E494" s="59">
        <f aca="true" t="shared" si="123" ref="E494:F497">E495</f>
        <v>100</v>
      </c>
      <c r="F494" s="59">
        <f t="shared" si="123"/>
        <v>100</v>
      </c>
    </row>
    <row r="495" spans="1:6" ht="47.25">
      <c r="A495" s="217" t="s">
        <v>88</v>
      </c>
      <c r="B495" s="167">
        <v>9920000000</v>
      </c>
      <c r="C495" s="167"/>
      <c r="D495" s="50" t="s">
        <v>367</v>
      </c>
      <c r="E495" s="59">
        <f t="shared" si="123"/>
        <v>100</v>
      </c>
      <c r="F495" s="59">
        <f t="shared" si="123"/>
        <v>100</v>
      </c>
    </row>
    <row r="496" spans="1:6" ht="47.25">
      <c r="A496" s="217" t="s">
        <v>88</v>
      </c>
      <c r="B496" s="167">
        <v>9920010920</v>
      </c>
      <c r="C496" s="167"/>
      <c r="D496" s="50" t="s">
        <v>368</v>
      </c>
      <c r="E496" s="59">
        <f t="shared" si="123"/>
        <v>100</v>
      </c>
      <c r="F496" s="59">
        <f t="shared" si="123"/>
        <v>100</v>
      </c>
    </row>
    <row r="497" spans="1:6" ht="31.5">
      <c r="A497" s="217" t="s">
        <v>88</v>
      </c>
      <c r="B497" s="167">
        <v>9920010920</v>
      </c>
      <c r="C497" s="167" t="s">
        <v>94</v>
      </c>
      <c r="D497" s="50" t="s">
        <v>95</v>
      </c>
      <c r="E497" s="59">
        <f t="shared" si="123"/>
        <v>100</v>
      </c>
      <c r="F497" s="59">
        <f t="shared" si="123"/>
        <v>100</v>
      </c>
    </row>
    <row r="498" spans="1:6" ht="12.75">
      <c r="A498" s="217" t="s">
        <v>88</v>
      </c>
      <c r="B498" s="167">
        <v>9920010920</v>
      </c>
      <c r="C498" s="167">
        <v>610</v>
      </c>
      <c r="D498" s="50" t="s">
        <v>101</v>
      </c>
      <c r="E498" s="59">
        <f>'№ 6 ведом'!F317</f>
        <v>100</v>
      </c>
      <c r="F498" s="59">
        <f>'№ 6 ведом'!G317</f>
        <v>100</v>
      </c>
    </row>
    <row r="499" spans="1:6" ht="31.5">
      <c r="A499" s="21" t="s">
        <v>194</v>
      </c>
      <c r="B499" s="56"/>
      <c r="C499" s="56"/>
      <c r="D499" s="58" t="s">
        <v>221</v>
      </c>
      <c r="E499" s="59">
        <f aca="true" t="shared" si="124" ref="E499:F504">E500</f>
        <v>150</v>
      </c>
      <c r="F499" s="16">
        <f t="shared" si="124"/>
        <v>47.5</v>
      </c>
    </row>
    <row r="500" spans="1:6" ht="47.25">
      <c r="A500" s="21" t="s">
        <v>194</v>
      </c>
      <c r="B500" s="167">
        <v>2600000000</v>
      </c>
      <c r="C500" s="167"/>
      <c r="D500" s="218" t="s">
        <v>325</v>
      </c>
      <c r="E500" s="16">
        <f t="shared" si="124"/>
        <v>150</v>
      </c>
      <c r="F500" s="16">
        <f t="shared" si="124"/>
        <v>47.5</v>
      </c>
    </row>
    <row r="501" spans="1:6" ht="47.25">
      <c r="A501" s="21" t="s">
        <v>194</v>
      </c>
      <c r="B501" s="167">
        <v>2630000000</v>
      </c>
      <c r="C501" s="1"/>
      <c r="D501" s="42" t="s">
        <v>195</v>
      </c>
      <c r="E501" s="16">
        <f t="shared" si="124"/>
        <v>150</v>
      </c>
      <c r="F501" s="16">
        <f t="shared" si="124"/>
        <v>47.5</v>
      </c>
    </row>
    <row r="502" spans="1:6" ht="31.5">
      <c r="A502" s="21" t="s">
        <v>194</v>
      </c>
      <c r="B502" s="167">
        <v>2630100000</v>
      </c>
      <c r="C502" s="217"/>
      <c r="D502" s="218" t="s">
        <v>197</v>
      </c>
      <c r="E502" s="16">
        <f t="shared" si="124"/>
        <v>150</v>
      </c>
      <c r="F502" s="16">
        <f t="shared" si="124"/>
        <v>47.5</v>
      </c>
    </row>
    <row r="503" spans="1:6" ht="12.75">
      <c r="A503" s="21" t="s">
        <v>194</v>
      </c>
      <c r="B503" s="167">
        <v>2630120510</v>
      </c>
      <c r="C503" s="217"/>
      <c r="D503" s="218" t="s">
        <v>199</v>
      </c>
      <c r="E503" s="16">
        <f t="shared" si="124"/>
        <v>150</v>
      </c>
      <c r="F503" s="16">
        <f t="shared" si="124"/>
        <v>47.5</v>
      </c>
    </row>
    <row r="504" spans="1:6" ht="31.5">
      <c r="A504" s="21" t="s">
        <v>194</v>
      </c>
      <c r="B504" s="167">
        <v>2630120510</v>
      </c>
      <c r="C504" s="167" t="s">
        <v>69</v>
      </c>
      <c r="D504" s="218" t="s">
        <v>92</v>
      </c>
      <c r="E504" s="16">
        <f t="shared" si="124"/>
        <v>150</v>
      </c>
      <c r="F504" s="16">
        <f t="shared" si="124"/>
        <v>47.5</v>
      </c>
    </row>
    <row r="505" spans="1:6" ht="31.5">
      <c r="A505" s="21" t="s">
        <v>194</v>
      </c>
      <c r="B505" s="167">
        <v>2630120510</v>
      </c>
      <c r="C505" s="217">
        <v>240</v>
      </c>
      <c r="D505" s="218" t="s">
        <v>219</v>
      </c>
      <c r="E505" s="16">
        <f>'№ 6 ведом'!F324</f>
        <v>150</v>
      </c>
      <c r="F505" s="16">
        <f>'№ 6 ведом'!G324</f>
        <v>47.5</v>
      </c>
    </row>
    <row r="506" spans="1:6" ht="12.75">
      <c r="A506" s="217" t="s">
        <v>38</v>
      </c>
      <c r="B506" s="217" t="s">
        <v>66</v>
      </c>
      <c r="C506" s="217" t="s">
        <v>66</v>
      </c>
      <c r="D506" s="44" t="s">
        <v>96</v>
      </c>
      <c r="E506" s="20">
        <f>E507+E527</f>
        <v>4078.3</v>
      </c>
      <c r="F506" s="20">
        <f>F507+F527</f>
        <v>4050</v>
      </c>
    </row>
    <row r="507" spans="1:6" ht="47.25">
      <c r="A507" s="217" t="s">
        <v>38</v>
      </c>
      <c r="B507" s="167">
        <v>2100000000</v>
      </c>
      <c r="C507" s="217"/>
      <c r="D507" s="218" t="s">
        <v>322</v>
      </c>
      <c r="E507" s="16">
        <f>E518+E508</f>
        <v>3951.5</v>
      </c>
      <c r="F507" s="16">
        <f>F518+F508</f>
        <v>3923.2</v>
      </c>
    </row>
    <row r="508" spans="1:6" ht="12.75">
      <c r="A508" s="217" t="s">
        <v>38</v>
      </c>
      <c r="B508" s="217">
        <v>2110000000</v>
      </c>
      <c r="C508" s="217"/>
      <c r="D508" s="44" t="s">
        <v>163</v>
      </c>
      <c r="E508" s="16">
        <f>E509</f>
        <v>3866</v>
      </c>
      <c r="F508" s="16">
        <f>F509</f>
        <v>3837.7999999999997</v>
      </c>
    </row>
    <row r="509" spans="1:6" ht="12.75">
      <c r="A509" s="217" t="s">
        <v>38</v>
      </c>
      <c r="B509" s="217">
        <v>2110400000</v>
      </c>
      <c r="C509" s="217"/>
      <c r="D509" s="44" t="s">
        <v>167</v>
      </c>
      <c r="E509" s="16">
        <f>E515+E510</f>
        <v>3866</v>
      </c>
      <c r="F509" s="16">
        <f>F515+F510</f>
        <v>3837.7999999999997</v>
      </c>
    </row>
    <row r="510" spans="1:6" ht="31.5">
      <c r="A510" s="217" t="s">
        <v>38</v>
      </c>
      <c r="B510" s="217">
        <v>2110410240</v>
      </c>
      <c r="C510" s="217"/>
      <c r="D510" s="50" t="s">
        <v>240</v>
      </c>
      <c r="E510" s="16">
        <f>E511+E513</f>
        <v>3479.4</v>
      </c>
      <c r="F510" s="16">
        <f>F511+F513</f>
        <v>3469.2</v>
      </c>
    </row>
    <row r="511" spans="1:6" ht="12.75">
      <c r="A511" s="217" t="s">
        <v>38</v>
      </c>
      <c r="B511" s="217">
        <v>2110410240</v>
      </c>
      <c r="C511" s="1" t="s">
        <v>73</v>
      </c>
      <c r="D511" s="42" t="s">
        <v>74</v>
      </c>
      <c r="E511" s="16">
        <f>E512</f>
        <v>75.4</v>
      </c>
      <c r="F511" s="16">
        <f>F512</f>
        <v>65.2</v>
      </c>
    </row>
    <row r="512" spans="1:6" ht="31.5">
      <c r="A512" s="217" t="s">
        <v>38</v>
      </c>
      <c r="B512" s="217">
        <v>2110410240</v>
      </c>
      <c r="C512" s="217">
        <v>320</v>
      </c>
      <c r="D512" s="218" t="s">
        <v>99</v>
      </c>
      <c r="E512" s="16">
        <f>'№ 6 ведом'!F769</f>
        <v>75.4</v>
      </c>
      <c r="F512" s="16">
        <f>'№ 6 ведом'!G769</f>
        <v>65.2</v>
      </c>
    </row>
    <row r="513" spans="1:6" ht="31.5">
      <c r="A513" s="217" t="s">
        <v>38</v>
      </c>
      <c r="B513" s="217">
        <v>2110410240</v>
      </c>
      <c r="C513" s="167" t="s">
        <v>94</v>
      </c>
      <c r="D513" s="218" t="s">
        <v>95</v>
      </c>
      <c r="E513" s="16">
        <f>E514</f>
        <v>3404</v>
      </c>
      <c r="F513" s="16">
        <f>F514</f>
        <v>3404</v>
      </c>
    </row>
    <row r="514" spans="1:6" ht="12.75">
      <c r="A514" s="217" t="s">
        <v>38</v>
      </c>
      <c r="B514" s="217">
        <v>2110410240</v>
      </c>
      <c r="C514" s="217">
        <v>610</v>
      </c>
      <c r="D514" s="218" t="s">
        <v>101</v>
      </c>
      <c r="E514" s="16">
        <f>'№ 6 ведом'!F771</f>
        <v>3404</v>
      </c>
      <c r="F514" s="16">
        <f>'№ 6 ведом'!G771</f>
        <v>3404</v>
      </c>
    </row>
    <row r="515" spans="1:6" ht="31.5">
      <c r="A515" s="217" t="s">
        <v>38</v>
      </c>
      <c r="B515" s="217" t="s">
        <v>319</v>
      </c>
      <c r="C515" s="217"/>
      <c r="D515" s="44" t="s">
        <v>168</v>
      </c>
      <c r="E515" s="16">
        <f aca="true" t="shared" si="125" ref="E515:F516">E516</f>
        <v>386.6</v>
      </c>
      <c r="F515" s="16">
        <f t="shared" si="125"/>
        <v>368.6</v>
      </c>
    </row>
    <row r="516" spans="1:6" ht="12.75">
      <c r="A516" s="217" t="s">
        <v>38</v>
      </c>
      <c r="B516" s="217" t="s">
        <v>319</v>
      </c>
      <c r="C516" s="1" t="s">
        <v>73</v>
      </c>
      <c r="D516" s="45" t="s">
        <v>74</v>
      </c>
      <c r="E516" s="16">
        <f t="shared" si="125"/>
        <v>386.6</v>
      </c>
      <c r="F516" s="16">
        <f t="shared" si="125"/>
        <v>368.6</v>
      </c>
    </row>
    <row r="517" spans="1:6" ht="31.5">
      <c r="A517" s="217" t="s">
        <v>38</v>
      </c>
      <c r="B517" s="217" t="s">
        <v>319</v>
      </c>
      <c r="C517" s="217">
        <v>320</v>
      </c>
      <c r="D517" s="218" t="s">
        <v>99</v>
      </c>
      <c r="E517" s="16">
        <f>'№ 6 ведом'!F774</f>
        <v>386.6</v>
      </c>
      <c r="F517" s="16">
        <f>'№ 6 ведом'!G774</f>
        <v>368.6</v>
      </c>
    </row>
    <row r="518" spans="1:6" ht="31.5">
      <c r="A518" s="217" t="s">
        <v>38</v>
      </c>
      <c r="B518" s="167">
        <v>2130000000</v>
      </c>
      <c r="C518" s="217"/>
      <c r="D518" s="44" t="s">
        <v>111</v>
      </c>
      <c r="E518" s="16">
        <f>E519+E523</f>
        <v>85.5</v>
      </c>
      <c r="F518" s="16">
        <f>F519+F523</f>
        <v>85.39999999999999</v>
      </c>
    </row>
    <row r="519" spans="1:6" ht="31.5">
      <c r="A519" s="217" t="s">
        <v>38</v>
      </c>
      <c r="B519" s="217">
        <v>2130200000</v>
      </c>
      <c r="C519" s="217"/>
      <c r="D519" s="44" t="s">
        <v>169</v>
      </c>
      <c r="E519" s="16">
        <f>E520</f>
        <v>15.7</v>
      </c>
      <c r="F519" s="16">
        <f aca="true" t="shared" si="126" ref="F519:F521">F520</f>
        <v>15.6</v>
      </c>
    </row>
    <row r="520" spans="1:6" ht="31.5">
      <c r="A520" s="217" t="s">
        <v>38</v>
      </c>
      <c r="B520" s="217">
        <v>2130220270</v>
      </c>
      <c r="C520" s="217"/>
      <c r="D520" s="44" t="s">
        <v>170</v>
      </c>
      <c r="E520" s="16">
        <f>E521</f>
        <v>15.7</v>
      </c>
      <c r="F520" s="16">
        <f t="shared" si="126"/>
        <v>15.6</v>
      </c>
    </row>
    <row r="521" spans="1:6" ht="12.75">
      <c r="A521" s="217" t="s">
        <v>38</v>
      </c>
      <c r="B521" s="217">
        <v>2130220270</v>
      </c>
      <c r="C521" s="167" t="s">
        <v>73</v>
      </c>
      <c r="D521" s="218" t="s">
        <v>74</v>
      </c>
      <c r="E521" s="16">
        <f>E522</f>
        <v>15.7</v>
      </c>
      <c r="F521" s="16">
        <f t="shared" si="126"/>
        <v>15.6</v>
      </c>
    </row>
    <row r="522" spans="1:6" ht="12.75">
      <c r="A522" s="217" t="s">
        <v>38</v>
      </c>
      <c r="B522" s="217">
        <v>2130220270</v>
      </c>
      <c r="C522" s="217">
        <v>350</v>
      </c>
      <c r="D522" s="44" t="s">
        <v>148</v>
      </c>
      <c r="E522" s="16">
        <f>'№ 6 ведом'!F331</f>
        <v>15.7</v>
      </c>
      <c r="F522" s="16">
        <f>'№ 6 ведом'!G331</f>
        <v>15.6</v>
      </c>
    </row>
    <row r="523" spans="1:6" ht="31.5">
      <c r="A523" s="217" t="s">
        <v>38</v>
      </c>
      <c r="B523" s="217">
        <v>2130400000</v>
      </c>
      <c r="C523" s="217"/>
      <c r="D523" s="44" t="s">
        <v>134</v>
      </c>
      <c r="E523" s="16">
        <f>E524</f>
        <v>69.8</v>
      </c>
      <c r="F523" s="16">
        <f aca="true" t="shared" si="127" ref="F523:F525">F524</f>
        <v>69.8</v>
      </c>
    </row>
    <row r="524" spans="1:6" ht="31.5">
      <c r="A524" s="217" t="s">
        <v>38</v>
      </c>
      <c r="B524" s="217">
        <v>2130420290</v>
      </c>
      <c r="C524" s="217"/>
      <c r="D524" s="44" t="s">
        <v>135</v>
      </c>
      <c r="E524" s="16">
        <f>E525</f>
        <v>69.8</v>
      </c>
      <c r="F524" s="16">
        <f t="shared" si="127"/>
        <v>69.8</v>
      </c>
    </row>
    <row r="525" spans="1:6" ht="31.5">
      <c r="A525" s="217" t="s">
        <v>38</v>
      </c>
      <c r="B525" s="217">
        <v>2130420290</v>
      </c>
      <c r="C525" s="167" t="s">
        <v>69</v>
      </c>
      <c r="D525" s="218" t="s">
        <v>92</v>
      </c>
      <c r="E525" s="16">
        <f>E526</f>
        <v>69.8</v>
      </c>
      <c r="F525" s="16">
        <f t="shared" si="127"/>
        <v>69.8</v>
      </c>
    </row>
    <row r="526" spans="1:6" ht="31.5">
      <c r="A526" s="217" t="s">
        <v>38</v>
      </c>
      <c r="B526" s="217">
        <v>2130420290</v>
      </c>
      <c r="C526" s="217">
        <v>240</v>
      </c>
      <c r="D526" s="218" t="s">
        <v>219</v>
      </c>
      <c r="E526" s="16">
        <f>'№ 6 ведом'!F335</f>
        <v>69.8</v>
      </c>
      <c r="F526" s="16">
        <f>'№ 6 ведом'!G335</f>
        <v>69.8</v>
      </c>
    </row>
    <row r="527" spans="1:6" ht="47.25">
      <c r="A527" s="217" t="s">
        <v>38</v>
      </c>
      <c r="B527" s="167">
        <v>2200000000</v>
      </c>
      <c r="C527" s="217"/>
      <c r="D527" s="44" t="s">
        <v>320</v>
      </c>
      <c r="E527" s="16">
        <f aca="true" t="shared" si="128" ref="E527:F528">E528</f>
        <v>126.8</v>
      </c>
      <c r="F527" s="16">
        <f t="shared" si="128"/>
        <v>126.8</v>
      </c>
    </row>
    <row r="528" spans="1:6" ht="31.5">
      <c r="A528" s="217" t="s">
        <v>38</v>
      </c>
      <c r="B528" s="167">
        <v>2240000000</v>
      </c>
      <c r="C528" s="10"/>
      <c r="D528" s="44" t="s">
        <v>129</v>
      </c>
      <c r="E528" s="16">
        <f t="shared" si="128"/>
        <v>126.8</v>
      </c>
      <c r="F528" s="16">
        <f t="shared" si="128"/>
        <v>126.8</v>
      </c>
    </row>
    <row r="529" spans="1:6" ht="31.5">
      <c r="A529" s="217" t="s">
        <v>38</v>
      </c>
      <c r="B529" s="10" t="s">
        <v>306</v>
      </c>
      <c r="C529" s="10"/>
      <c r="D529" s="44" t="s">
        <v>134</v>
      </c>
      <c r="E529" s="16">
        <f>E533+E536+E539+E530</f>
        <v>126.8</v>
      </c>
      <c r="F529" s="16">
        <f>F533+F536+F539+F530</f>
        <v>126.8</v>
      </c>
    </row>
    <row r="530" spans="1:6" ht="12.75">
      <c r="A530" s="2" t="s">
        <v>38</v>
      </c>
      <c r="B530" s="10" t="s">
        <v>307</v>
      </c>
      <c r="C530" s="221"/>
      <c r="D530" s="44" t="s">
        <v>137</v>
      </c>
      <c r="E530" s="16">
        <f aca="true" t="shared" si="129" ref="E530:F531">E531</f>
        <v>54</v>
      </c>
      <c r="F530" s="16">
        <f t="shared" si="129"/>
        <v>54</v>
      </c>
    </row>
    <row r="531" spans="1:6" ht="31.5">
      <c r="A531" s="2" t="s">
        <v>38</v>
      </c>
      <c r="B531" s="10" t="s">
        <v>307</v>
      </c>
      <c r="C531" s="167" t="s">
        <v>69</v>
      </c>
      <c r="D531" s="218" t="s">
        <v>92</v>
      </c>
      <c r="E531" s="16">
        <f t="shared" si="129"/>
        <v>54</v>
      </c>
      <c r="F531" s="16">
        <f t="shared" si="129"/>
        <v>54</v>
      </c>
    </row>
    <row r="532" spans="1:6" ht="31.5">
      <c r="A532" s="2" t="s">
        <v>38</v>
      </c>
      <c r="B532" s="10" t="s">
        <v>307</v>
      </c>
      <c r="C532" s="217">
        <v>240</v>
      </c>
      <c r="D532" s="218" t="s">
        <v>219</v>
      </c>
      <c r="E532" s="16">
        <f>'№ 6 ведом'!F341</f>
        <v>54</v>
      </c>
      <c r="F532" s="16">
        <f>'№ 6 ведом'!G341</f>
        <v>54</v>
      </c>
    </row>
    <row r="533" spans="1:6" ht="31.5">
      <c r="A533" s="217" t="s">
        <v>38</v>
      </c>
      <c r="B533" s="10" t="s">
        <v>308</v>
      </c>
      <c r="C533" s="10"/>
      <c r="D533" s="44" t="s">
        <v>131</v>
      </c>
      <c r="E533" s="16">
        <f aca="true" t="shared" si="130" ref="E533:F534">E534</f>
        <v>22.8</v>
      </c>
      <c r="F533" s="16">
        <f t="shared" si="130"/>
        <v>22.8</v>
      </c>
    </row>
    <row r="534" spans="1:6" ht="31.5">
      <c r="A534" s="217" t="s">
        <v>38</v>
      </c>
      <c r="B534" s="10" t="s">
        <v>308</v>
      </c>
      <c r="C534" s="167" t="s">
        <v>69</v>
      </c>
      <c r="D534" s="218" t="s">
        <v>92</v>
      </c>
      <c r="E534" s="16">
        <f t="shared" si="130"/>
        <v>22.8</v>
      </c>
      <c r="F534" s="16">
        <f t="shared" si="130"/>
        <v>22.8</v>
      </c>
    </row>
    <row r="535" spans="1:6" ht="31.5">
      <c r="A535" s="217" t="s">
        <v>38</v>
      </c>
      <c r="B535" s="10" t="s">
        <v>308</v>
      </c>
      <c r="C535" s="217">
        <v>240</v>
      </c>
      <c r="D535" s="218" t="s">
        <v>219</v>
      </c>
      <c r="E535" s="16">
        <f>'№ 6 ведом'!F344</f>
        <v>22.8</v>
      </c>
      <c r="F535" s="16">
        <f>'№ 6 ведом'!G344</f>
        <v>22.8</v>
      </c>
    </row>
    <row r="536" spans="1:6" ht="31.5">
      <c r="A536" s="217" t="s">
        <v>38</v>
      </c>
      <c r="B536" s="10" t="s">
        <v>309</v>
      </c>
      <c r="C536" s="10"/>
      <c r="D536" s="44" t="s">
        <v>132</v>
      </c>
      <c r="E536" s="16">
        <f aca="true" t="shared" si="131" ref="E536:F537">E537</f>
        <v>14</v>
      </c>
      <c r="F536" s="16">
        <f t="shared" si="131"/>
        <v>14</v>
      </c>
    </row>
    <row r="537" spans="1:6" ht="31.5">
      <c r="A537" s="217" t="s">
        <v>38</v>
      </c>
      <c r="B537" s="10" t="s">
        <v>309</v>
      </c>
      <c r="C537" s="167" t="s">
        <v>69</v>
      </c>
      <c r="D537" s="218" t="s">
        <v>92</v>
      </c>
      <c r="E537" s="16">
        <f t="shared" si="131"/>
        <v>14</v>
      </c>
      <c r="F537" s="16">
        <f t="shared" si="131"/>
        <v>14</v>
      </c>
    </row>
    <row r="538" spans="1:6" ht="31.5">
      <c r="A538" s="217" t="s">
        <v>38</v>
      </c>
      <c r="B538" s="10" t="s">
        <v>309</v>
      </c>
      <c r="C538" s="217">
        <v>240</v>
      </c>
      <c r="D538" s="218" t="s">
        <v>219</v>
      </c>
      <c r="E538" s="16">
        <f>'№ 6 ведом'!F347</f>
        <v>14</v>
      </c>
      <c r="F538" s="16">
        <f>'№ 6 ведом'!G347</f>
        <v>14</v>
      </c>
    </row>
    <row r="539" spans="1:6" ht="12.75">
      <c r="A539" s="217" t="s">
        <v>38</v>
      </c>
      <c r="B539" s="10" t="s">
        <v>310</v>
      </c>
      <c r="C539" s="10"/>
      <c r="D539" s="44" t="s">
        <v>133</v>
      </c>
      <c r="E539" s="16">
        <f aca="true" t="shared" si="132" ref="E539:F540">E540</f>
        <v>36</v>
      </c>
      <c r="F539" s="16">
        <f t="shared" si="132"/>
        <v>36</v>
      </c>
    </row>
    <row r="540" spans="1:6" ht="12.75">
      <c r="A540" s="217" t="s">
        <v>38</v>
      </c>
      <c r="B540" s="10" t="s">
        <v>310</v>
      </c>
      <c r="C540" s="167" t="s">
        <v>73</v>
      </c>
      <c r="D540" s="218" t="s">
        <v>74</v>
      </c>
      <c r="E540" s="16">
        <f t="shared" si="132"/>
        <v>36</v>
      </c>
      <c r="F540" s="16">
        <f t="shared" si="132"/>
        <v>36</v>
      </c>
    </row>
    <row r="541" spans="1:6" ht="31.5">
      <c r="A541" s="217" t="s">
        <v>38</v>
      </c>
      <c r="B541" s="10" t="s">
        <v>310</v>
      </c>
      <c r="C541" s="10" t="s">
        <v>349</v>
      </c>
      <c r="D541" s="218" t="s">
        <v>350</v>
      </c>
      <c r="E541" s="16">
        <f>'№ 6 ведом'!F350</f>
        <v>36</v>
      </c>
      <c r="F541" s="16">
        <f>'№ 6 ведом'!G350</f>
        <v>36</v>
      </c>
    </row>
    <row r="542" spans="1:6" ht="12.75">
      <c r="A542" s="217" t="s">
        <v>52</v>
      </c>
      <c r="B542" s="217" t="s">
        <v>66</v>
      </c>
      <c r="C542" s="217" t="s">
        <v>66</v>
      </c>
      <c r="D542" s="44" t="s">
        <v>12</v>
      </c>
      <c r="E542" s="16">
        <f>E543+E553</f>
        <v>6553.000000000001</v>
      </c>
      <c r="F542" s="16">
        <f>F543+F553</f>
        <v>6540.8</v>
      </c>
    </row>
    <row r="543" spans="1:6" ht="47.25">
      <c r="A543" s="217" t="s">
        <v>52</v>
      </c>
      <c r="B543" s="167">
        <v>2100000000</v>
      </c>
      <c r="C543" s="217"/>
      <c r="D543" s="218" t="s">
        <v>322</v>
      </c>
      <c r="E543" s="16">
        <f>E544</f>
        <v>224.3</v>
      </c>
      <c r="F543" s="16">
        <f>F544</f>
        <v>212.1</v>
      </c>
    </row>
    <row r="544" spans="1:6" ht="31.5">
      <c r="A544" s="217" t="s">
        <v>52</v>
      </c>
      <c r="B544" s="167">
        <v>2130000000</v>
      </c>
      <c r="C544" s="23"/>
      <c r="D544" s="44" t="s">
        <v>111</v>
      </c>
      <c r="E544" s="16">
        <f>E549+E545</f>
        <v>224.3</v>
      </c>
      <c r="F544" s="16">
        <f>F549+F545</f>
        <v>212.1</v>
      </c>
    </row>
    <row r="545" spans="1:6" ht="31.5">
      <c r="A545" s="217" t="s">
        <v>52</v>
      </c>
      <c r="B545" s="217">
        <v>2130100000</v>
      </c>
      <c r="C545" s="23"/>
      <c r="D545" s="44" t="s">
        <v>206</v>
      </c>
      <c r="E545" s="16">
        <f>E546</f>
        <v>125.8</v>
      </c>
      <c r="F545" s="16">
        <f aca="true" t="shared" si="133" ref="F545:F547">F546</f>
        <v>124.5</v>
      </c>
    </row>
    <row r="546" spans="1:6" ht="31.5">
      <c r="A546" s="217" t="s">
        <v>52</v>
      </c>
      <c r="B546" s="167">
        <v>2130120260</v>
      </c>
      <c r="C546" s="23"/>
      <c r="D546" s="44" t="s">
        <v>207</v>
      </c>
      <c r="E546" s="16">
        <f>E547</f>
        <v>125.8</v>
      </c>
      <c r="F546" s="16">
        <f t="shared" si="133"/>
        <v>124.5</v>
      </c>
    </row>
    <row r="547" spans="1:6" ht="31.5">
      <c r="A547" s="217" t="s">
        <v>52</v>
      </c>
      <c r="B547" s="167">
        <v>2130120260</v>
      </c>
      <c r="C547" s="217" t="s">
        <v>69</v>
      </c>
      <c r="D547" s="44" t="s">
        <v>92</v>
      </c>
      <c r="E547" s="16">
        <f>E548</f>
        <v>125.8</v>
      </c>
      <c r="F547" s="16">
        <f t="shared" si="133"/>
        <v>124.5</v>
      </c>
    </row>
    <row r="548" spans="1:6" ht="31.5">
      <c r="A548" s="217" t="s">
        <v>52</v>
      </c>
      <c r="B548" s="167">
        <v>2130120260</v>
      </c>
      <c r="C548" s="217">
        <v>240</v>
      </c>
      <c r="D548" s="44" t="s">
        <v>219</v>
      </c>
      <c r="E548" s="16">
        <f>'№ 6 ведом'!F781</f>
        <v>125.8</v>
      </c>
      <c r="F548" s="16">
        <f>'№ 6 ведом'!G781</f>
        <v>124.5</v>
      </c>
    </row>
    <row r="549" spans="1:6" ht="31.5">
      <c r="A549" s="217" t="s">
        <v>52</v>
      </c>
      <c r="B549" s="217">
        <v>2130200000</v>
      </c>
      <c r="C549" s="217"/>
      <c r="D549" s="44" t="s">
        <v>169</v>
      </c>
      <c r="E549" s="16">
        <f aca="true" t="shared" si="134" ref="E549:F551">E550</f>
        <v>98.5</v>
      </c>
      <c r="F549" s="16">
        <f t="shared" si="134"/>
        <v>87.6</v>
      </c>
    </row>
    <row r="550" spans="1:6" ht="31.5">
      <c r="A550" s="217" t="s">
        <v>52</v>
      </c>
      <c r="B550" s="217">
        <v>2130220270</v>
      </c>
      <c r="C550" s="217"/>
      <c r="D550" s="44" t="s">
        <v>170</v>
      </c>
      <c r="E550" s="16">
        <f t="shared" si="134"/>
        <v>98.5</v>
      </c>
      <c r="F550" s="16">
        <f t="shared" si="134"/>
        <v>87.6</v>
      </c>
    </row>
    <row r="551" spans="1:6" ht="31.5">
      <c r="A551" s="217" t="s">
        <v>52</v>
      </c>
      <c r="B551" s="217">
        <v>2130220270</v>
      </c>
      <c r="C551" s="217" t="s">
        <v>69</v>
      </c>
      <c r="D551" s="44" t="s">
        <v>92</v>
      </c>
      <c r="E551" s="16">
        <f t="shared" si="134"/>
        <v>98.5</v>
      </c>
      <c r="F551" s="16">
        <f t="shared" si="134"/>
        <v>87.6</v>
      </c>
    </row>
    <row r="552" spans="1:6" ht="31.5">
      <c r="A552" s="217" t="s">
        <v>52</v>
      </c>
      <c r="B552" s="217">
        <v>2130220270</v>
      </c>
      <c r="C552" s="217">
        <v>240</v>
      </c>
      <c r="D552" s="44" t="s">
        <v>219</v>
      </c>
      <c r="E552" s="16">
        <f>'№ 6 ведом'!F785</f>
        <v>98.5</v>
      </c>
      <c r="F552" s="16">
        <f>'№ 6 ведом'!G785</f>
        <v>87.6</v>
      </c>
    </row>
    <row r="553" spans="1:6" ht="12.75">
      <c r="A553" s="217" t="s">
        <v>52</v>
      </c>
      <c r="B553" s="217">
        <v>9900000000</v>
      </c>
      <c r="C553" s="217"/>
      <c r="D553" s="44" t="s">
        <v>102</v>
      </c>
      <c r="E553" s="16">
        <f>E558+E554</f>
        <v>6328.700000000001</v>
      </c>
      <c r="F553" s="16">
        <f>F558+F554</f>
        <v>6328.7</v>
      </c>
    </row>
    <row r="554" spans="1:6" ht="31.5">
      <c r="A554" s="217" t="s">
        <v>52</v>
      </c>
      <c r="B554" s="217">
        <v>9930000000</v>
      </c>
      <c r="C554" s="217"/>
      <c r="D554" s="50" t="s">
        <v>154</v>
      </c>
      <c r="E554" s="16">
        <f>E555</f>
        <v>14.1</v>
      </c>
      <c r="F554" s="16">
        <f aca="true" t="shared" si="135" ref="F554:F556">F555</f>
        <v>14.1</v>
      </c>
    </row>
    <row r="555" spans="1:6" ht="31.5">
      <c r="A555" s="217" t="s">
        <v>52</v>
      </c>
      <c r="B555" s="217">
        <v>9930020490</v>
      </c>
      <c r="C555" s="217"/>
      <c r="D555" s="50" t="s">
        <v>352</v>
      </c>
      <c r="E555" s="16">
        <f>E556</f>
        <v>14.1</v>
      </c>
      <c r="F555" s="16">
        <f t="shared" si="135"/>
        <v>14.1</v>
      </c>
    </row>
    <row r="556" spans="1:6" ht="12.75">
      <c r="A556" s="217" t="s">
        <v>52</v>
      </c>
      <c r="B556" s="217">
        <v>9930020490</v>
      </c>
      <c r="C556" s="221" t="s">
        <v>70</v>
      </c>
      <c r="D556" s="37" t="s">
        <v>71</v>
      </c>
      <c r="E556" s="16">
        <f>E557</f>
        <v>14.1</v>
      </c>
      <c r="F556" s="16">
        <f t="shared" si="135"/>
        <v>14.1</v>
      </c>
    </row>
    <row r="557" spans="1:6" ht="12.75">
      <c r="A557" s="217" t="s">
        <v>52</v>
      </c>
      <c r="B557" s="217">
        <v>9930020490</v>
      </c>
      <c r="C557" s="1" t="s">
        <v>353</v>
      </c>
      <c r="D557" s="122" t="s">
        <v>354</v>
      </c>
      <c r="E557" s="16">
        <f>'№ 6 ведом'!F790</f>
        <v>14.1</v>
      </c>
      <c r="F557" s="16">
        <f>'№ 6 ведом'!G790</f>
        <v>14.1</v>
      </c>
    </row>
    <row r="558" spans="1:6" ht="31.5">
      <c r="A558" s="217" t="s">
        <v>52</v>
      </c>
      <c r="B558" s="217">
        <v>9990000000</v>
      </c>
      <c r="C558" s="217"/>
      <c r="D558" s="44" t="s">
        <v>144</v>
      </c>
      <c r="E558" s="16">
        <f aca="true" t="shared" si="136" ref="E558:F558">E559</f>
        <v>6314.6</v>
      </c>
      <c r="F558" s="16">
        <f t="shared" si="136"/>
        <v>6314.599999999999</v>
      </c>
    </row>
    <row r="559" spans="1:6" ht="31.5">
      <c r="A559" s="217" t="s">
        <v>52</v>
      </c>
      <c r="B559" s="217">
        <v>9990200000</v>
      </c>
      <c r="C559" s="23"/>
      <c r="D559" s="44" t="s">
        <v>114</v>
      </c>
      <c r="E559" s="16">
        <f>E560</f>
        <v>6314.6</v>
      </c>
      <c r="F559" s="16">
        <f aca="true" t="shared" si="137" ref="F559:F561">F560</f>
        <v>6314.599999999999</v>
      </c>
    </row>
    <row r="560" spans="1:6" ht="47.25">
      <c r="A560" s="217" t="s">
        <v>52</v>
      </c>
      <c r="B560" s="217">
        <v>9990225000</v>
      </c>
      <c r="C560" s="217"/>
      <c r="D560" s="44" t="s">
        <v>115</v>
      </c>
      <c r="E560" s="16">
        <f>E561+E563</f>
        <v>6314.6</v>
      </c>
      <c r="F560" s="16">
        <f>F561+F563</f>
        <v>6314.599999999999</v>
      </c>
    </row>
    <row r="561" spans="1:6" ht="63">
      <c r="A561" s="217" t="s">
        <v>52</v>
      </c>
      <c r="B561" s="217">
        <v>9990225000</v>
      </c>
      <c r="C561" s="217" t="s">
        <v>68</v>
      </c>
      <c r="D561" s="44" t="s">
        <v>1</v>
      </c>
      <c r="E561" s="16">
        <f>E562</f>
        <v>6290.400000000001</v>
      </c>
      <c r="F561" s="16">
        <f t="shared" si="137"/>
        <v>6290.4</v>
      </c>
    </row>
    <row r="562" spans="1:6" ht="31.5">
      <c r="A562" s="217" t="s">
        <v>52</v>
      </c>
      <c r="B562" s="217">
        <v>9990225000</v>
      </c>
      <c r="C562" s="217">
        <v>120</v>
      </c>
      <c r="D562" s="44" t="s">
        <v>220</v>
      </c>
      <c r="E562" s="16">
        <f>'№ 6 ведом'!F795</f>
        <v>6290.400000000001</v>
      </c>
      <c r="F562" s="16">
        <f>'№ 6 ведом'!G795</f>
        <v>6290.4</v>
      </c>
    </row>
    <row r="563" spans="1:6" ht="12.75">
      <c r="A563" s="217" t="s">
        <v>52</v>
      </c>
      <c r="B563" s="217">
        <v>9990225000</v>
      </c>
      <c r="C563" s="217" t="s">
        <v>70</v>
      </c>
      <c r="D563" s="44" t="s">
        <v>71</v>
      </c>
      <c r="E563" s="16">
        <f>E564</f>
        <v>24.2</v>
      </c>
      <c r="F563" s="16">
        <f>F564</f>
        <v>24.2</v>
      </c>
    </row>
    <row r="564" spans="1:6" ht="12.75">
      <c r="A564" s="217" t="s">
        <v>52</v>
      </c>
      <c r="B564" s="217">
        <v>9990225000</v>
      </c>
      <c r="C564" s="217">
        <v>850</v>
      </c>
      <c r="D564" s="44" t="s">
        <v>97</v>
      </c>
      <c r="E564" s="16">
        <f>'№ 6 ведом'!F797</f>
        <v>24.2</v>
      </c>
      <c r="F564" s="16">
        <f>'№ 6 ведом'!G797</f>
        <v>24.2</v>
      </c>
    </row>
    <row r="565" spans="1:6" ht="12.75">
      <c r="A565" s="4" t="s">
        <v>41</v>
      </c>
      <c r="B565" s="4" t="s">
        <v>66</v>
      </c>
      <c r="C565" s="4" t="s">
        <v>66</v>
      </c>
      <c r="D565" s="18" t="s">
        <v>82</v>
      </c>
      <c r="E565" s="6">
        <f>E566</f>
        <v>53461</v>
      </c>
      <c r="F565" s="6">
        <f>F566</f>
        <v>53016.7</v>
      </c>
    </row>
    <row r="566" spans="1:6" ht="12.75">
      <c r="A566" s="215" t="s">
        <v>42</v>
      </c>
      <c r="B566" s="215" t="s">
        <v>66</v>
      </c>
      <c r="C566" s="215" t="s">
        <v>66</v>
      </c>
      <c r="D566" s="51" t="s">
        <v>13</v>
      </c>
      <c r="E566" s="52">
        <f>E573+E620+E567</f>
        <v>53461</v>
      </c>
      <c r="F566" s="52">
        <f>F573+F620+F567</f>
        <v>53016.7</v>
      </c>
    </row>
    <row r="567" spans="1:6" ht="47.25">
      <c r="A567" s="217" t="s">
        <v>42</v>
      </c>
      <c r="B567" s="167">
        <v>2100000000</v>
      </c>
      <c r="C567" s="23"/>
      <c r="D567" s="218" t="s">
        <v>322</v>
      </c>
      <c r="E567" s="16">
        <f>E568</f>
        <v>599.5</v>
      </c>
      <c r="F567" s="16">
        <f aca="true" t="shared" si="138" ref="F567:F571">F568</f>
        <v>207.6</v>
      </c>
    </row>
    <row r="568" spans="1:6" ht="31.5">
      <c r="A568" s="217" t="s">
        <v>42</v>
      </c>
      <c r="B568" s="167">
        <v>2130000000</v>
      </c>
      <c r="C568" s="23"/>
      <c r="D568" s="218" t="s">
        <v>111</v>
      </c>
      <c r="E568" s="16">
        <f>E569</f>
        <v>599.5</v>
      </c>
      <c r="F568" s="16">
        <f t="shared" si="138"/>
        <v>207.6</v>
      </c>
    </row>
    <row r="569" spans="1:6" ht="47.25">
      <c r="A569" s="217" t="s">
        <v>42</v>
      </c>
      <c r="B569" s="167">
        <v>2130300000</v>
      </c>
      <c r="C569" s="23"/>
      <c r="D569" s="218" t="s">
        <v>112</v>
      </c>
      <c r="E569" s="16">
        <f>E570</f>
        <v>599.5</v>
      </c>
      <c r="F569" s="16">
        <f t="shared" si="138"/>
        <v>207.6</v>
      </c>
    </row>
    <row r="570" spans="1:6" ht="31.5">
      <c r="A570" s="217" t="s">
        <v>42</v>
      </c>
      <c r="B570" s="167">
        <v>2130320280</v>
      </c>
      <c r="C570" s="23"/>
      <c r="D570" s="218" t="s">
        <v>113</v>
      </c>
      <c r="E570" s="16">
        <f>E571</f>
        <v>599.5</v>
      </c>
      <c r="F570" s="16">
        <f t="shared" si="138"/>
        <v>207.6</v>
      </c>
    </row>
    <row r="571" spans="1:6" ht="31.5">
      <c r="A571" s="217" t="s">
        <v>42</v>
      </c>
      <c r="B571" s="167">
        <v>2130320280</v>
      </c>
      <c r="C571" s="167" t="s">
        <v>94</v>
      </c>
      <c r="D571" s="218" t="s">
        <v>95</v>
      </c>
      <c r="E571" s="16">
        <f>E572</f>
        <v>599.5</v>
      </c>
      <c r="F571" s="16">
        <f t="shared" si="138"/>
        <v>207.6</v>
      </c>
    </row>
    <row r="572" spans="1:6" ht="12.75">
      <c r="A572" s="217" t="s">
        <v>42</v>
      </c>
      <c r="B572" s="167">
        <v>2130320280</v>
      </c>
      <c r="C572" s="217">
        <v>610</v>
      </c>
      <c r="D572" s="218" t="s">
        <v>101</v>
      </c>
      <c r="E572" s="16">
        <f>'№ 6 ведом'!F358</f>
        <v>599.5</v>
      </c>
      <c r="F572" s="16">
        <f>'№ 6 ведом'!G358</f>
        <v>207.6</v>
      </c>
    </row>
    <row r="573" spans="1:6" ht="47.25">
      <c r="A573" s="217" t="s">
        <v>42</v>
      </c>
      <c r="B573" s="167">
        <v>2200000000</v>
      </c>
      <c r="C573" s="217"/>
      <c r="D573" s="44" t="s">
        <v>320</v>
      </c>
      <c r="E573" s="16">
        <f>E574+E589+E615</f>
        <v>51147.3</v>
      </c>
      <c r="F573" s="16">
        <f>F574+F589+F615</f>
        <v>51094.9</v>
      </c>
    </row>
    <row r="574" spans="1:6" ht="31.5">
      <c r="A574" s="217" t="s">
        <v>42</v>
      </c>
      <c r="B574" s="167">
        <v>2210000000</v>
      </c>
      <c r="C574" s="217"/>
      <c r="D574" s="44" t="s">
        <v>179</v>
      </c>
      <c r="E574" s="16">
        <f>E575+E585</f>
        <v>14452.6</v>
      </c>
      <c r="F574" s="16">
        <f>F575+F585</f>
        <v>14452.6</v>
      </c>
    </row>
    <row r="575" spans="1:6" ht="31.5">
      <c r="A575" s="217" t="s">
        <v>42</v>
      </c>
      <c r="B575" s="167">
        <v>2210100000</v>
      </c>
      <c r="C575" s="217"/>
      <c r="D575" s="44" t="s">
        <v>180</v>
      </c>
      <c r="E575" s="16">
        <f>E579+E576+E582</f>
        <v>14372.6</v>
      </c>
      <c r="F575" s="16">
        <f>F579+F576+F582</f>
        <v>14372.6</v>
      </c>
    </row>
    <row r="576" spans="1:6" ht="47.25">
      <c r="A576" s="217" t="s">
        <v>42</v>
      </c>
      <c r="B576" s="167">
        <v>2210110680</v>
      </c>
      <c r="C576" s="217"/>
      <c r="D576" s="55" t="s">
        <v>235</v>
      </c>
      <c r="E576" s="16">
        <f aca="true" t="shared" si="139" ref="E576:F577">E577</f>
        <v>6295.5</v>
      </c>
      <c r="F576" s="16">
        <f t="shared" si="139"/>
        <v>6295.5</v>
      </c>
    </row>
    <row r="577" spans="1:6" ht="31.5">
      <c r="A577" s="217" t="s">
        <v>42</v>
      </c>
      <c r="B577" s="167">
        <v>2210110680</v>
      </c>
      <c r="C577" s="167" t="s">
        <v>94</v>
      </c>
      <c r="D577" s="50" t="s">
        <v>95</v>
      </c>
      <c r="E577" s="16">
        <f t="shared" si="139"/>
        <v>6295.5</v>
      </c>
      <c r="F577" s="16">
        <f t="shared" si="139"/>
        <v>6295.5</v>
      </c>
    </row>
    <row r="578" spans="1:6" ht="12.75">
      <c r="A578" s="217" t="s">
        <v>42</v>
      </c>
      <c r="B578" s="167">
        <v>2210110680</v>
      </c>
      <c r="C578" s="217">
        <v>610</v>
      </c>
      <c r="D578" s="50" t="s">
        <v>101</v>
      </c>
      <c r="E578" s="16">
        <f>'№ 6 ведом'!F364</f>
        <v>6295.5</v>
      </c>
      <c r="F578" s="16">
        <f>'№ 6 ведом'!G364</f>
        <v>6295.5</v>
      </c>
    </row>
    <row r="579" spans="1:6" ht="31.5">
      <c r="A579" s="217" t="s">
        <v>42</v>
      </c>
      <c r="B579" s="167">
        <v>2210120010</v>
      </c>
      <c r="C579" s="217"/>
      <c r="D579" s="44" t="s">
        <v>120</v>
      </c>
      <c r="E579" s="16">
        <f aca="true" t="shared" si="140" ref="E579:F580">E580</f>
        <v>8013.5</v>
      </c>
      <c r="F579" s="16">
        <f t="shared" si="140"/>
        <v>8013.5</v>
      </c>
    </row>
    <row r="580" spans="1:6" ht="31.5">
      <c r="A580" s="217" t="s">
        <v>42</v>
      </c>
      <c r="B580" s="167">
        <v>2210120010</v>
      </c>
      <c r="C580" s="167" t="s">
        <v>94</v>
      </c>
      <c r="D580" s="218" t="s">
        <v>95</v>
      </c>
      <c r="E580" s="16">
        <f t="shared" si="140"/>
        <v>8013.5</v>
      </c>
      <c r="F580" s="16">
        <f t="shared" si="140"/>
        <v>8013.5</v>
      </c>
    </row>
    <row r="581" spans="1:6" ht="12.75">
      <c r="A581" s="217" t="s">
        <v>42</v>
      </c>
      <c r="B581" s="167">
        <v>2210120010</v>
      </c>
      <c r="C581" s="217">
        <v>610</v>
      </c>
      <c r="D581" s="218" t="s">
        <v>101</v>
      </c>
      <c r="E581" s="16">
        <f>'№ 6 ведом'!F367</f>
        <v>8013.5</v>
      </c>
      <c r="F581" s="16">
        <f>'№ 6 ведом'!G367</f>
        <v>8013.5</v>
      </c>
    </row>
    <row r="582" spans="1:6" ht="47.25">
      <c r="A582" s="217" t="s">
        <v>42</v>
      </c>
      <c r="B582" s="167" t="s">
        <v>311</v>
      </c>
      <c r="C582" s="217"/>
      <c r="D582" s="55" t="s">
        <v>244</v>
      </c>
      <c r="E582" s="16">
        <f aca="true" t="shared" si="141" ref="E582:F583">E583</f>
        <v>63.6</v>
      </c>
      <c r="F582" s="16">
        <f t="shared" si="141"/>
        <v>63.6</v>
      </c>
    </row>
    <row r="583" spans="1:6" ht="31.5">
      <c r="A583" s="217" t="s">
        <v>42</v>
      </c>
      <c r="B583" s="167" t="s">
        <v>311</v>
      </c>
      <c r="C583" s="167" t="s">
        <v>94</v>
      </c>
      <c r="D583" s="50" t="s">
        <v>95</v>
      </c>
      <c r="E583" s="16">
        <f t="shared" si="141"/>
        <v>63.6</v>
      </c>
      <c r="F583" s="16">
        <f t="shared" si="141"/>
        <v>63.6</v>
      </c>
    </row>
    <row r="584" spans="1:6" ht="12.75">
      <c r="A584" s="217" t="s">
        <v>42</v>
      </c>
      <c r="B584" s="167" t="s">
        <v>311</v>
      </c>
      <c r="C584" s="217">
        <v>610</v>
      </c>
      <c r="D584" s="50" t="s">
        <v>101</v>
      </c>
      <c r="E584" s="16">
        <f>'№ 6 ведом'!F370</f>
        <v>63.6</v>
      </c>
      <c r="F584" s="16">
        <f>'№ 6 ведом'!G370</f>
        <v>63.6</v>
      </c>
    </row>
    <row r="585" spans="1:6" ht="31.5">
      <c r="A585" s="217" t="s">
        <v>42</v>
      </c>
      <c r="B585" s="167">
        <v>2210200000</v>
      </c>
      <c r="C585" s="217"/>
      <c r="D585" s="218" t="s">
        <v>181</v>
      </c>
      <c r="E585" s="16">
        <f>E586</f>
        <v>80</v>
      </c>
      <c r="F585" s="16">
        <f>F586</f>
        <v>80</v>
      </c>
    </row>
    <row r="586" spans="1:6" ht="12.75">
      <c r="A586" s="217" t="s">
        <v>42</v>
      </c>
      <c r="B586" s="217">
        <v>2210220010</v>
      </c>
      <c r="C586" s="217"/>
      <c r="D586" s="121" t="s">
        <v>383</v>
      </c>
      <c r="E586" s="16">
        <f>E587</f>
        <v>80</v>
      </c>
      <c r="F586" s="16">
        <f aca="true" t="shared" si="142" ref="F586:F587">F587</f>
        <v>80</v>
      </c>
    </row>
    <row r="587" spans="1:6" ht="31.5">
      <c r="A587" s="217" t="s">
        <v>42</v>
      </c>
      <c r="B587" s="217">
        <v>2210220010</v>
      </c>
      <c r="C587" s="167" t="s">
        <v>94</v>
      </c>
      <c r="D587" s="218" t="s">
        <v>95</v>
      </c>
      <c r="E587" s="16">
        <f>E588</f>
        <v>80</v>
      </c>
      <c r="F587" s="16">
        <f t="shared" si="142"/>
        <v>80</v>
      </c>
    </row>
    <row r="588" spans="1:6" ht="12.75">
      <c r="A588" s="217" t="s">
        <v>42</v>
      </c>
      <c r="B588" s="217">
        <v>2210220010</v>
      </c>
      <c r="C588" s="217">
        <v>610</v>
      </c>
      <c r="D588" s="218" t="s">
        <v>101</v>
      </c>
      <c r="E588" s="16">
        <f>'№ 6 ведом'!F374</f>
        <v>80</v>
      </c>
      <c r="F588" s="16">
        <f>'№ 6 ведом'!G374</f>
        <v>80</v>
      </c>
    </row>
    <row r="589" spans="1:6" ht="31.5">
      <c r="A589" s="217" t="s">
        <v>42</v>
      </c>
      <c r="B589" s="167">
        <v>2220000000</v>
      </c>
      <c r="C589" s="217"/>
      <c r="D589" s="44" t="s">
        <v>136</v>
      </c>
      <c r="E589" s="16">
        <f>E590+E600+E607+E611</f>
        <v>36425.00000000001</v>
      </c>
      <c r="F589" s="16">
        <f>F590+F600+F607+F611</f>
        <v>36403.9</v>
      </c>
    </row>
    <row r="590" spans="1:6" ht="47.25">
      <c r="A590" s="217" t="s">
        <v>42</v>
      </c>
      <c r="B590" s="217">
        <v>2220100000</v>
      </c>
      <c r="C590" s="217"/>
      <c r="D590" s="44" t="s">
        <v>182</v>
      </c>
      <c r="E590" s="16">
        <f>E591+E594+E597</f>
        <v>27445.300000000003</v>
      </c>
      <c r="F590" s="16">
        <f>F591+F594+F597</f>
        <v>27445.300000000003</v>
      </c>
    </row>
    <row r="591" spans="1:6" ht="47.25">
      <c r="A591" s="217" t="s">
        <v>42</v>
      </c>
      <c r="B591" s="217">
        <v>2220110680</v>
      </c>
      <c r="C591" s="217"/>
      <c r="D591" s="55" t="s">
        <v>235</v>
      </c>
      <c r="E591" s="16">
        <f aca="true" t="shared" si="143" ref="E591:F592">E592</f>
        <v>12507.199999999999</v>
      </c>
      <c r="F591" s="16">
        <f t="shared" si="143"/>
        <v>12507.2</v>
      </c>
    </row>
    <row r="592" spans="1:6" ht="31.5">
      <c r="A592" s="217" t="s">
        <v>42</v>
      </c>
      <c r="B592" s="217">
        <v>2220110680</v>
      </c>
      <c r="C592" s="167" t="s">
        <v>94</v>
      </c>
      <c r="D592" s="50" t="s">
        <v>95</v>
      </c>
      <c r="E592" s="16">
        <f t="shared" si="143"/>
        <v>12507.199999999999</v>
      </c>
      <c r="F592" s="16">
        <f t="shared" si="143"/>
        <v>12507.2</v>
      </c>
    </row>
    <row r="593" spans="1:6" ht="12.75">
      <c r="A593" s="217" t="s">
        <v>42</v>
      </c>
      <c r="B593" s="217">
        <v>2220110680</v>
      </c>
      <c r="C593" s="217">
        <v>610</v>
      </c>
      <c r="D593" s="50" t="s">
        <v>101</v>
      </c>
      <c r="E593" s="16">
        <f>'№ 6 ведом'!F379</f>
        <v>12507.199999999999</v>
      </c>
      <c r="F593" s="16">
        <f>'№ 6 ведом'!G379</f>
        <v>12507.2</v>
      </c>
    </row>
    <row r="594" spans="1:6" ht="31.5">
      <c r="A594" s="217" t="s">
        <v>42</v>
      </c>
      <c r="B594" s="217">
        <v>2220120010</v>
      </c>
      <c r="C594" s="217"/>
      <c r="D594" s="218" t="s">
        <v>120</v>
      </c>
      <c r="E594" s="16">
        <f aca="true" t="shared" si="144" ref="E594:F595">E595</f>
        <v>14811.7</v>
      </c>
      <c r="F594" s="16">
        <f t="shared" si="144"/>
        <v>14811.7</v>
      </c>
    </row>
    <row r="595" spans="1:6" ht="31.5">
      <c r="A595" s="217" t="s">
        <v>42</v>
      </c>
      <c r="B595" s="217">
        <v>2220120010</v>
      </c>
      <c r="C595" s="167" t="s">
        <v>94</v>
      </c>
      <c r="D595" s="218" t="s">
        <v>95</v>
      </c>
      <c r="E595" s="16">
        <f t="shared" si="144"/>
        <v>14811.7</v>
      </c>
      <c r="F595" s="16">
        <f t="shared" si="144"/>
        <v>14811.7</v>
      </c>
    </row>
    <row r="596" spans="1:6" ht="12.75">
      <c r="A596" s="217" t="s">
        <v>42</v>
      </c>
      <c r="B596" s="217">
        <v>2220120010</v>
      </c>
      <c r="C596" s="217">
        <v>610</v>
      </c>
      <c r="D596" s="218" t="s">
        <v>101</v>
      </c>
      <c r="E596" s="16">
        <f>'№ 6 ведом'!F382</f>
        <v>14811.7</v>
      </c>
      <c r="F596" s="16">
        <f>'№ 6 ведом'!G382</f>
        <v>14811.7</v>
      </c>
    </row>
    <row r="597" spans="1:6" ht="47.25">
      <c r="A597" s="217" t="s">
        <v>42</v>
      </c>
      <c r="B597" s="217" t="s">
        <v>312</v>
      </c>
      <c r="C597" s="217"/>
      <c r="D597" s="55" t="s">
        <v>244</v>
      </c>
      <c r="E597" s="16">
        <f aca="true" t="shared" si="145" ref="E597:F598">E598</f>
        <v>126.39999999999999</v>
      </c>
      <c r="F597" s="16">
        <f t="shared" si="145"/>
        <v>126.4</v>
      </c>
    </row>
    <row r="598" spans="1:6" ht="31.5">
      <c r="A598" s="217" t="s">
        <v>42</v>
      </c>
      <c r="B598" s="217" t="s">
        <v>312</v>
      </c>
      <c r="C598" s="167" t="s">
        <v>94</v>
      </c>
      <c r="D598" s="50" t="s">
        <v>95</v>
      </c>
      <c r="E598" s="16">
        <f t="shared" si="145"/>
        <v>126.39999999999999</v>
      </c>
      <c r="F598" s="16">
        <f t="shared" si="145"/>
        <v>126.4</v>
      </c>
    </row>
    <row r="599" spans="1:6" ht="12.75">
      <c r="A599" s="217" t="s">
        <v>42</v>
      </c>
      <c r="B599" s="217" t="s">
        <v>312</v>
      </c>
      <c r="C599" s="217">
        <v>610</v>
      </c>
      <c r="D599" s="50" t="s">
        <v>101</v>
      </c>
      <c r="E599" s="16">
        <f>'№ 6 ведом'!F385</f>
        <v>126.39999999999999</v>
      </c>
      <c r="F599" s="16">
        <f>'№ 6 ведом'!G385</f>
        <v>126.4</v>
      </c>
    </row>
    <row r="600" spans="1:6" ht="31.5">
      <c r="A600" s="217" t="s">
        <v>42</v>
      </c>
      <c r="B600" s="217">
        <v>2220200000</v>
      </c>
      <c r="C600" s="217"/>
      <c r="D600" s="44" t="s">
        <v>183</v>
      </c>
      <c r="E600" s="16">
        <f>E601+E604</f>
        <v>6443.8</v>
      </c>
      <c r="F600" s="16">
        <f>F601+F604</f>
        <v>6436.1</v>
      </c>
    </row>
    <row r="601" spans="1:6" ht="12.75">
      <c r="A601" s="217" t="s">
        <v>42</v>
      </c>
      <c r="B601" s="217">
        <v>2220220320</v>
      </c>
      <c r="C601" s="217"/>
      <c r="D601" s="44" t="s">
        <v>137</v>
      </c>
      <c r="E601" s="16">
        <f>E602</f>
        <v>3158.5</v>
      </c>
      <c r="F601" s="16">
        <f aca="true" t="shared" si="146" ref="F601:F602">F602</f>
        <v>3158.4</v>
      </c>
    </row>
    <row r="602" spans="1:6" ht="31.5">
      <c r="A602" s="217" t="s">
        <v>42</v>
      </c>
      <c r="B602" s="217">
        <v>2220220320</v>
      </c>
      <c r="C602" s="167" t="s">
        <v>94</v>
      </c>
      <c r="D602" s="218" t="s">
        <v>95</v>
      </c>
      <c r="E602" s="16">
        <f>E603</f>
        <v>3158.5</v>
      </c>
      <c r="F602" s="16">
        <f t="shared" si="146"/>
        <v>3158.4</v>
      </c>
    </row>
    <row r="603" spans="1:6" ht="12.75">
      <c r="A603" s="60" t="s">
        <v>42</v>
      </c>
      <c r="B603" s="217">
        <v>2220220320</v>
      </c>
      <c r="C603" s="60">
        <v>610</v>
      </c>
      <c r="D603" s="218" t="s">
        <v>101</v>
      </c>
      <c r="E603" s="16">
        <f>'№ 6 ведом'!F389</f>
        <v>3158.5</v>
      </c>
      <c r="F603" s="61">
        <f>'№ 6 ведом'!G389</f>
        <v>3158.4</v>
      </c>
    </row>
    <row r="604" spans="1:6" ht="12.75">
      <c r="A604" s="217" t="s">
        <v>42</v>
      </c>
      <c r="B604" s="217">
        <v>2220220330</v>
      </c>
      <c r="C604" s="217"/>
      <c r="D604" s="55" t="s">
        <v>384</v>
      </c>
      <c r="E604" s="16">
        <f>E605</f>
        <v>3285.3</v>
      </c>
      <c r="F604" s="16">
        <f aca="true" t="shared" si="147" ref="F604:F605">F605</f>
        <v>3277.7</v>
      </c>
    </row>
    <row r="605" spans="1:6" ht="31.5">
      <c r="A605" s="217" t="s">
        <v>42</v>
      </c>
      <c r="B605" s="217">
        <v>2220220330</v>
      </c>
      <c r="C605" s="167" t="s">
        <v>69</v>
      </c>
      <c r="D605" s="218" t="s">
        <v>92</v>
      </c>
      <c r="E605" s="16">
        <f>E606</f>
        <v>3285.3</v>
      </c>
      <c r="F605" s="16">
        <f t="shared" si="147"/>
        <v>3277.7</v>
      </c>
    </row>
    <row r="606" spans="1:6" ht="31.5">
      <c r="A606" s="217" t="s">
        <v>42</v>
      </c>
      <c r="B606" s="217">
        <v>2220220330</v>
      </c>
      <c r="C606" s="217">
        <v>240</v>
      </c>
      <c r="D606" s="218" t="s">
        <v>219</v>
      </c>
      <c r="E606" s="16">
        <f>'№ 6 ведом'!F392</f>
        <v>3285.3</v>
      </c>
      <c r="F606" s="16">
        <f>'№ 6 ведом'!G392</f>
        <v>3277.7</v>
      </c>
    </row>
    <row r="607" spans="1:6" ht="47.25">
      <c r="A607" s="217" t="s">
        <v>42</v>
      </c>
      <c r="B607" s="217">
        <v>2220300000</v>
      </c>
      <c r="C607" s="217"/>
      <c r="D607" s="50" t="s">
        <v>335</v>
      </c>
      <c r="E607" s="16">
        <f>E608</f>
        <v>1074.5</v>
      </c>
      <c r="F607" s="16">
        <f>F608</f>
        <v>1074.5</v>
      </c>
    </row>
    <row r="608" spans="1:6" ht="31.5">
      <c r="A608" s="217" t="s">
        <v>42</v>
      </c>
      <c r="B608" s="217">
        <v>2220320030</v>
      </c>
      <c r="C608" s="217"/>
      <c r="D608" s="50" t="s">
        <v>356</v>
      </c>
      <c r="E608" s="20">
        <f>E609</f>
        <v>1074.5</v>
      </c>
      <c r="F608" s="20">
        <f aca="true" t="shared" si="148" ref="F608:F609">F609</f>
        <v>1074.5</v>
      </c>
    </row>
    <row r="609" spans="1:6" ht="31.5">
      <c r="A609" s="217" t="s">
        <v>42</v>
      </c>
      <c r="B609" s="217">
        <v>2220320030</v>
      </c>
      <c r="C609" s="167" t="s">
        <v>94</v>
      </c>
      <c r="D609" s="218" t="s">
        <v>95</v>
      </c>
      <c r="E609" s="20">
        <f>E610</f>
        <v>1074.5</v>
      </c>
      <c r="F609" s="20">
        <f t="shared" si="148"/>
        <v>1074.5</v>
      </c>
    </row>
    <row r="610" spans="1:6" ht="12.75">
      <c r="A610" s="217" t="s">
        <v>42</v>
      </c>
      <c r="B610" s="217">
        <v>2220320030</v>
      </c>
      <c r="C610" s="217">
        <v>610</v>
      </c>
      <c r="D610" s="218" t="s">
        <v>101</v>
      </c>
      <c r="E610" s="20">
        <f>'№ 6 ведом'!F396</f>
        <v>1074.5</v>
      </c>
      <c r="F610" s="20">
        <f>'№ 6 ведом'!G396</f>
        <v>1074.5</v>
      </c>
    </row>
    <row r="611" spans="1:6" ht="63">
      <c r="A611" s="217" t="s">
        <v>42</v>
      </c>
      <c r="B611" s="217">
        <v>2220400000</v>
      </c>
      <c r="C611" s="217"/>
      <c r="D611" s="50" t="s">
        <v>339</v>
      </c>
      <c r="E611" s="16">
        <f>E612</f>
        <v>1461.3999999999999</v>
      </c>
      <c r="F611" s="16">
        <f>F612</f>
        <v>1448</v>
      </c>
    </row>
    <row r="612" spans="1:6" ht="31.5">
      <c r="A612" s="217" t="s">
        <v>42</v>
      </c>
      <c r="B612" s="217">
        <v>2220420020</v>
      </c>
      <c r="C612" s="217"/>
      <c r="D612" s="50" t="s">
        <v>289</v>
      </c>
      <c r="E612" s="16">
        <f>E613</f>
        <v>1461.3999999999999</v>
      </c>
      <c r="F612" s="16">
        <f aca="true" t="shared" si="149" ref="F612:F613">F613</f>
        <v>1448</v>
      </c>
    </row>
    <row r="613" spans="1:6" ht="31.5">
      <c r="A613" s="217" t="s">
        <v>42</v>
      </c>
      <c r="B613" s="217">
        <v>2220420020</v>
      </c>
      <c r="C613" s="167" t="s">
        <v>94</v>
      </c>
      <c r="D613" s="50" t="s">
        <v>95</v>
      </c>
      <c r="E613" s="16">
        <f>E614</f>
        <v>1461.3999999999999</v>
      </c>
      <c r="F613" s="16">
        <f t="shared" si="149"/>
        <v>1448</v>
      </c>
    </row>
    <row r="614" spans="1:6" ht="12.75">
      <c r="A614" s="217" t="s">
        <v>42</v>
      </c>
      <c r="B614" s="217">
        <v>2220420020</v>
      </c>
      <c r="C614" s="217">
        <v>610</v>
      </c>
      <c r="D614" s="50" t="s">
        <v>101</v>
      </c>
      <c r="E614" s="16">
        <f>'№ 6 ведом'!F400</f>
        <v>1461.3999999999999</v>
      </c>
      <c r="F614" s="16">
        <f>'№ 6 ведом'!G400</f>
        <v>1448</v>
      </c>
    </row>
    <row r="615" spans="1:6" ht="31.5">
      <c r="A615" s="217" t="s">
        <v>42</v>
      </c>
      <c r="B615" s="217">
        <v>2240000000</v>
      </c>
      <c r="C615" s="217"/>
      <c r="D615" s="218" t="s">
        <v>129</v>
      </c>
      <c r="E615" s="20">
        <f>E616</f>
        <v>269.7</v>
      </c>
      <c r="F615" s="20">
        <f aca="true" t="shared" si="150" ref="F615:F618">F616</f>
        <v>238.4</v>
      </c>
    </row>
    <row r="616" spans="1:6" ht="31.5">
      <c r="A616" s="217" t="s">
        <v>42</v>
      </c>
      <c r="B616" s="217">
        <v>2240500000</v>
      </c>
      <c r="C616" s="217"/>
      <c r="D616" s="218" t="s">
        <v>130</v>
      </c>
      <c r="E616" s="20">
        <f>E617</f>
        <v>269.7</v>
      </c>
      <c r="F616" s="20">
        <f t="shared" si="150"/>
        <v>238.4</v>
      </c>
    </row>
    <row r="617" spans="1:6" ht="31.5">
      <c r="A617" s="217" t="s">
        <v>42</v>
      </c>
      <c r="B617" s="217">
        <v>2240520470</v>
      </c>
      <c r="C617" s="217"/>
      <c r="D617" s="218" t="s">
        <v>374</v>
      </c>
      <c r="E617" s="20">
        <f>E618</f>
        <v>269.7</v>
      </c>
      <c r="F617" s="20">
        <f t="shared" si="150"/>
        <v>238.4</v>
      </c>
    </row>
    <row r="618" spans="1:6" ht="31.5">
      <c r="A618" s="217" t="s">
        <v>42</v>
      </c>
      <c r="B618" s="217">
        <v>2240520470</v>
      </c>
      <c r="C618" s="167" t="s">
        <v>94</v>
      </c>
      <c r="D618" s="50" t="s">
        <v>95</v>
      </c>
      <c r="E618" s="20">
        <f>E619</f>
        <v>269.7</v>
      </c>
      <c r="F618" s="20">
        <f t="shared" si="150"/>
        <v>238.4</v>
      </c>
    </row>
    <row r="619" spans="1:6" ht="12.75">
      <c r="A619" s="217" t="s">
        <v>42</v>
      </c>
      <c r="B619" s="217">
        <v>2240520470</v>
      </c>
      <c r="C619" s="217">
        <v>610</v>
      </c>
      <c r="D619" s="50" t="s">
        <v>101</v>
      </c>
      <c r="E619" s="20">
        <f>'№ 6 ведом'!F405</f>
        <v>269.7</v>
      </c>
      <c r="F619" s="20">
        <f>'№ 6 ведом'!G405</f>
        <v>238.4</v>
      </c>
    </row>
    <row r="620" spans="1:6" ht="31.5">
      <c r="A620" s="217" t="s">
        <v>42</v>
      </c>
      <c r="B620" s="167">
        <v>2500000000</v>
      </c>
      <c r="C620" s="217"/>
      <c r="D620" s="218" t="s">
        <v>321</v>
      </c>
      <c r="E620" s="16">
        <f>E621</f>
        <v>1714.1999999999998</v>
      </c>
      <c r="F620" s="16">
        <f aca="true" t="shared" si="151" ref="F620:F628">F621</f>
        <v>1714.1999999999998</v>
      </c>
    </row>
    <row r="621" spans="1:6" ht="31.5">
      <c r="A621" s="217" t="s">
        <v>42</v>
      </c>
      <c r="B621" s="167">
        <v>2520000000</v>
      </c>
      <c r="C621" s="217"/>
      <c r="D621" s="218" t="s">
        <v>245</v>
      </c>
      <c r="E621" s="16">
        <f>E626+E630+E622</f>
        <v>1714.1999999999998</v>
      </c>
      <c r="F621" s="16">
        <f aca="true" t="shared" si="152" ref="F621">F626+F630+F622</f>
        <v>1714.1999999999998</v>
      </c>
    </row>
    <row r="622" spans="1:6" ht="63">
      <c r="A622" s="217" t="s">
        <v>42</v>
      </c>
      <c r="B622" s="217">
        <v>2520100000</v>
      </c>
      <c r="C622" s="217"/>
      <c r="D622" s="50" t="s">
        <v>291</v>
      </c>
      <c r="E622" s="20">
        <f>E623</f>
        <v>687.5999999999999</v>
      </c>
      <c r="F622" s="20">
        <f aca="true" t="shared" si="153" ref="F622:F624">F623</f>
        <v>687.6</v>
      </c>
    </row>
    <row r="623" spans="1:6" ht="31.5">
      <c r="A623" s="217" t="s">
        <v>42</v>
      </c>
      <c r="B623" s="10" t="s">
        <v>305</v>
      </c>
      <c r="C623" s="217"/>
      <c r="D623" s="50" t="s">
        <v>292</v>
      </c>
      <c r="E623" s="20">
        <f>E624</f>
        <v>687.5999999999999</v>
      </c>
      <c r="F623" s="20">
        <f t="shared" si="153"/>
        <v>687.6</v>
      </c>
    </row>
    <row r="624" spans="1:6" ht="31.5">
      <c r="A624" s="217" t="s">
        <v>42</v>
      </c>
      <c r="B624" s="10" t="s">
        <v>305</v>
      </c>
      <c r="C624" s="167" t="s">
        <v>94</v>
      </c>
      <c r="D624" s="50" t="s">
        <v>95</v>
      </c>
      <c r="E624" s="20">
        <f>E625</f>
        <v>687.5999999999999</v>
      </c>
      <c r="F624" s="20">
        <f t="shared" si="153"/>
        <v>687.6</v>
      </c>
    </row>
    <row r="625" spans="1:6" ht="12.75">
      <c r="A625" s="217" t="s">
        <v>42</v>
      </c>
      <c r="B625" s="10" t="s">
        <v>305</v>
      </c>
      <c r="C625" s="217">
        <v>610</v>
      </c>
      <c r="D625" s="50" t="s">
        <v>101</v>
      </c>
      <c r="E625" s="20">
        <f>'№ 6 ведом'!F411</f>
        <v>687.5999999999999</v>
      </c>
      <c r="F625" s="20">
        <f>'№ 6 ведом'!G411</f>
        <v>687.6</v>
      </c>
    </row>
    <row r="626" spans="1:6" ht="47.25">
      <c r="A626" s="217" t="s">
        <v>42</v>
      </c>
      <c r="B626" s="167">
        <v>2520300000</v>
      </c>
      <c r="C626" s="217"/>
      <c r="D626" s="218" t="s">
        <v>277</v>
      </c>
      <c r="E626" s="16">
        <f>E627</f>
        <v>867.9</v>
      </c>
      <c r="F626" s="16">
        <f t="shared" si="151"/>
        <v>867.9</v>
      </c>
    </row>
    <row r="627" spans="1:6" ht="12.75">
      <c r="A627" s="217" t="s">
        <v>42</v>
      </c>
      <c r="B627" s="167">
        <v>2520320200</v>
      </c>
      <c r="C627" s="217"/>
      <c r="D627" s="50" t="s">
        <v>278</v>
      </c>
      <c r="E627" s="16">
        <f>E628</f>
        <v>867.9</v>
      </c>
      <c r="F627" s="16">
        <f t="shared" si="151"/>
        <v>867.9</v>
      </c>
    </row>
    <row r="628" spans="1:6" ht="31.5">
      <c r="A628" s="217" t="s">
        <v>42</v>
      </c>
      <c r="B628" s="167">
        <v>2520320200</v>
      </c>
      <c r="C628" s="167" t="s">
        <v>94</v>
      </c>
      <c r="D628" s="50" t="s">
        <v>95</v>
      </c>
      <c r="E628" s="16">
        <f>E629</f>
        <v>867.9</v>
      </c>
      <c r="F628" s="16">
        <f t="shared" si="151"/>
        <v>867.9</v>
      </c>
    </row>
    <row r="629" spans="1:6" ht="12.75">
      <c r="A629" s="217" t="s">
        <v>42</v>
      </c>
      <c r="B629" s="167">
        <v>2520320200</v>
      </c>
      <c r="C629" s="217">
        <v>610</v>
      </c>
      <c r="D629" s="50" t="s">
        <v>101</v>
      </c>
      <c r="E629" s="16">
        <f>'№ 6 ведом'!F415</f>
        <v>867.9</v>
      </c>
      <c r="F629" s="16">
        <f>'№ 6 ведом'!G415</f>
        <v>867.9</v>
      </c>
    </row>
    <row r="630" spans="1:6" ht="31.5">
      <c r="A630" s="217" t="s">
        <v>42</v>
      </c>
      <c r="B630" s="167">
        <v>2520400000</v>
      </c>
      <c r="C630" s="217"/>
      <c r="D630" s="50" t="s">
        <v>344</v>
      </c>
      <c r="E630" s="16">
        <f>E631</f>
        <v>158.7</v>
      </c>
      <c r="F630" s="16">
        <f aca="true" t="shared" si="154" ref="F630:F632">F631</f>
        <v>158.7</v>
      </c>
    </row>
    <row r="631" spans="1:6" ht="12.75">
      <c r="A631" s="217" t="s">
        <v>42</v>
      </c>
      <c r="B631" s="167">
        <v>2520420300</v>
      </c>
      <c r="C631" s="217"/>
      <c r="D631" s="50" t="s">
        <v>345</v>
      </c>
      <c r="E631" s="16">
        <f>E632</f>
        <v>158.7</v>
      </c>
      <c r="F631" s="16">
        <f t="shared" si="154"/>
        <v>158.7</v>
      </c>
    </row>
    <row r="632" spans="1:6" ht="31.5">
      <c r="A632" s="217" t="s">
        <v>42</v>
      </c>
      <c r="B632" s="167">
        <v>2520420300</v>
      </c>
      <c r="C632" s="167" t="s">
        <v>94</v>
      </c>
      <c r="D632" s="50" t="s">
        <v>95</v>
      </c>
      <c r="E632" s="16">
        <f>E633</f>
        <v>158.7</v>
      </c>
      <c r="F632" s="16">
        <f t="shared" si="154"/>
        <v>158.7</v>
      </c>
    </row>
    <row r="633" spans="1:6" ht="12.75">
      <c r="A633" s="217" t="s">
        <v>42</v>
      </c>
      <c r="B633" s="167">
        <v>2520420300</v>
      </c>
      <c r="C633" s="217">
        <v>610</v>
      </c>
      <c r="D633" s="50" t="s">
        <v>101</v>
      </c>
      <c r="E633" s="16">
        <f>'№ 6 ведом'!F419</f>
        <v>158.7</v>
      </c>
      <c r="F633" s="16">
        <f>'№ 6 ведом'!G419</f>
        <v>158.7</v>
      </c>
    </row>
    <row r="634" spans="1:6" ht="12.75">
      <c r="A634" s="15" t="s">
        <v>39</v>
      </c>
      <c r="B634" s="15" t="s">
        <v>66</v>
      </c>
      <c r="C634" s="15" t="s">
        <v>66</v>
      </c>
      <c r="D634" s="18" t="s">
        <v>31</v>
      </c>
      <c r="E634" s="53">
        <f>E635+E642+E655</f>
        <v>17918.1</v>
      </c>
      <c r="F634" s="53">
        <f>F635+F642+F655</f>
        <v>16416</v>
      </c>
    </row>
    <row r="635" spans="1:6" ht="12.75">
      <c r="A635" s="217">
        <v>1001</v>
      </c>
      <c r="B635" s="15"/>
      <c r="C635" s="15"/>
      <c r="D635" s="44" t="s">
        <v>32</v>
      </c>
      <c r="E635" s="16">
        <f>'№ 6 ведом'!F421</f>
        <v>535.2</v>
      </c>
      <c r="F635" s="16">
        <f>F636</f>
        <v>535.2</v>
      </c>
    </row>
    <row r="636" spans="1:6" ht="47.25">
      <c r="A636" s="217" t="s">
        <v>53</v>
      </c>
      <c r="B636" s="167">
        <v>2200000000</v>
      </c>
      <c r="C636" s="217" t="s">
        <v>66</v>
      </c>
      <c r="D636" s="44" t="s">
        <v>320</v>
      </c>
      <c r="E636" s="16">
        <f>E637</f>
        <v>535.2</v>
      </c>
      <c r="F636" s="16">
        <f aca="true" t="shared" si="155" ref="F636:F638">F637</f>
        <v>535.2</v>
      </c>
    </row>
    <row r="637" spans="1:6" ht="31.5">
      <c r="A637" s="217" t="s">
        <v>53</v>
      </c>
      <c r="B637" s="167">
        <v>2240000000</v>
      </c>
      <c r="C637" s="217"/>
      <c r="D637" s="44" t="s">
        <v>129</v>
      </c>
      <c r="E637" s="16">
        <f>'№ 6 ведом'!F423</f>
        <v>535.2</v>
      </c>
      <c r="F637" s="16">
        <f t="shared" si="155"/>
        <v>535.2</v>
      </c>
    </row>
    <row r="638" spans="1:6" ht="12.75">
      <c r="A638" s="217" t="s">
        <v>53</v>
      </c>
      <c r="B638" s="217">
        <v>2240400000</v>
      </c>
      <c r="C638" s="217"/>
      <c r="D638" s="44" t="s">
        <v>184</v>
      </c>
      <c r="E638" s="16">
        <f>E639</f>
        <v>535.2</v>
      </c>
      <c r="F638" s="16">
        <f t="shared" si="155"/>
        <v>535.2</v>
      </c>
    </row>
    <row r="639" spans="1:6" ht="47.25">
      <c r="A639" s="217" t="s">
        <v>53</v>
      </c>
      <c r="B639" s="217">
        <v>2240420390</v>
      </c>
      <c r="C639" s="217"/>
      <c r="D639" s="44" t="s">
        <v>67</v>
      </c>
      <c r="E639" s="16">
        <f>'№ 6 ведом'!F425</f>
        <v>535.2</v>
      </c>
      <c r="F639" s="16">
        <f>'№ 6 ведом'!G425</f>
        <v>535.2</v>
      </c>
    </row>
    <row r="640" spans="1:6" ht="12.75">
      <c r="A640" s="217" t="s">
        <v>53</v>
      </c>
      <c r="B640" s="217">
        <v>2240420390</v>
      </c>
      <c r="C640" s="167" t="s">
        <v>73</v>
      </c>
      <c r="D640" s="218" t="s">
        <v>74</v>
      </c>
      <c r="E640" s="16">
        <f>E641</f>
        <v>535.2</v>
      </c>
      <c r="F640" s="16">
        <f>F641</f>
        <v>535.2</v>
      </c>
    </row>
    <row r="641" spans="1:6" ht="12.75">
      <c r="A641" s="217" t="s">
        <v>53</v>
      </c>
      <c r="B641" s="217">
        <v>2240420390</v>
      </c>
      <c r="C641" s="167" t="s">
        <v>138</v>
      </c>
      <c r="D641" s="218" t="s">
        <v>139</v>
      </c>
      <c r="E641" s="16">
        <f>'№ 6 ведом'!F427</f>
        <v>535.2</v>
      </c>
      <c r="F641" s="16">
        <f>'№ 6 ведом'!G427</f>
        <v>535.2</v>
      </c>
    </row>
    <row r="642" spans="1:6" ht="12.75">
      <c r="A642" s="217" t="s">
        <v>40</v>
      </c>
      <c r="B642" s="217" t="s">
        <v>66</v>
      </c>
      <c r="C642" s="217" t="s">
        <v>66</v>
      </c>
      <c r="D642" s="218" t="s">
        <v>34</v>
      </c>
      <c r="E642" s="16">
        <f aca="true" t="shared" si="156" ref="E642:F643">E643</f>
        <v>607.1</v>
      </c>
      <c r="F642" s="16">
        <f t="shared" si="156"/>
        <v>572</v>
      </c>
    </row>
    <row r="643" spans="1:6" ht="47.25">
      <c r="A643" s="217" t="s">
        <v>40</v>
      </c>
      <c r="B643" s="167">
        <v>2200000000</v>
      </c>
      <c r="C643" s="217" t="s">
        <v>66</v>
      </c>
      <c r="D643" s="44" t="s">
        <v>320</v>
      </c>
      <c r="E643" s="16">
        <f t="shared" si="156"/>
        <v>607.1</v>
      </c>
      <c r="F643" s="16">
        <f t="shared" si="156"/>
        <v>572</v>
      </c>
    </row>
    <row r="644" spans="1:6" ht="31.5">
      <c r="A644" s="217" t="s">
        <v>40</v>
      </c>
      <c r="B644" s="167">
        <v>2240000000</v>
      </c>
      <c r="C644" s="217"/>
      <c r="D644" s="44" t="s">
        <v>129</v>
      </c>
      <c r="E644" s="16">
        <f>E645+E649</f>
        <v>607.1</v>
      </c>
      <c r="F644" s="16">
        <f>F645+F649</f>
        <v>572</v>
      </c>
    </row>
    <row r="645" spans="1:6" ht="31.5">
      <c r="A645" s="217" t="s">
        <v>40</v>
      </c>
      <c r="B645" s="167">
        <v>2240100000</v>
      </c>
      <c r="C645" s="217"/>
      <c r="D645" s="44" t="s">
        <v>185</v>
      </c>
      <c r="E645" s="16">
        <f>'№ 6 ведом'!F431</f>
        <v>500</v>
      </c>
      <c r="F645" s="16">
        <f aca="true" t="shared" si="157" ref="F645:F647">F646</f>
        <v>500</v>
      </c>
    </row>
    <row r="646" spans="1:6" ht="31.5">
      <c r="A646" s="217" t="s">
        <v>40</v>
      </c>
      <c r="B646" s="167">
        <v>2240120330</v>
      </c>
      <c r="C646" s="217"/>
      <c r="D646" s="44" t="s">
        <v>140</v>
      </c>
      <c r="E646" s="16">
        <f>E647</f>
        <v>500</v>
      </c>
      <c r="F646" s="16">
        <f t="shared" si="157"/>
        <v>500</v>
      </c>
    </row>
    <row r="647" spans="1:6" ht="31.5">
      <c r="A647" s="217" t="s">
        <v>40</v>
      </c>
      <c r="B647" s="167">
        <v>2240120330</v>
      </c>
      <c r="C647" s="167" t="s">
        <v>94</v>
      </c>
      <c r="D647" s="218" t="s">
        <v>95</v>
      </c>
      <c r="E647" s="16">
        <f>E648</f>
        <v>500</v>
      </c>
      <c r="F647" s="16">
        <f t="shared" si="157"/>
        <v>500</v>
      </c>
    </row>
    <row r="648" spans="1:6" ht="31.5">
      <c r="A648" s="217" t="s">
        <v>40</v>
      </c>
      <c r="B648" s="167">
        <v>2240120330</v>
      </c>
      <c r="C648" s="217">
        <v>630</v>
      </c>
      <c r="D648" s="44" t="s">
        <v>141</v>
      </c>
      <c r="E648" s="16">
        <f>'№ 6 ведом'!F434</f>
        <v>500</v>
      </c>
      <c r="F648" s="16">
        <f>'№ 6 ведом'!G434</f>
        <v>500</v>
      </c>
    </row>
    <row r="649" spans="1:6" ht="31.5">
      <c r="A649" s="217" t="s">
        <v>40</v>
      </c>
      <c r="B649" s="167">
        <v>2240200000</v>
      </c>
      <c r="C649" s="3"/>
      <c r="D649" s="44" t="s">
        <v>142</v>
      </c>
      <c r="E649" s="16">
        <f>E650</f>
        <v>107.1</v>
      </c>
      <c r="F649" s="16">
        <f>F650</f>
        <v>72</v>
      </c>
    </row>
    <row r="650" spans="1:6" ht="31.5">
      <c r="A650" s="217" t="s">
        <v>40</v>
      </c>
      <c r="B650" s="167">
        <v>2240220350</v>
      </c>
      <c r="C650" s="217"/>
      <c r="D650" s="44" t="s">
        <v>186</v>
      </c>
      <c r="E650" s="16">
        <f>E651+E653</f>
        <v>107.1</v>
      </c>
      <c r="F650" s="16">
        <f>F651+F653</f>
        <v>72</v>
      </c>
    </row>
    <row r="651" spans="1:6" ht="31.5">
      <c r="A651" s="217" t="s">
        <v>40</v>
      </c>
      <c r="B651" s="167">
        <v>2240220350</v>
      </c>
      <c r="C651" s="167" t="s">
        <v>69</v>
      </c>
      <c r="D651" s="218" t="s">
        <v>92</v>
      </c>
      <c r="E651" s="16">
        <f>E652</f>
        <v>3.1</v>
      </c>
      <c r="F651" s="16">
        <f>F652</f>
        <v>0</v>
      </c>
    </row>
    <row r="652" spans="1:6" ht="31.5">
      <c r="A652" s="217" t="s">
        <v>40</v>
      </c>
      <c r="B652" s="167">
        <v>2240220350</v>
      </c>
      <c r="C652" s="217">
        <v>240</v>
      </c>
      <c r="D652" s="44" t="s">
        <v>219</v>
      </c>
      <c r="E652" s="16">
        <f>'№ 6 ведом'!F438</f>
        <v>3.1</v>
      </c>
      <c r="F652" s="16">
        <f>'№ 6 ведом'!G438</f>
        <v>0</v>
      </c>
    </row>
    <row r="653" spans="1:6" ht="12.75">
      <c r="A653" s="217" t="s">
        <v>40</v>
      </c>
      <c r="B653" s="167">
        <v>2240220350</v>
      </c>
      <c r="C653" s="217" t="s">
        <v>73</v>
      </c>
      <c r="D653" s="44" t="s">
        <v>74</v>
      </c>
      <c r="E653" s="16">
        <f>E654</f>
        <v>104</v>
      </c>
      <c r="F653" s="16">
        <f>F654</f>
        <v>72</v>
      </c>
    </row>
    <row r="654" spans="1:6" ht="12.75">
      <c r="A654" s="217" t="s">
        <v>40</v>
      </c>
      <c r="B654" s="167">
        <v>2240220350</v>
      </c>
      <c r="C654" s="217" t="s">
        <v>138</v>
      </c>
      <c r="D654" s="44" t="s">
        <v>139</v>
      </c>
      <c r="E654" s="16">
        <f>'№ 6 ведом'!F440</f>
        <v>104</v>
      </c>
      <c r="F654" s="16">
        <f>'№ 6 ведом'!G440</f>
        <v>72</v>
      </c>
    </row>
    <row r="655" spans="1:6" ht="12.75">
      <c r="A655" s="217">
        <v>1004</v>
      </c>
      <c r="B655" s="63"/>
      <c r="C655" s="63"/>
      <c r="D655" s="44" t="s">
        <v>85</v>
      </c>
      <c r="E655" s="62">
        <f>E656+E670+E664</f>
        <v>16775.8</v>
      </c>
      <c r="F655" s="62">
        <f>F656+F670+F664</f>
        <v>15308.8</v>
      </c>
    </row>
    <row r="656" spans="1:6" ht="47.25">
      <c r="A656" s="217" t="s">
        <v>84</v>
      </c>
      <c r="B656" s="167">
        <v>2100000000</v>
      </c>
      <c r="C656" s="217"/>
      <c r="D656" s="218" t="s">
        <v>322</v>
      </c>
      <c r="E656" s="16">
        <f>E657</f>
        <v>9567</v>
      </c>
      <c r="F656" s="54">
        <f>F657</f>
        <v>8100</v>
      </c>
    </row>
    <row r="657" spans="1:6" ht="12.75">
      <c r="A657" s="217" t="s">
        <v>84</v>
      </c>
      <c r="B657" s="217">
        <v>2110000000</v>
      </c>
      <c r="C657" s="217"/>
      <c r="D657" s="218" t="s">
        <v>163</v>
      </c>
      <c r="E657" s="16">
        <f aca="true" t="shared" si="158" ref="E657:F658">E658</f>
        <v>9567</v>
      </c>
      <c r="F657" s="16">
        <f t="shared" si="158"/>
        <v>8100</v>
      </c>
    </row>
    <row r="658" spans="1:6" ht="47.25">
      <c r="A658" s="217" t="s">
        <v>84</v>
      </c>
      <c r="B658" s="217">
        <v>2110200000</v>
      </c>
      <c r="C658" s="217"/>
      <c r="D658" s="218" t="s">
        <v>171</v>
      </c>
      <c r="E658" s="16">
        <f>E659</f>
        <v>9567</v>
      </c>
      <c r="F658" s="16">
        <f t="shared" si="158"/>
        <v>8100</v>
      </c>
    </row>
    <row r="659" spans="1:6" ht="78.75">
      <c r="A659" s="217" t="s">
        <v>84</v>
      </c>
      <c r="B659" s="217">
        <v>2110210500</v>
      </c>
      <c r="C659" s="217"/>
      <c r="D659" s="218" t="s">
        <v>215</v>
      </c>
      <c r="E659" s="16">
        <f>E660+E662</f>
        <v>9567</v>
      </c>
      <c r="F659" s="16">
        <f>F660+F662</f>
        <v>8100</v>
      </c>
    </row>
    <row r="660" spans="1:6" ht="31.5">
      <c r="A660" s="217" t="s">
        <v>84</v>
      </c>
      <c r="B660" s="217">
        <v>2110210500</v>
      </c>
      <c r="C660" s="217" t="s">
        <v>69</v>
      </c>
      <c r="D660" s="218" t="s">
        <v>92</v>
      </c>
      <c r="E660" s="16">
        <f>E661</f>
        <v>233.3</v>
      </c>
      <c r="F660" s="16">
        <f>F661</f>
        <v>186.5</v>
      </c>
    </row>
    <row r="661" spans="1:6" ht="31.5">
      <c r="A661" s="217" t="s">
        <v>84</v>
      </c>
      <c r="B661" s="217">
        <v>2110210500</v>
      </c>
      <c r="C661" s="217">
        <v>240</v>
      </c>
      <c r="D661" s="218" t="s">
        <v>219</v>
      </c>
      <c r="E661" s="16">
        <f>'№ 6 ведом'!F805</f>
        <v>233.3</v>
      </c>
      <c r="F661" s="16">
        <f>'№ 6 ведом'!G805</f>
        <v>186.5</v>
      </c>
    </row>
    <row r="662" spans="1:6" ht="12.75">
      <c r="A662" s="217" t="s">
        <v>84</v>
      </c>
      <c r="B662" s="217">
        <v>2110210500</v>
      </c>
      <c r="C662" s="217" t="s">
        <v>73</v>
      </c>
      <c r="D662" s="218" t="s">
        <v>74</v>
      </c>
      <c r="E662" s="16">
        <f>E663</f>
        <v>9333.7</v>
      </c>
      <c r="F662" s="16">
        <f>F663</f>
        <v>7913.5</v>
      </c>
    </row>
    <row r="663" spans="1:6" ht="31.5">
      <c r="A663" s="217" t="s">
        <v>84</v>
      </c>
      <c r="B663" s="217">
        <v>2110210500</v>
      </c>
      <c r="C663" s="1" t="s">
        <v>98</v>
      </c>
      <c r="D663" s="42" t="s">
        <v>99</v>
      </c>
      <c r="E663" s="16">
        <f>'№ 6 ведом'!F807</f>
        <v>9333.7</v>
      </c>
      <c r="F663" s="16">
        <f>'№ 6 ведом'!G807</f>
        <v>7913.5</v>
      </c>
    </row>
    <row r="664" spans="1:6" ht="47.25">
      <c r="A664" s="217">
        <v>1004</v>
      </c>
      <c r="B664" s="167">
        <v>2200000000</v>
      </c>
      <c r="C664" s="217"/>
      <c r="D664" s="218" t="s">
        <v>320</v>
      </c>
      <c r="E664" s="16">
        <f>E665</f>
        <v>3083.0000000000005</v>
      </c>
      <c r="F664" s="16">
        <f aca="true" t="shared" si="159" ref="E664:F668">F665</f>
        <v>3083</v>
      </c>
    </row>
    <row r="665" spans="1:6" ht="31.5">
      <c r="A665" s="217">
        <v>1004</v>
      </c>
      <c r="B665" s="167">
        <v>2240000000</v>
      </c>
      <c r="C665" s="217"/>
      <c r="D665" s="218" t="s">
        <v>129</v>
      </c>
      <c r="E665" s="16">
        <f t="shared" si="159"/>
        <v>3083.0000000000005</v>
      </c>
      <c r="F665" s="16">
        <f t="shared" si="159"/>
        <v>3083</v>
      </c>
    </row>
    <row r="666" spans="1:6" ht="12.75">
      <c r="A666" s="217">
        <v>1004</v>
      </c>
      <c r="B666" s="217">
        <v>2240400000</v>
      </c>
      <c r="C666" s="217"/>
      <c r="D666" s="218" t="s">
        <v>184</v>
      </c>
      <c r="E666" s="16">
        <f>E667</f>
        <v>3083.0000000000005</v>
      </c>
      <c r="F666" s="16">
        <f t="shared" si="159"/>
        <v>3083</v>
      </c>
    </row>
    <row r="667" spans="1:6" ht="12.75">
      <c r="A667" s="217" t="s">
        <v>84</v>
      </c>
      <c r="B667" s="217" t="s">
        <v>313</v>
      </c>
      <c r="C667" s="217"/>
      <c r="D667" s="218" t="s">
        <v>218</v>
      </c>
      <c r="E667" s="16">
        <f t="shared" si="159"/>
        <v>3083.0000000000005</v>
      </c>
      <c r="F667" s="16">
        <f t="shared" si="159"/>
        <v>3083</v>
      </c>
    </row>
    <row r="668" spans="1:6" ht="12.75">
      <c r="A668" s="217">
        <v>1004</v>
      </c>
      <c r="B668" s="217" t="s">
        <v>313</v>
      </c>
      <c r="C668" s="1" t="s">
        <v>73</v>
      </c>
      <c r="D668" s="42" t="s">
        <v>74</v>
      </c>
      <c r="E668" s="16">
        <f>E669</f>
        <v>3083.0000000000005</v>
      </c>
      <c r="F668" s="16">
        <f t="shared" si="159"/>
        <v>3083</v>
      </c>
    </row>
    <row r="669" spans="1:6" ht="31.5">
      <c r="A669" s="217">
        <v>1004</v>
      </c>
      <c r="B669" s="217" t="s">
        <v>313</v>
      </c>
      <c r="C669" s="1" t="s">
        <v>98</v>
      </c>
      <c r="D669" s="42" t="s">
        <v>99</v>
      </c>
      <c r="E669" s="16">
        <f>'№ 6 ведом'!F447</f>
        <v>3083.0000000000005</v>
      </c>
      <c r="F669" s="16">
        <f>'№ 6 ведом'!G447</f>
        <v>3083</v>
      </c>
    </row>
    <row r="670" spans="1:6" ht="47.25">
      <c r="A670" s="167" t="s">
        <v>84</v>
      </c>
      <c r="B670" s="167">
        <v>2600000000</v>
      </c>
      <c r="C670" s="167"/>
      <c r="D670" s="218" t="s">
        <v>325</v>
      </c>
      <c r="E670" s="16">
        <f>E671</f>
        <v>4125.8</v>
      </c>
      <c r="F670" s="16">
        <f aca="true" t="shared" si="160" ref="E670:F671">F671</f>
        <v>4125.8</v>
      </c>
    </row>
    <row r="671" spans="1:6" ht="31.5">
      <c r="A671" s="167" t="s">
        <v>84</v>
      </c>
      <c r="B671" s="167">
        <v>2610000000</v>
      </c>
      <c r="C671" s="167"/>
      <c r="D671" s="218" t="s">
        <v>104</v>
      </c>
      <c r="E671" s="16">
        <f t="shared" si="160"/>
        <v>4125.8</v>
      </c>
      <c r="F671" s="16">
        <f t="shared" si="160"/>
        <v>4125.8</v>
      </c>
    </row>
    <row r="672" spans="1:6" ht="12.75">
      <c r="A672" s="167" t="s">
        <v>84</v>
      </c>
      <c r="B672" s="167">
        <v>2610200000</v>
      </c>
      <c r="C672" s="167"/>
      <c r="D672" s="218" t="s">
        <v>109</v>
      </c>
      <c r="E672" s="16">
        <f>E673</f>
        <v>4125.8</v>
      </c>
      <c r="F672" s="16">
        <f>F673</f>
        <v>4125.8</v>
      </c>
    </row>
    <row r="673" spans="1:6" ht="47.25">
      <c r="A673" s="167" t="s">
        <v>84</v>
      </c>
      <c r="B673" s="167" t="s">
        <v>336</v>
      </c>
      <c r="C673" s="167"/>
      <c r="D673" s="50" t="s">
        <v>226</v>
      </c>
      <c r="E673" s="16">
        <f>E674</f>
        <v>4125.8</v>
      </c>
      <c r="F673" s="16">
        <f aca="true" t="shared" si="161" ref="E673:F674">F674</f>
        <v>4125.8</v>
      </c>
    </row>
    <row r="674" spans="1:6" ht="31.5">
      <c r="A674" s="167" t="s">
        <v>84</v>
      </c>
      <c r="B674" s="167" t="s">
        <v>336</v>
      </c>
      <c r="C674" s="167" t="s">
        <v>72</v>
      </c>
      <c r="D674" s="50" t="s">
        <v>93</v>
      </c>
      <c r="E674" s="16">
        <f t="shared" si="161"/>
        <v>4125.8</v>
      </c>
      <c r="F674" s="16">
        <f t="shared" si="161"/>
        <v>4125.8</v>
      </c>
    </row>
    <row r="675" spans="1:6" ht="12.75">
      <c r="A675" s="167" t="s">
        <v>84</v>
      </c>
      <c r="B675" s="167" t="s">
        <v>336</v>
      </c>
      <c r="C675" s="167" t="s">
        <v>116</v>
      </c>
      <c r="D675" s="50" t="s">
        <v>117</v>
      </c>
      <c r="E675" s="16">
        <f>'№ 6 ведом'!F591</f>
        <v>4125.8</v>
      </c>
      <c r="F675" s="16">
        <f>'№ 6 ведом'!G591</f>
        <v>4125.8</v>
      </c>
    </row>
    <row r="676" spans="1:6" ht="12.75">
      <c r="A676" s="4" t="s">
        <v>61</v>
      </c>
      <c r="B676" s="4" t="s">
        <v>66</v>
      </c>
      <c r="C676" s="4" t="s">
        <v>66</v>
      </c>
      <c r="D676" s="18" t="s">
        <v>30</v>
      </c>
      <c r="E676" s="6">
        <f>E677+E709</f>
        <v>32150</v>
      </c>
      <c r="F676" s="6">
        <f>F677+F709</f>
        <v>32148.3</v>
      </c>
    </row>
    <row r="677" spans="1:6" ht="12.75">
      <c r="A677" s="217" t="s">
        <v>86</v>
      </c>
      <c r="B677" s="217" t="s">
        <v>66</v>
      </c>
      <c r="C677" s="217" t="s">
        <v>66</v>
      </c>
      <c r="D677" s="218" t="s">
        <v>62</v>
      </c>
      <c r="E677" s="16">
        <f>E678+E703</f>
        <v>13891.800000000001</v>
      </c>
      <c r="F677" s="16">
        <f>F678+F703</f>
        <v>13890.100000000002</v>
      </c>
    </row>
    <row r="678" spans="1:6" ht="47.25">
      <c r="A678" s="217" t="s">
        <v>86</v>
      </c>
      <c r="B678" s="167">
        <v>2200000000</v>
      </c>
      <c r="C678" s="217"/>
      <c r="D678" s="218" t="s">
        <v>320</v>
      </c>
      <c r="E678" s="16">
        <f>E679</f>
        <v>13843.7</v>
      </c>
      <c r="F678" s="16">
        <f>F679</f>
        <v>13842.000000000002</v>
      </c>
    </row>
    <row r="679" spans="1:6" ht="12.75">
      <c r="A679" s="217" t="s">
        <v>86</v>
      </c>
      <c r="B679" s="217">
        <v>2230000000</v>
      </c>
      <c r="C679" s="217"/>
      <c r="D679" s="218" t="s">
        <v>188</v>
      </c>
      <c r="E679" s="16">
        <f>E680+E684+E688</f>
        <v>13843.7</v>
      </c>
      <c r="F679" s="16">
        <f>F680+F684+F688</f>
        <v>13842.000000000002</v>
      </c>
    </row>
    <row r="680" spans="1:6" ht="31.5">
      <c r="A680" s="217" t="s">
        <v>86</v>
      </c>
      <c r="B680" s="217">
        <v>2230100000</v>
      </c>
      <c r="C680" s="217"/>
      <c r="D680" s="218" t="s">
        <v>189</v>
      </c>
      <c r="E680" s="16">
        <f aca="true" t="shared" si="162" ref="E680:F682">E681</f>
        <v>12565.7</v>
      </c>
      <c r="F680" s="16">
        <f t="shared" si="162"/>
        <v>12565.7</v>
      </c>
    </row>
    <row r="681" spans="1:6" ht="31.5">
      <c r="A681" s="2" t="s">
        <v>86</v>
      </c>
      <c r="B681" s="217">
        <v>2230120010</v>
      </c>
      <c r="C681" s="217"/>
      <c r="D681" s="218" t="s">
        <v>120</v>
      </c>
      <c r="E681" s="16">
        <f t="shared" si="162"/>
        <v>12565.7</v>
      </c>
      <c r="F681" s="16">
        <f t="shared" si="162"/>
        <v>12565.7</v>
      </c>
    </row>
    <row r="682" spans="1:6" ht="31.5">
      <c r="A682" s="2" t="s">
        <v>86</v>
      </c>
      <c r="B682" s="217">
        <v>2230120010</v>
      </c>
      <c r="C682" s="167" t="s">
        <v>94</v>
      </c>
      <c r="D682" s="218" t="s">
        <v>95</v>
      </c>
      <c r="E682" s="16">
        <f t="shared" si="162"/>
        <v>12565.7</v>
      </c>
      <c r="F682" s="16">
        <f t="shared" si="162"/>
        <v>12565.7</v>
      </c>
    </row>
    <row r="683" spans="1:6" ht="12.75">
      <c r="A683" s="217" t="s">
        <v>86</v>
      </c>
      <c r="B683" s="217">
        <v>2230120010</v>
      </c>
      <c r="C683" s="217">
        <v>610</v>
      </c>
      <c r="D683" s="218" t="s">
        <v>101</v>
      </c>
      <c r="E683" s="16">
        <f>'№ 6 ведом'!F455</f>
        <v>12565.7</v>
      </c>
      <c r="F683" s="16">
        <f>'№ 6 ведом'!G455</f>
        <v>12565.7</v>
      </c>
    </row>
    <row r="684" spans="1:6" ht="63">
      <c r="A684" s="217" t="s">
        <v>86</v>
      </c>
      <c r="B684" s="217">
        <v>2230200000</v>
      </c>
      <c r="C684" s="217"/>
      <c r="D684" s="218" t="s">
        <v>190</v>
      </c>
      <c r="E684" s="16">
        <f aca="true" t="shared" si="163" ref="E684:F686">E685</f>
        <v>260.7</v>
      </c>
      <c r="F684" s="16">
        <f t="shared" si="163"/>
        <v>260.7</v>
      </c>
    </row>
    <row r="685" spans="1:6" ht="12.75">
      <c r="A685" s="217" t="s">
        <v>86</v>
      </c>
      <c r="B685" s="217">
        <v>2230220040</v>
      </c>
      <c r="C685" s="217"/>
      <c r="D685" s="218" t="s">
        <v>191</v>
      </c>
      <c r="E685" s="16">
        <f>E686</f>
        <v>260.7</v>
      </c>
      <c r="F685" s="16">
        <f t="shared" si="163"/>
        <v>260.7</v>
      </c>
    </row>
    <row r="686" spans="1:6" ht="31.5">
      <c r="A686" s="217" t="s">
        <v>86</v>
      </c>
      <c r="B686" s="217">
        <v>2230220040</v>
      </c>
      <c r="C686" s="167" t="s">
        <v>94</v>
      </c>
      <c r="D686" s="218" t="s">
        <v>95</v>
      </c>
      <c r="E686" s="16">
        <f t="shared" si="163"/>
        <v>260.7</v>
      </c>
      <c r="F686" s="16">
        <f t="shared" si="163"/>
        <v>260.7</v>
      </c>
    </row>
    <row r="687" spans="1:6" ht="12.75">
      <c r="A687" s="217" t="s">
        <v>86</v>
      </c>
      <c r="B687" s="217">
        <v>2230220040</v>
      </c>
      <c r="C687" s="217">
        <v>610</v>
      </c>
      <c r="D687" s="218" t="s">
        <v>101</v>
      </c>
      <c r="E687" s="16">
        <f>'№ 6 ведом'!F459</f>
        <v>260.7</v>
      </c>
      <c r="F687" s="16">
        <f>'№ 6 ведом'!G459</f>
        <v>260.7</v>
      </c>
    </row>
    <row r="688" spans="1:6" ht="31.5">
      <c r="A688" s="217" t="s">
        <v>86</v>
      </c>
      <c r="B688" s="217">
        <v>2230300000</v>
      </c>
      <c r="C688" s="217"/>
      <c r="D688" s="218" t="s">
        <v>192</v>
      </c>
      <c r="E688" s="16">
        <f>E689+E696</f>
        <v>1017.3</v>
      </c>
      <c r="F688" s="16">
        <f>F689+F696</f>
        <v>1015.5999999999999</v>
      </c>
    </row>
    <row r="689" spans="1:6" ht="31.5">
      <c r="A689" s="217" t="s">
        <v>86</v>
      </c>
      <c r="B689" s="217">
        <v>2230320300</v>
      </c>
      <c r="C689" s="217"/>
      <c r="D689" s="218" t="s">
        <v>193</v>
      </c>
      <c r="E689" s="16">
        <f>E690+E692+E694</f>
        <v>386.5</v>
      </c>
      <c r="F689" s="16">
        <f>F690+F692+F694</f>
        <v>386.2</v>
      </c>
    </row>
    <row r="690" spans="1:6" ht="63">
      <c r="A690" s="217" t="s">
        <v>86</v>
      </c>
      <c r="B690" s="217">
        <v>2230320300</v>
      </c>
      <c r="C690" s="167" t="s">
        <v>68</v>
      </c>
      <c r="D690" s="218" t="s">
        <v>1</v>
      </c>
      <c r="E690" s="16">
        <f>E691</f>
        <v>134.7</v>
      </c>
      <c r="F690" s="16">
        <f>F691</f>
        <v>134.5</v>
      </c>
    </row>
    <row r="691" spans="1:6" ht="31.5">
      <c r="A691" s="217" t="s">
        <v>86</v>
      </c>
      <c r="B691" s="217">
        <v>2230320300</v>
      </c>
      <c r="C691" s="217">
        <v>120</v>
      </c>
      <c r="D691" s="218" t="s">
        <v>220</v>
      </c>
      <c r="E691" s="16">
        <f>'№ 6 ведом'!F463</f>
        <v>134.7</v>
      </c>
      <c r="F691" s="16">
        <f>'№ 6 ведом'!G463</f>
        <v>134.5</v>
      </c>
    </row>
    <row r="692" spans="1:6" ht="31.5">
      <c r="A692" s="217" t="s">
        <v>86</v>
      </c>
      <c r="B692" s="217">
        <v>2230320300</v>
      </c>
      <c r="C692" s="167" t="s">
        <v>69</v>
      </c>
      <c r="D692" s="218" t="s">
        <v>92</v>
      </c>
      <c r="E692" s="16">
        <f>E693</f>
        <v>121</v>
      </c>
      <c r="F692" s="16">
        <f>F693</f>
        <v>121</v>
      </c>
    </row>
    <row r="693" spans="1:6" ht="31.5">
      <c r="A693" s="217" t="s">
        <v>86</v>
      </c>
      <c r="B693" s="217">
        <v>2230320300</v>
      </c>
      <c r="C693" s="217">
        <v>240</v>
      </c>
      <c r="D693" s="218" t="s">
        <v>219</v>
      </c>
      <c r="E693" s="16">
        <f>'№ 6 ведом'!F465</f>
        <v>121</v>
      </c>
      <c r="F693" s="16">
        <f>'№ 6 ведом'!G465</f>
        <v>121</v>
      </c>
    </row>
    <row r="694" spans="1:6" ht="12.75">
      <c r="A694" s="217" t="s">
        <v>86</v>
      </c>
      <c r="B694" s="217">
        <v>2230320300</v>
      </c>
      <c r="C694" s="217" t="s">
        <v>70</v>
      </c>
      <c r="D694" s="218" t="s">
        <v>71</v>
      </c>
      <c r="E694" s="16">
        <f>E695</f>
        <v>130.8</v>
      </c>
      <c r="F694" s="16">
        <f>F695</f>
        <v>130.7</v>
      </c>
    </row>
    <row r="695" spans="1:6" ht="12.75">
      <c r="A695" s="217" t="s">
        <v>86</v>
      </c>
      <c r="B695" s="217">
        <v>2230320300</v>
      </c>
      <c r="C695" s="217">
        <v>850</v>
      </c>
      <c r="D695" s="218" t="s">
        <v>97</v>
      </c>
      <c r="E695" s="16">
        <f>'№ 6 ведом'!F467</f>
        <v>130.8</v>
      </c>
      <c r="F695" s="16">
        <f>'№ 6 ведом'!G467</f>
        <v>130.7</v>
      </c>
    </row>
    <row r="696" spans="1:6" ht="12.75">
      <c r="A696" s="217" t="s">
        <v>86</v>
      </c>
      <c r="B696" s="217">
        <v>2230320320</v>
      </c>
      <c r="C696" s="217"/>
      <c r="D696" s="218" t="s">
        <v>137</v>
      </c>
      <c r="E696" s="16">
        <f>E697+E699+E701</f>
        <v>630.8</v>
      </c>
      <c r="F696" s="16">
        <f aca="true" t="shared" si="164" ref="F696">F697+F699+F701</f>
        <v>629.4</v>
      </c>
    </row>
    <row r="697" spans="1:6" ht="63">
      <c r="A697" s="217" t="s">
        <v>86</v>
      </c>
      <c r="B697" s="217">
        <v>2230320320</v>
      </c>
      <c r="C697" s="167" t="s">
        <v>68</v>
      </c>
      <c r="D697" s="218" t="s">
        <v>1</v>
      </c>
      <c r="E697" s="16">
        <f>E698</f>
        <v>278.4</v>
      </c>
      <c r="F697" s="16">
        <f>F698</f>
        <v>277</v>
      </c>
    </row>
    <row r="698" spans="1:6" ht="31.5">
      <c r="A698" s="217" t="s">
        <v>86</v>
      </c>
      <c r="B698" s="217">
        <v>2230320320</v>
      </c>
      <c r="C698" s="217">
        <v>120</v>
      </c>
      <c r="D698" s="218" t="s">
        <v>220</v>
      </c>
      <c r="E698" s="16">
        <f>'№ 6 ведом'!F470</f>
        <v>278.4</v>
      </c>
      <c r="F698" s="16">
        <f>'№ 6 ведом'!G470</f>
        <v>277</v>
      </c>
    </row>
    <row r="699" spans="1:6" ht="31.5">
      <c r="A699" s="217" t="s">
        <v>86</v>
      </c>
      <c r="B699" s="217">
        <v>2230320320</v>
      </c>
      <c r="C699" s="167" t="s">
        <v>69</v>
      </c>
      <c r="D699" s="218" t="s">
        <v>92</v>
      </c>
      <c r="E699" s="16">
        <f>E700</f>
        <v>172.5</v>
      </c>
      <c r="F699" s="16">
        <f>F700</f>
        <v>172.5</v>
      </c>
    </row>
    <row r="700" spans="1:6" ht="31.5">
      <c r="A700" s="217" t="s">
        <v>86</v>
      </c>
      <c r="B700" s="217">
        <v>2230320320</v>
      </c>
      <c r="C700" s="217">
        <v>240</v>
      </c>
      <c r="D700" s="218" t="s">
        <v>219</v>
      </c>
      <c r="E700" s="16">
        <f>'№ 6 ведом'!F472</f>
        <v>172.5</v>
      </c>
      <c r="F700" s="16">
        <f>'№ 6 ведом'!G472</f>
        <v>172.5</v>
      </c>
    </row>
    <row r="701" spans="1:6" ht="31.5">
      <c r="A701" s="217" t="s">
        <v>86</v>
      </c>
      <c r="B701" s="217">
        <v>2230320320</v>
      </c>
      <c r="C701" s="167" t="s">
        <v>94</v>
      </c>
      <c r="D701" s="218" t="s">
        <v>95</v>
      </c>
      <c r="E701" s="16">
        <f>E702</f>
        <v>179.9</v>
      </c>
      <c r="F701" s="16">
        <f>F702</f>
        <v>179.9</v>
      </c>
    </row>
    <row r="702" spans="1:6" ht="12.75">
      <c r="A702" s="217" t="s">
        <v>86</v>
      </c>
      <c r="B702" s="217">
        <v>2230320320</v>
      </c>
      <c r="C702" s="217">
        <v>610</v>
      </c>
      <c r="D702" s="218" t="s">
        <v>101</v>
      </c>
      <c r="E702" s="16">
        <f>'№ 6 ведом'!F474</f>
        <v>179.9</v>
      </c>
      <c r="F702" s="16">
        <f>'№ 6 ведом'!G474</f>
        <v>179.9</v>
      </c>
    </row>
    <row r="703" spans="1:6" ht="31.5">
      <c r="A703" s="217" t="s">
        <v>86</v>
      </c>
      <c r="B703" s="167">
        <v>2500000000</v>
      </c>
      <c r="C703" s="217"/>
      <c r="D703" s="218" t="s">
        <v>321</v>
      </c>
      <c r="E703" s="16">
        <f>E704</f>
        <v>48.1</v>
      </c>
      <c r="F703" s="16">
        <f aca="true" t="shared" si="165" ref="F703:F707">F704</f>
        <v>48.1</v>
      </c>
    </row>
    <row r="704" spans="1:6" ht="31.5">
      <c r="A704" s="217" t="s">
        <v>86</v>
      </c>
      <c r="B704" s="167">
        <v>2520000000</v>
      </c>
      <c r="C704" s="217"/>
      <c r="D704" s="218" t="s">
        <v>245</v>
      </c>
      <c r="E704" s="16">
        <f>E705</f>
        <v>48.1</v>
      </c>
      <c r="F704" s="16">
        <f t="shared" si="165"/>
        <v>48.1</v>
      </c>
    </row>
    <row r="705" spans="1:6" ht="31.5">
      <c r="A705" s="217" t="s">
        <v>86</v>
      </c>
      <c r="B705" s="167">
        <v>2520400000</v>
      </c>
      <c r="C705" s="217"/>
      <c r="D705" s="50" t="s">
        <v>344</v>
      </c>
      <c r="E705" s="16">
        <f>E706</f>
        <v>48.1</v>
      </c>
      <c r="F705" s="16">
        <f t="shared" si="165"/>
        <v>48.1</v>
      </c>
    </row>
    <row r="706" spans="1:6" ht="12.75">
      <c r="A706" s="217" t="s">
        <v>86</v>
      </c>
      <c r="B706" s="167">
        <v>2520420300</v>
      </c>
      <c r="C706" s="217"/>
      <c r="D706" s="50" t="s">
        <v>345</v>
      </c>
      <c r="E706" s="16">
        <f>E707</f>
        <v>48.1</v>
      </c>
      <c r="F706" s="16">
        <f t="shared" si="165"/>
        <v>48.1</v>
      </c>
    </row>
    <row r="707" spans="1:6" ht="31.5">
      <c r="A707" s="217" t="s">
        <v>86</v>
      </c>
      <c r="B707" s="167">
        <v>2520420300</v>
      </c>
      <c r="C707" s="167" t="s">
        <v>94</v>
      </c>
      <c r="D707" s="50" t="s">
        <v>95</v>
      </c>
      <c r="E707" s="16">
        <f>E708</f>
        <v>48.1</v>
      </c>
      <c r="F707" s="16">
        <f t="shared" si="165"/>
        <v>48.1</v>
      </c>
    </row>
    <row r="708" spans="1:6" ht="12.75">
      <c r="A708" s="217" t="s">
        <v>86</v>
      </c>
      <c r="B708" s="167">
        <v>2520420300</v>
      </c>
      <c r="C708" s="217">
        <v>610</v>
      </c>
      <c r="D708" s="50" t="s">
        <v>101</v>
      </c>
      <c r="E708" s="16">
        <f>'№ 6 ведом'!F480</f>
        <v>48.1</v>
      </c>
      <c r="F708" s="16">
        <f>'№ 6 ведом'!G480</f>
        <v>48.1</v>
      </c>
    </row>
    <row r="709" spans="1:6" ht="12.75">
      <c r="A709" s="217">
        <v>1103</v>
      </c>
      <c r="B709" s="217" t="s">
        <v>66</v>
      </c>
      <c r="C709" s="217" t="s">
        <v>66</v>
      </c>
      <c r="D709" s="218" t="s">
        <v>249</v>
      </c>
      <c r="E709" s="16">
        <f>E710+E727</f>
        <v>18258.199999999997</v>
      </c>
      <c r="F709" s="16">
        <f>F710+F727</f>
        <v>18258.199999999997</v>
      </c>
    </row>
    <row r="710" spans="1:6" ht="47.25">
      <c r="A710" s="217">
        <v>1103</v>
      </c>
      <c r="B710" s="167">
        <v>2200000000</v>
      </c>
      <c r="C710" s="217"/>
      <c r="D710" s="218" t="s">
        <v>320</v>
      </c>
      <c r="E710" s="16">
        <f>E711</f>
        <v>17014.1</v>
      </c>
      <c r="F710" s="16">
        <f>F711</f>
        <v>17014.1</v>
      </c>
    </row>
    <row r="711" spans="1:6" ht="31.5">
      <c r="A711" s="217">
        <v>1103</v>
      </c>
      <c r="B711" s="217">
        <v>2250000000</v>
      </c>
      <c r="C711" s="217"/>
      <c r="D711" s="218" t="s">
        <v>250</v>
      </c>
      <c r="E711" s="16">
        <f>E712+E716+E723</f>
        <v>17014.1</v>
      </c>
      <c r="F711" s="16">
        <f aca="true" t="shared" si="166" ref="F711">F712+F716+F723</f>
        <v>17014.1</v>
      </c>
    </row>
    <row r="712" spans="1:6" ht="47.25">
      <c r="A712" s="217">
        <v>1103</v>
      </c>
      <c r="B712" s="217">
        <v>2250100000</v>
      </c>
      <c r="C712" s="217"/>
      <c r="D712" s="218" t="s">
        <v>251</v>
      </c>
      <c r="E712" s="16">
        <f aca="true" t="shared" si="167" ref="E712:F714">E713</f>
        <v>15798.699999999999</v>
      </c>
      <c r="F712" s="16">
        <f t="shared" si="167"/>
        <v>15798.7</v>
      </c>
    </row>
    <row r="713" spans="1:6" ht="31.5">
      <c r="A713" s="217">
        <v>1103</v>
      </c>
      <c r="B713" s="217">
        <v>2250120010</v>
      </c>
      <c r="C713" s="217"/>
      <c r="D713" s="218" t="s">
        <v>120</v>
      </c>
      <c r="E713" s="16">
        <f t="shared" si="167"/>
        <v>15798.699999999999</v>
      </c>
      <c r="F713" s="16">
        <f t="shared" si="167"/>
        <v>15798.7</v>
      </c>
    </row>
    <row r="714" spans="1:6" ht="31.5">
      <c r="A714" s="217">
        <v>1103</v>
      </c>
      <c r="B714" s="217">
        <v>2250120010</v>
      </c>
      <c r="C714" s="167" t="s">
        <v>94</v>
      </c>
      <c r="D714" s="218" t="s">
        <v>95</v>
      </c>
      <c r="E714" s="16">
        <f t="shared" si="167"/>
        <v>15798.699999999999</v>
      </c>
      <c r="F714" s="16">
        <f t="shared" si="167"/>
        <v>15798.7</v>
      </c>
    </row>
    <row r="715" spans="1:6" ht="12.75">
      <c r="A715" s="217">
        <v>1103</v>
      </c>
      <c r="B715" s="217">
        <v>2250120010</v>
      </c>
      <c r="C715" s="217">
        <v>610</v>
      </c>
      <c r="D715" s="218" t="s">
        <v>101</v>
      </c>
      <c r="E715" s="16">
        <f>'№ 6 ведом'!F487</f>
        <v>15798.699999999999</v>
      </c>
      <c r="F715" s="16">
        <f>'№ 6 ведом'!G487</f>
        <v>15798.7</v>
      </c>
    </row>
    <row r="716" spans="1:6" ht="47.25">
      <c r="A716" s="217">
        <v>1103</v>
      </c>
      <c r="B716" s="217">
        <v>2250200000</v>
      </c>
      <c r="C716" s="217"/>
      <c r="D716" s="218" t="s">
        <v>397</v>
      </c>
      <c r="E716" s="16">
        <f>E717+E720</f>
        <v>333.4000000000001</v>
      </c>
      <c r="F716" s="16">
        <f>F717+F720</f>
        <v>333.4</v>
      </c>
    </row>
    <row r="717" spans="1:6" ht="78.75">
      <c r="A717" s="217">
        <v>1103</v>
      </c>
      <c r="B717" s="221">
        <v>2250210480</v>
      </c>
      <c r="C717" s="217"/>
      <c r="D717" s="111" t="s">
        <v>351</v>
      </c>
      <c r="E717" s="16">
        <f>E718</f>
        <v>300</v>
      </c>
      <c r="F717" s="16">
        <f aca="true" t="shared" si="168" ref="F717:F718">F718</f>
        <v>300</v>
      </c>
    </row>
    <row r="718" spans="1:6" ht="31.5">
      <c r="A718" s="217">
        <v>1103</v>
      </c>
      <c r="B718" s="221">
        <v>2250210480</v>
      </c>
      <c r="C718" s="167" t="s">
        <v>94</v>
      </c>
      <c r="D718" s="218" t="s">
        <v>95</v>
      </c>
      <c r="E718" s="16">
        <f>E719</f>
        <v>300</v>
      </c>
      <c r="F718" s="16">
        <f t="shared" si="168"/>
        <v>300</v>
      </c>
    </row>
    <row r="719" spans="1:6" ht="12.75">
      <c r="A719" s="217">
        <v>1103</v>
      </c>
      <c r="B719" s="221">
        <v>2250210480</v>
      </c>
      <c r="C719" s="217">
        <v>610</v>
      </c>
      <c r="D719" s="218" t="s">
        <v>101</v>
      </c>
      <c r="E719" s="16">
        <f>'№ 6 ведом'!F491</f>
        <v>300</v>
      </c>
      <c r="F719" s="16">
        <f>'№ 6 ведом'!G491</f>
        <v>300</v>
      </c>
    </row>
    <row r="720" spans="1:6" ht="78.75">
      <c r="A720" s="217">
        <v>1103</v>
      </c>
      <c r="B720" s="221" t="s">
        <v>369</v>
      </c>
      <c r="C720" s="217"/>
      <c r="D720" s="8" t="s">
        <v>294</v>
      </c>
      <c r="E720" s="16">
        <f aca="true" t="shared" si="169" ref="E720:F721">E721</f>
        <v>33.40000000000009</v>
      </c>
      <c r="F720" s="16">
        <f t="shared" si="169"/>
        <v>33.4</v>
      </c>
    </row>
    <row r="721" spans="1:6" ht="31.5">
      <c r="A721" s="217">
        <v>1103</v>
      </c>
      <c r="B721" s="221" t="s">
        <v>369</v>
      </c>
      <c r="C721" s="167" t="s">
        <v>94</v>
      </c>
      <c r="D721" s="218" t="s">
        <v>95</v>
      </c>
      <c r="E721" s="16">
        <f t="shared" si="169"/>
        <v>33.40000000000009</v>
      </c>
      <c r="F721" s="16">
        <f t="shared" si="169"/>
        <v>33.4</v>
      </c>
    </row>
    <row r="722" spans="1:6" ht="12.75">
      <c r="A722" s="217">
        <v>1103</v>
      </c>
      <c r="B722" s="221" t="s">
        <v>369</v>
      </c>
      <c r="C722" s="217">
        <v>610</v>
      </c>
      <c r="D722" s="218" t="s">
        <v>101</v>
      </c>
      <c r="E722" s="16">
        <f>'№ 6 ведом'!F494</f>
        <v>33.40000000000009</v>
      </c>
      <c r="F722" s="16">
        <f>'№ 6 ведом'!G494</f>
        <v>33.4</v>
      </c>
    </row>
    <row r="723" spans="1:6" ht="63">
      <c r="A723" s="217">
        <v>1103</v>
      </c>
      <c r="B723" s="221">
        <v>2250300000</v>
      </c>
      <c r="C723" s="217"/>
      <c r="D723" s="8" t="s">
        <v>396</v>
      </c>
      <c r="E723" s="16">
        <f>E724</f>
        <v>882</v>
      </c>
      <c r="F723" s="16">
        <f aca="true" t="shared" si="170" ref="F723:F725">F724</f>
        <v>882</v>
      </c>
    </row>
    <row r="724" spans="1:6" ht="31.5">
      <c r="A724" s="217">
        <v>1103</v>
      </c>
      <c r="B724" s="221">
        <v>2250320020</v>
      </c>
      <c r="C724" s="217"/>
      <c r="D724" s="8" t="s">
        <v>289</v>
      </c>
      <c r="E724" s="16">
        <f>E725</f>
        <v>882</v>
      </c>
      <c r="F724" s="16">
        <f t="shared" si="170"/>
        <v>882</v>
      </c>
    </row>
    <row r="725" spans="1:6" ht="31.5">
      <c r="A725" s="217">
        <v>1103</v>
      </c>
      <c r="B725" s="221">
        <v>2250320020</v>
      </c>
      <c r="C725" s="167" t="s">
        <v>94</v>
      </c>
      <c r="D725" s="218" t="s">
        <v>95</v>
      </c>
      <c r="E725" s="157">
        <f>E726</f>
        <v>882</v>
      </c>
      <c r="F725" s="157">
        <f t="shared" si="170"/>
        <v>882</v>
      </c>
    </row>
    <row r="726" spans="1:6" ht="12.75">
      <c r="A726" s="217">
        <v>1103</v>
      </c>
      <c r="B726" s="221">
        <v>2250320020</v>
      </c>
      <c r="C726" s="217">
        <v>610</v>
      </c>
      <c r="D726" s="218" t="s">
        <v>101</v>
      </c>
      <c r="E726" s="157">
        <f>'№ 6 ведом'!F498</f>
        <v>882</v>
      </c>
      <c r="F726" s="157">
        <f>'№ 6 ведом'!G498</f>
        <v>882</v>
      </c>
    </row>
    <row r="727" spans="1:6" ht="31.5">
      <c r="A727" s="217">
        <v>1103</v>
      </c>
      <c r="B727" s="167">
        <v>2500000000</v>
      </c>
      <c r="C727" s="217"/>
      <c r="D727" s="218" t="s">
        <v>321</v>
      </c>
      <c r="E727" s="16">
        <f>E728</f>
        <v>1244.1000000000001</v>
      </c>
      <c r="F727" s="16">
        <f aca="true" t="shared" si="171" ref="F727:F735">F728</f>
        <v>1244.1000000000001</v>
      </c>
    </row>
    <row r="728" spans="1:6" ht="31.5">
      <c r="A728" s="217">
        <v>1103</v>
      </c>
      <c r="B728" s="167">
        <v>2520000000</v>
      </c>
      <c r="C728" s="217"/>
      <c r="D728" s="218" t="s">
        <v>245</v>
      </c>
      <c r="E728" s="16">
        <f>E733+E737+E729</f>
        <v>1244.1000000000001</v>
      </c>
      <c r="F728" s="16">
        <f>F733+F737+F729</f>
        <v>1244.1000000000001</v>
      </c>
    </row>
    <row r="729" spans="1:6" ht="63">
      <c r="A729" s="217">
        <v>1103</v>
      </c>
      <c r="B729" s="217">
        <v>2520100000</v>
      </c>
      <c r="C729" s="217"/>
      <c r="D729" s="50" t="s">
        <v>291</v>
      </c>
      <c r="E729" s="16">
        <f>E730</f>
        <v>60.2</v>
      </c>
      <c r="F729" s="16">
        <f aca="true" t="shared" si="172" ref="F729:F731">F730</f>
        <v>60.2</v>
      </c>
    </row>
    <row r="730" spans="1:6" ht="31.5">
      <c r="A730" s="217">
        <v>1103</v>
      </c>
      <c r="B730" s="10" t="s">
        <v>305</v>
      </c>
      <c r="C730" s="217"/>
      <c r="D730" s="50" t="s">
        <v>292</v>
      </c>
      <c r="E730" s="16">
        <f>E731</f>
        <v>60.2</v>
      </c>
      <c r="F730" s="16">
        <f t="shared" si="172"/>
        <v>60.2</v>
      </c>
    </row>
    <row r="731" spans="1:6" ht="31.5">
      <c r="A731" s="217">
        <v>1103</v>
      </c>
      <c r="B731" s="10" t="s">
        <v>305</v>
      </c>
      <c r="C731" s="167" t="s">
        <v>94</v>
      </c>
      <c r="D731" s="50" t="s">
        <v>95</v>
      </c>
      <c r="E731" s="16">
        <f>E732</f>
        <v>60.2</v>
      </c>
      <c r="F731" s="16">
        <f t="shared" si="172"/>
        <v>60.2</v>
      </c>
    </row>
    <row r="732" spans="1:6" ht="12.75">
      <c r="A732" s="217">
        <v>1103</v>
      </c>
      <c r="B732" s="10" t="s">
        <v>305</v>
      </c>
      <c r="C732" s="217">
        <v>610</v>
      </c>
      <c r="D732" s="50" t="s">
        <v>101</v>
      </c>
      <c r="E732" s="16">
        <f>'№ 6 ведом'!F504</f>
        <v>60.2</v>
      </c>
      <c r="F732" s="16">
        <f>'№ 6 ведом'!G504</f>
        <v>60.2</v>
      </c>
    </row>
    <row r="733" spans="1:6" ht="47.25">
      <c r="A733" s="217">
        <v>1103</v>
      </c>
      <c r="B733" s="167">
        <v>2520300000</v>
      </c>
      <c r="C733" s="217"/>
      <c r="D733" s="218" t="s">
        <v>277</v>
      </c>
      <c r="E733" s="16">
        <f>E734</f>
        <v>1133</v>
      </c>
      <c r="F733" s="16">
        <f t="shared" si="171"/>
        <v>1133</v>
      </c>
    </row>
    <row r="734" spans="1:6" ht="12.75">
      <c r="A734" s="217">
        <v>1103</v>
      </c>
      <c r="B734" s="167">
        <v>2520320200</v>
      </c>
      <c r="C734" s="217"/>
      <c r="D734" s="50" t="s">
        <v>278</v>
      </c>
      <c r="E734" s="16">
        <f>E735</f>
        <v>1133</v>
      </c>
      <c r="F734" s="16">
        <f t="shared" si="171"/>
        <v>1133</v>
      </c>
    </row>
    <row r="735" spans="1:6" ht="31.5">
      <c r="A735" s="217">
        <v>1103</v>
      </c>
      <c r="B735" s="167">
        <v>2520320200</v>
      </c>
      <c r="C735" s="167" t="s">
        <v>94</v>
      </c>
      <c r="D735" s="50" t="s">
        <v>95</v>
      </c>
      <c r="E735" s="16">
        <f>E736</f>
        <v>1133</v>
      </c>
      <c r="F735" s="16">
        <f t="shared" si="171"/>
        <v>1133</v>
      </c>
    </row>
    <row r="736" spans="1:6" ht="12.75">
      <c r="A736" s="217">
        <v>1103</v>
      </c>
      <c r="B736" s="167">
        <v>2520320200</v>
      </c>
      <c r="C736" s="217">
        <v>610</v>
      </c>
      <c r="D736" s="50" t="s">
        <v>101</v>
      </c>
      <c r="E736" s="16">
        <f>'№ 6 ведом'!F508</f>
        <v>1133</v>
      </c>
      <c r="F736" s="16">
        <f>'№ 6 ведом'!G508</f>
        <v>1133</v>
      </c>
    </row>
    <row r="737" spans="1:6" ht="31.5">
      <c r="A737" s="217">
        <v>1103</v>
      </c>
      <c r="B737" s="167">
        <v>2520400000</v>
      </c>
      <c r="C737" s="217"/>
      <c r="D737" s="50" t="s">
        <v>344</v>
      </c>
      <c r="E737" s="16">
        <f>E738</f>
        <v>50.9</v>
      </c>
      <c r="F737" s="16">
        <f aca="true" t="shared" si="173" ref="F737:F739">F738</f>
        <v>50.9</v>
      </c>
    </row>
    <row r="738" spans="1:6" ht="12.75">
      <c r="A738" s="217">
        <v>1103</v>
      </c>
      <c r="B738" s="167">
        <v>2520420300</v>
      </c>
      <c r="C738" s="217"/>
      <c r="D738" s="50" t="s">
        <v>345</v>
      </c>
      <c r="E738" s="16">
        <f>E739</f>
        <v>50.9</v>
      </c>
      <c r="F738" s="16">
        <f t="shared" si="173"/>
        <v>50.9</v>
      </c>
    </row>
    <row r="739" spans="1:6" ht="31.5">
      <c r="A739" s="217">
        <v>1103</v>
      </c>
      <c r="B739" s="167">
        <v>2520420300</v>
      </c>
      <c r="C739" s="167" t="s">
        <v>94</v>
      </c>
      <c r="D739" s="50" t="s">
        <v>95</v>
      </c>
      <c r="E739" s="16">
        <f>E740</f>
        <v>50.9</v>
      </c>
      <c r="F739" s="16">
        <f t="shared" si="173"/>
        <v>50.9</v>
      </c>
    </row>
    <row r="740" spans="1:6" ht="12.75">
      <c r="A740" s="217">
        <v>1103</v>
      </c>
      <c r="B740" s="167">
        <v>2520420300</v>
      </c>
      <c r="C740" s="217">
        <v>610</v>
      </c>
      <c r="D740" s="50" t="s">
        <v>101</v>
      </c>
      <c r="E740" s="16">
        <f>'№ 6 ведом'!F512</f>
        <v>50.9</v>
      </c>
      <c r="F740" s="16">
        <f>'№ 6 ведом'!G512</f>
        <v>50.9</v>
      </c>
    </row>
    <row r="741" spans="1:6" ht="12.75">
      <c r="A741" s="4" t="s">
        <v>90</v>
      </c>
      <c r="B741" s="4" t="s">
        <v>66</v>
      </c>
      <c r="C741" s="4" t="s">
        <v>66</v>
      </c>
      <c r="D741" s="18" t="s">
        <v>63</v>
      </c>
      <c r="E741" s="53">
        <f aca="true" t="shared" si="174" ref="E741:F744">E742</f>
        <v>1997.5</v>
      </c>
      <c r="F741" s="53">
        <f t="shared" si="174"/>
        <v>1997.5</v>
      </c>
    </row>
    <row r="742" spans="1:6" ht="12.75">
      <c r="A742" s="217" t="s">
        <v>64</v>
      </c>
      <c r="B742" s="217" t="s">
        <v>66</v>
      </c>
      <c r="C742" s="217" t="s">
        <v>66</v>
      </c>
      <c r="D742" s="218" t="s">
        <v>65</v>
      </c>
      <c r="E742" s="16">
        <f t="shared" si="174"/>
        <v>1997.5</v>
      </c>
      <c r="F742" s="16">
        <f t="shared" si="174"/>
        <v>1997.5</v>
      </c>
    </row>
    <row r="743" spans="1:6" ht="47.25">
      <c r="A743" s="217" t="s">
        <v>64</v>
      </c>
      <c r="B743" s="167">
        <v>2200000000</v>
      </c>
      <c r="C743" s="217"/>
      <c r="D743" s="218" t="s">
        <v>320</v>
      </c>
      <c r="E743" s="16">
        <f t="shared" si="174"/>
        <v>1997.5</v>
      </c>
      <c r="F743" s="16">
        <f t="shared" si="174"/>
        <v>1997.5</v>
      </c>
    </row>
    <row r="744" spans="1:6" ht="31.5">
      <c r="A744" s="217" t="s">
        <v>64</v>
      </c>
      <c r="B744" s="167">
        <v>2240000000</v>
      </c>
      <c r="C744" s="217"/>
      <c r="D744" s="218" t="s">
        <v>129</v>
      </c>
      <c r="E744" s="16">
        <f t="shared" si="174"/>
        <v>1997.5</v>
      </c>
      <c r="F744" s="16">
        <f t="shared" si="174"/>
        <v>1997.5</v>
      </c>
    </row>
    <row r="745" spans="1:6" ht="12.75">
      <c r="A745" s="217" t="s">
        <v>64</v>
      </c>
      <c r="B745" s="217">
        <v>2240300000</v>
      </c>
      <c r="C745" s="217"/>
      <c r="D745" s="218" t="s">
        <v>187</v>
      </c>
      <c r="E745" s="16">
        <f>E746+E749+E752</f>
        <v>1997.5</v>
      </c>
      <c r="F745" s="16">
        <f>F746+F749+F752</f>
        <v>1997.5</v>
      </c>
    </row>
    <row r="746" spans="1:6" ht="47.25">
      <c r="A746" s="217" t="s">
        <v>64</v>
      </c>
      <c r="B746" s="217">
        <v>2240310320</v>
      </c>
      <c r="C746" s="217"/>
      <c r="D746" s="50" t="s">
        <v>241</v>
      </c>
      <c r="E746" s="16">
        <f aca="true" t="shared" si="175" ref="E746:F747">E747</f>
        <v>466.5</v>
      </c>
      <c r="F746" s="16">
        <f t="shared" si="175"/>
        <v>466.5</v>
      </c>
    </row>
    <row r="747" spans="1:6" ht="31.5">
      <c r="A747" s="217" t="s">
        <v>64</v>
      </c>
      <c r="B747" s="217">
        <v>2240310320</v>
      </c>
      <c r="C747" s="167" t="s">
        <v>94</v>
      </c>
      <c r="D747" s="218" t="s">
        <v>95</v>
      </c>
      <c r="E747" s="16">
        <f t="shared" si="175"/>
        <v>466.5</v>
      </c>
      <c r="F747" s="16">
        <f t="shared" si="175"/>
        <v>466.5</v>
      </c>
    </row>
    <row r="748" spans="1:6" ht="31.5">
      <c r="A748" s="217" t="s">
        <v>64</v>
      </c>
      <c r="B748" s="217">
        <v>2240310320</v>
      </c>
      <c r="C748" s="217">
        <v>630</v>
      </c>
      <c r="D748" s="218" t="s">
        <v>141</v>
      </c>
      <c r="E748" s="16">
        <f>'№ 6 ведом'!F520</f>
        <v>466.5</v>
      </c>
      <c r="F748" s="16">
        <f>'№ 6 ведом'!G520</f>
        <v>466.5</v>
      </c>
    </row>
    <row r="749" spans="1:6" ht="47.25">
      <c r="A749" s="217" t="s">
        <v>64</v>
      </c>
      <c r="B749" s="217">
        <v>2240320400</v>
      </c>
      <c r="C749" s="217"/>
      <c r="D749" s="218" t="s">
        <v>242</v>
      </c>
      <c r="E749" s="16">
        <f aca="true" t="shared" si="176" ref="E749:F750">E750</f>
        <v>576</v>
      </c>
      <c r="F749" s="16">
        <f t="shared" si="176"/>
        <v>576</v>
      </c>
    </row>
    <row r="750" spans="1:6" ht="31.5">
      <c r="A750" s="217" t="s">
        <v>64</v>
      </c>
      <c r="B750" s="217">
        <v>2240320400</v>
      </c>
      <c r="C750" s="167" t="s">
        <v>69</v>
      </c>
      <c r="D750" s="218" t="s">
        <v>92</v>
      </c>
      <c r="E750" s="16">
        <f t="shared" si="176"/>
        <v>576</v>
      </c>
      <c r="F750" s="16">
        <f t="shared" si="176"/>
        <v>576</v>
      </c>
    </row>
    <row r="751" spans="1:6" ht="31.5">
      <c r="A751" s="217" t="s">
        <v>64</v>
      </c>
      <c r="B751" s="217">
        <v>2240320400</v>
      </c>
      <c r="C751" s="217">
        <v>240</v>
      </c>
      <c r="D751" s="218" t="s">
        <v>219</v>
      </c>
      <c r="E751" s="16">
        <f>'№ 6 ведом'!F523</f>
        <v>576</v>
      </c>
      <c r="F751" s="16">
        <f>'№ 6 ведом'!G523</f>
        <v>576</v>
      </c>
    </row>
    <row r="752" spans="1:6" ht="47.25">
      <c r="A752" s="217" t="s">
        <v>64</v>
      </c>
      <c r="B752" s="217" t="s">
        <v>314</v>
      </c>
      <c r="C752" s="217"/>
      <c r="D752" s="218" t="s">
        <v>143</v>
      </c>
      <c r="E752" s="16">
        <f aca="true" t="shared" si="177" ref="E752:F753">E753</f>
        <v>955</v>
      </c>
      <c r="F752" s="20">
        <f t="shared" si="177"/>
        <v>955</v>
      </c>
    </row>
    <row r="753" spans="1:6" ht="31.5">
      <c r="A753" s="217" t="s">
        <v>64</v>
      </c>
      <c r="B753" s="217" t="s">
        <v>314</v>
      </c>
      <c r="C753" s="167" t="s">
        <v>94</v>
      </c>
      <c r="D753" s="218" t="s">
        <v>95</v>
      </c>
      <c r="E753" s="16">
        <f t="shared" si="177"/>
        <v>955</v>
      </c>
      <c r="F753" s="20">
        <f t="shared" si="177"/>
        <v>955</v>
      </c>
    </row>
    <row r="754" spans="1:6" ht="31.5">
      <c r="A754" s="217" t="s">
        <v>64</v>
      </c>
      <c r="B754" s="217" t="s">
        <v>314</v>
      </c>
      <c r="C754" s="217">
        <v>630</v>
      </c>
      <c r="D754" s="218" t="s">
        <v>141</v>
      </c>
      <c r="E754" s="20">
        <f>'№ 6 ведом'!F526</f>
        <v>955</v>
      </c>
      <c r="F754" s="20">
        <f>'№ 6 ведом'!G526</f>
        <v>955</v>
      </c>
    </row>
  </sheetData>
  <autoFilter ref="A6:G754"/>
  <mergeCells count="8">
    <mergeCell ref="A1:F1"/>
    <mergeCell ref="A3:F3"/>
    <mergeCell ref="A4:A5"/>
    <mergeCell ref="B4:B5"/>
    <mergeCell ref="C4:C5"/>
    <mergeCell ref="D4:D5"/>
    <mergeCell ref="E4:E5"/>
    <mergeCell ref="F4:F5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  <headerFooter>
    <oddFooter>&amp;C&amp;Ф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142"/>
  <sheetViews>
    <sheetView view="pageBreakPreview" zoomScaleSheetLayoutView="100" workbookViewId="0" topLeftCell="A1">
      <selection activeCell="A1" sqref="A1:E1"/>
    </sheetView>
  </sheetViews>
  <sheetFormatPr defaultColWidth="8.875" defaultRowHeight="12.75"/>
  <cols>
    <col min="1" max="1" width="15.00390625" style="27" customWidth="1"/>
    <col min="2" max="2" width="8.75390625" style="27" customWidth="1"/>
    <col min="3" max="3" width="76.75390625" style="49" customWidth="1"/>
    <col min="4" max="4" width="13.375" style="34" customWidth="1"/>
    <col min="5" max="5" width="13.125" style="229" customWidth="1"/>
    <col min="6" max="6" width="9.875" style="67" bestFit="1" customWidth="1"/>
    <col min="7" max="16384" width="8.875" style="27" customWidth="1"/>
  </cols>
  <sheetData>
    <row r="1" spans="1:5" ht="52.15" customHeight="1">
      <c r="A1" s="359" t="s">
        <v>1078</v>
      </c>
      <c r="B1" s="359"/>
      <c r="C1" s="359"/>
      <c r="D1" s="359"/>
      <c r="E1" s="359"/>
    </row>
    <row r="2" spans="1:5" ht="21.6" customHeight="1">
      <c r="A2" s="117"/>
      <c r="B2" s="117"/>
      <c r="C2" s="116"/>
      <c r="D2" s="116"/>
      <c r="E2" s="222"/>
    </row>
    <row r="3" spans="1:5" ht="50.45" customHeight="1">
      <c r="A3" s="360" t="s">
        <v>1071</v>
      </c>
      <c r="B3" s="360"/>
      <c r="C3" s="360"/>
      <c r="D3" s="360"/>
      <c r="E3" s="360"/>
    </row>
    <row r="4" spans="1:5" ht="30" customHeight="1">
      <c r="A4" s="361"/>
      <c r="B4" s="361" t="s">
        <v>17</v>
      </c>
      <c r="C4" s="361" t="s">
        <v>18</v>
      </c>
      <c r="D4" s="327" t="s">
        <v>404</v>
      </c>
      <c r="E4" s="329" t="s">
        <v>405</v>
      </c>
    </row>
    <row r="5" spans="1:5" ht="30" customHeight="1">
      <c r="A5" s="361" t="s">
        <v>66</v>
      </c>
      <c r="B5" s="361" t="s">
        <v>66</v>
      </c>
      <c r="C5" s="361" t="s">
        <v>66</v>
      </c>
      <c r="D5" s="328"/>
      <c r="E5" s="330"/>
    </row>
    <row r="6" spans="1:5" ht="12.75">
      <c r="A6" s="90" t="s">
        <v>3</v>
      </c>
      <c r="B6" s="90" t="s">
        <v>77</v>
      </c>
      <c r="C6" s="47" t="s">
        <v>78</v>
      </c>
      <c r="D6" s="91" t="s">
        <v>79</v>
      </c>
      <c r="E6" s="223" t="s">
        <v>80</v>
      </c>
    </row>
    <row r="7" spans="1:5" ht="12.75">
      <c r="A7" s="28" t="s">
        <v>66</v>
      </c>
      <c r="B7" s="28" t="s">
        <v>66</v>
      </c>
      <c r="C7" s="29" t="s">
        <v>0</v>
      </c>
      <c r="D7" s="32">
        <f>D8+D126+D268+D326+D377+D418+D466</f>
        <v>1054309.1</v>
      </c>
      <c r="E7" s="224">
        <f>E8+E126+E268+E326+E377+E418+E466</f>
        <v>1036371.3999999999</v>
      </c>
    </row>
    <row r="8" spans="1:5" ht="33" customHeight="1">
      <c r="A8" s="26">
        <v>2100000000</v>
      </c>
      <c r="B8" s="30"/>
      <c r="C8" s="40" t="s">
        <v>322</v>
      </c>
      <c r="D8" s="225">
        <f>D9+D75+D103</f>
        <v>614854</v>
      </c>
      <c r="E8" s="225">
        <f>E9+E75+E103</f>
        <v>612488.4</v>
      </c>
    </row>
    <row r="9" spans="1:5" ht="12.75">
      <c r="A9" s="87">
        <v>2110000000</v>
      </c>
      <c r="B9" s="87"/>
      <c r="C9" s="88" t="s">
        <v>163</v>
      </c>
      <c r="D9" s="35">
        <f>D10+D26+D32+D36+D45+D49+D53+D57+D61+D65</f>
        <v>573974</v>
      </c>
      <c r="E9" s="35">
        <f>E10+E26+E32+E36+E45+E49+E53+E57+E61+E65</f>
        <v>572019.4</v>
      </c>
    </row>
    <row r="10" spans="1:5" ht="47.25">
      <c r="A10" s="87">
        <v>2110100000</v>
      </c>
      <c r="B10" s="23"/>
      <c r="C10" s="88" t="s">
        <v>164</v>
      </c>
      <c r="D10" s="35">
        <f>D23+D11+D14+D17+D20</f>
        <v>501179.8</v>
      </c>
      <c r="E10" s="35">
        <f>E23+E11+E14+E17+E20</f>
        <v>501179.7</v>
      </c>
    </row>
    <row r="11" spans="1:5" ht="47.25">
      <c r="A11" s="10" t="s">
        <v>315</v>
      </c>
      <c r="B11" s="11"/>
      <c r="C11" s="37" t="s">
        <v>100</v>
      </c>
      <c r="D11" s="35">
        <f aca="true" t="shared" si="0" ref="D11:E12">D12</f>
        <v>131228.5</v>
      </c>
      <c r="E11" s="35">
        <f t="shared" si="0"/>
        <v>131228.5</v>
      </c>
    </row>
    <row r="12" spans="1:5" ht="31.5">
      <c r="A12" s="10" t="s">
        <v>315</v>
      </c>
      <c r="B12" s="89" t="s">
        <v>94</v>
      </c>
      <c r="C12" s="88" t="s">
        <v>95</v>
      </c>
      <c r="D12" s="35">
        <f t="shared" si="0"/>
        <v>131228.5</v>
      </c>
      <c r="E12" s="35">
        <f t="shared" si="0"/>
        <v>131228.5</v>
      </c>
    </row>
    <row r="13" spans="1:5" ht="12.75">
      <c r="A13" s="10" t="s">
        <v>315</v>
      </c>
      <c r="B13" s="87">
        <v>610</v>
      </c>
      <c r="C13" s="88" t="s">
        <v>101</v>
      </c>
      <c r="D13" s="35">
        <f>' № 7  рп, кцср, квр'!E330</f>
        <v>131228.5</v>
      </c>
      <c r="E13" s="35">
        <f>' № 7  рп, кцср, квр'!F330</f>
        <v>131228.5</v>
      </c>
    </row>
    <row r="14" spans="1:5" ht="81" customHeight="1">
      <c r="A14" s="87">
        <v>2110110750</v>
      </c>
      <c r="B14" s="87"/>
      <c r="C14" s="88" t="s">
        <v>165</v>
      </c>
      <c r="D14" s="35">
        <f aca="true" t="shared" si="1" ref="D14:E15">D15</f>
        <v>222908.50000000003</v>
      </c>
      <c r="E14" s="35">
        <f t="shared" si="1"/>
        <v>222908.5</v>
      </c>
    </row>
    <row r="15" spans="1:5" ht="31.5">
      <c r="A15" s="87">
        <v>2110110750</v>
      </c>
      <c r="B15" s="89" t="s">
        <v>94</v>
      </c>
      <c r="C15" s="88" t="s">
        <v>95</v>
      </c>
      <c r="D15" s="35">
        <f t="shared" si="1"/>
        <v>222908.50000000003</v>
      </c>
      <c r="E15" s="35">
        <f t="shared" si="1"/>
        <v>222908.5</v>
      </c>
    </row>
    <row r="16" spans="1:5" ht="12.75">
      <c r="A16" s="87">
        <v>2110110750</v>
      </c>
      <c r="B16" s="87">
        <v>610</v>
      </c>
      <c r="C16" s="88" t="s">
        <v>101</v>
      </c>
      <c r="D16" s="35">
        <f>' № 7  рп, кцср, квр'!E378</f>
        <v>222908.50000000003</v>
      </c>
      <c r="E16" s="35">
        <f>' № 7  рп, кцср, квр'!F378</f>
        <v>222908.5</v>
      </c>
    </row>
    <row r="17" spans="1:5" ht="47.25">
      <c r="A17" s="10" t="s">
        <v>389</v>
      </c>
      <c r="B17" s="11"/>
      <c r="C17" s="141" t="s">
        <v>388</v>
      </c>
      <c r="D17" s="35">
        <f>D18</f>
        <v>2349.5</v>
      </c>
      <c r="E17" s="35">
        <f>E18</f>
        <v>2349.5</v>
      </c>
    </row>
    <row r="18" spans="1:5" ht="31.5">
      <c r="A18" s="10" t="s">
        <v>389</v>
      </c>
      <c r="B18" s="139" t="s">
        <v>94</v>
      </c>
      <c r="C18" s="141" t="s">
        <v>95</v>
      </c>
      <c r="D18" s="35">
        <f>D19</f>
        <v>2349.5</v>
      </c>
      <c r="E18" s="35">
        <f>E19</f>
        <v>2349.5</v>
      </c>
    </row>
    <row r="19" spans="1:5" ht="12.75">
      <c r="A19" s="10" t="s">
        <v>389</v>
      </c>
      <c r="B19" s="140">
        <v>610</v>
      </c>
      <c r="C19" s="141" t="s">
        <v>101</v>
      </c>
      <c r="D19" s="35">
        <f>' № 7  рп, кцср, квр'!E333+' № 7  рп, кцср, квр'!E381</f>
        <v>2349.5</v>
      </c>
      <c r="E19" s="35">
        <f>' № 7  рп, кцср, квр'!F333+' № 7  рп, кцср, квр'!F381</f>
        <v>2349.5</v>
      </c>
    </row>
    <row r="20" spans="1:5" ht="47.25">
      <c r="A20" s="10" t="s">
        <v>390</v>
      </c>
      <c r="B20" s="11"/>
      <c r="C20" s="141" t="s">
        <v>391</v>
      </c>
      <c r="D20" s="35">
        <f>D21</f>
        <v>23.7</v>
      </c>
      <c r="E20" s="35">
        <f>E21</f>
        <v>23.7</v>
      </c>
    </row>
    <row r="21" spans="1:5" ht="31.5">
      <c r="A21" s="10" t="s">
        <v>390</v>
      </c>
      <c r="B21" s="139" t="s">
        <v>94</v>
      </c>
      <c r="C21" s="141" t="s">
        <v>95</v>
      </c>
      <c r="D21" s="35">
        <f>D22</f>
        <v>23.7</v>
      </c>
      <c r="E21" s="35">
        <f>E22</f>
        <v>23.7</v>
      </c>
    </row>
    <row r="22" spans="1:5" ht="12.75">
      <c r="A22" s="10" t="s">
        <v>390</v>
      </c>
      <c r="B22" s="140">
        <v>610</v>
      </c>
      <c r="C22" s="141" t="s">
        <v>101</v>
      </c>
      <c r="D22" s="35">
        <f>' № 7  рп, кцср, квр'!E336+' № 7  рп, кцср, квр'!E384</f>
        <v>23.7</v>
      </c>
      <c r="E22" s="35">
        <f>' № 7  рп, кцср, квр'!F336+' № 7  рп, кцср, квр'!F384</f>
        <v>23.7</v>
      </c>
    </row>
    <row r="23" spans="1:5" ht="31.5">
      <c r="A23" s="10" t="s">
        <v>316</v>
      </c>
      <c r="B23" s="10"/>
      <c r="C23" s="37" t="s">
        <v>120</v>
      </c>
      <c r="D23" s="35">
        <f aca="true" t="shared" si="2" ref="D23:E24">D24</f>
        <v>144669.6</v>
      </c>
      <c r="E23" s="35">
        <f t="shared" si="2"/>
        <v>144669.5</v>
      </c>
    </row>
    <row r="24" spans="1:5" ht="31.5">
      <c r="A24" s="10" t="s">
        <v>316</v>
      </c>
      <c r="B24" s="89" t="s">
        <v>94</v>
      </c>
      <c r="C24" s="88" t="s">
        <v>95</v>
      </c>
      <c r="D24" s="35">
        <f t="shared" si="2"/>
        <v>144669.6</v>
      </c>
      <c r="E24" s="35">
        <f t="shared" si="2"/>
        <v>144669.5</v>
      </c>
    </row>
    <row r="25" spans="1:5" ht="12.75">
      <c r="A25" s="10" t="s">
        <v>316</v>
      </c>
      <c r="B25" s="87">
        <v>610</v>
      </c>
      <c r="C25" s="88" t="s">
        <v>101</v>
      </c>
      <c r="D25" s="35">
        <f>' № 7  рп, кцср, квр'!E339+' № 7  рп, кцср, квр'!E385</f>
        <v>144669.6</v>
      </c>
      <c r="E25" s="35">
        <f>' № 7  рп, кцср, квр'!F339+' № 7  рп, кцср, квр'!F385</f>
        <v>144669.5</v>
      </c>
    </row>
    <row r="26" spans="1:5" ht="33.75" customHeight="1">
      <c r="A26" s="87">
        <v>2110200000</v>
      </c>
      <c r="B26" s="87"/>
      <c r="C26" s="88" t="s">
        <v>171</v>
      </c>
      <c r="D26" s="35">
        <f>D27</f>
        <v>9567</v>
      </c>
      <c r="E26" s="35">
        <f>E27</f>
        <v>8100</v>
      </c>
    </row>
    <row r="27" spans="1:5" ht="78.75">
      <c r="A27" s="87">
        <v>2110210500</v>
      </c>
      <c r="B27" s="87"/>
      <c r="C27" s="88" t="s">
        <v>215</v>
      </c>
      <c r="D27" s="35">
        <f>D28+D30</f>
        <v>9567</v>
      </c>
      <c r="E27" s="35">
        <f>E28+E30</f>
        <v>8100</v>
      </c>
    </row>
    <row r="28" spans="1:5" ht="31.5">
      <c r="A28" s="87">
        <v>2110210500</v>
      </c>
      <c r="B28" s="87" t="s">
        <v>69</v>
      </c>
      <c r="C28" s="88" t="s">
        <v>92</v>
      </c>
      <c r="D28" s="35">
        <f>D29</f>
        <v>233.3</v>
      </c>
      <c r="E28" s="35">
        <f>E29</f>
        <v>186.5</v>
      </c>
    </row>
    <row r="29" spans="1:5" ht="31.5">
      <c r="A29" s="87">
        <v>2110210500</v>
      </c>
      <c r="B29" s="87">
        <v>240</v>
      </c>
      <c r="C29" s="88" t="s">
        <v>219</v>
      </c>
      <c r="D29" s="35">
        <f>' № 7  рп, кцср, квр'!E661</f>
        <v>233.3</v>
      </c>
      <c r="E29" s="35">
        <f>' № 7  рп, кцср, квр'!F661</f>
        <v>186.5</v>
      </c>
    </row>
    <row r="30" spans="1:5" ht="12.75">
      <c r="A30" s="87">
        <v>2110210500</v>
      </c>
      <c r="B30" s="87" t="s">
        <v>73</v>
      </c>
      <c r="C30" s="88" t="s">
        <v>74</v>
      </c>
      <c r="D30" s="35">
        <f>D31</f>
        <v>9333.7</v>
      </c>
      <c r="E30" s="35">
        <f>E31</f>
        <v>7913.5</v>
      </c>
    </row>
    <row r="31" spans="1:5" ht="31.5">
      <c r="A31" s="87">
        <v>2110210500</v>
      </c>
      <c r="B31" s="1" t="s">
        <v>98</v>
      </c>
      <c r="C31" s="42" t="s">
        <v>99</v>
      </c>
      <c r="D31" s="35">
        <f>' № 7  рп, кцср, квр'!E663</f>
        <v>9333.7</v>
      </c>
      <c r="E31" s="35">
        <f>' № 7  рп, кцср, квр'!F663</f>
        <v>7913.5</v>
      </c>
    </row>
    <row r="32" spans="1:5" ht="31.5">
      <c r="A32" s="87">
        <v>2110300000</v>
      </c>
      <c r="B32" s="87"/>
      <c r="C32" s="88" t="s">
        <v>166</v>
      </c>
      <c r="D32" s="35">
        <f aca="true" t="shared" si="3" ref="D32:E34">D33</f>
        <v>24798.399999999998</v>
      </c>
      <c r="E32" s="35">
        <f t="shared" si="3"/>
        <v>24798.4</v>
      </c>
    </row>
    <row r="33" spans="1:5" ht="47.25">
      <c r="A33" s="87" t="s">
        <v>317</v>
      </c>
      <c r="B33" s="87"/>
      <c r="C33" s="88" t="s">
        <v>269</v>
      </c>
      <c r="D33" s="35">
        <f t="shared" si="3"/>
        <v>24798.399999999998</v>
      </c>
      <c r="E33" s="35">
        <f t="shared" si="3"/>
        <v>24798.4</v>
      </c>
    </row>
    <row r="34" spans="1:5" ht="31.5">
      <c r="A34" s="87" t="s">
        <v>317</v>
      </c>
      <c r="B34" s="89" t="s">
        <v>94</v>
      </c>
      <c r="C34" s="88" t="s">
        <v>95</v>
      </c>
      <c r="D34" s="35">
        <f t="shared" si="3"/>
        <v>24798.399999999998</v>
      </c>
      <c r="E34" s="35">
        <f t="shared" si="3"/>
        <v>24798.4</v>
      </c>
    </row>
    <row r="35" spans="1:5" ht="12.75">
      <c r="A35" s="87" t="s">
        <v>317</v>
      </c>
      <c r="B35" s="87">
        <v>610</v>
      </c>
      <c r="C35" s="88" t="s">
        <v>101</v>
      </c>
      <c r="D35" s="35">
        <f>' № 7  рп, кцср, квр'!E391</f>
        <v>24798.399999999998</v>
      </c>
      <c r="E35" s="35">
        <f>' № 7  рп, кцср, квр'!F391</f>
        <v>24798.4</v>
      </c>
    </row>
    <row r="36" spans="1:5" ht="12.75">
      <c r="A36" s="87">
        <v>2110400000</v>
      </c>
      <c r="B36" s="87"/>
      <c r="C36" s="44" t="s">
        <v>167</v>
      </c>
      <c r="D36" s="35">
        <f>D42+D37</f>
        <v>3866</v>
      </c>
      <c r="E36" s="35">
        <f>E42+E37</f>
        <v>3837.7999999999997</v>
      </c>
    </row>
    <row r="37" spans="1:5" ht="31.5">
      <c r="A37" s="87">
        <v>2110410240</v>
      </c>
      <c r="B37" s="87"/>
      <c r="C37" s="50" t="s">
        <v>240</v>
      </c>
      <c r="D37" s="35">
        <f>D38+D40</f>
        <v>3479.4</v>
      </c>
      <c r="E37" s="35">
        <f>E38+E40</f>
        <v>3469.2</v>
      </c>
    </row>
    <row r="38" spans="1:5" ht="12.75">
      <c r="A38" s="87">
        <v>2110410240</v>
      </c>
      <c r="B38" s="1" t="s">
        <v>73</v>
      </c>
      <c r="C38" s="42" t="s">
        <v>74</v>
      </c>
      <c r="D38" s="35">
        <f>D39</f>
        <v>75.4</v>
      </c>
      <c r="E38" s="35">
        <f>E39</f>
        <v>65.2</v>
      </c>
    </row>
    <row r="39" spans="1:5" ht="31.5">
      <c r="A39" s="87">
        <v>2110410240</v>
      </c>
      <c r="B39" s="87">
        <v>320</v>
      </c>
      <c r="C39" s="88" t="s">
        <v>99</v>
      </c>
      <c r="D39" s="35">
        <f>' № 7  рп, кцср, квр'!E512</f>
        <v>75.4</v>
      </c>
      <c r="E39" s="35">
        <f>' № 7  рп, кцср, квр'!F512</f>
        <v>65.2</v>
      </c>
    </row>
    <row r="40" spans="1:5" ht="31.5">
      <c r="A40" s="87">
        <v>2110410240</v>
      </c>
      <c r="B40" s="89" t="s">
        <v>94</v>
      </c>
      <c r="C40" s="88" t="s">
        <v>95</v>
      </c>
      <c r="D40" s="35">
        <f>D41</f>
        <v>3404</v>
      </c>
      <c r="E40" s="35">
        <f>E41</f>
        <v>3404</v>
      </c>
    </row>
    <row r="41" spans="1:5" ht="12.75">
      <c r="A41" s="87">
        <v>2110410240</v>
      </c>
      <c r="B41" s="87">
        <v>610</v>
      </c>
      <c r="C41" s="88" t="s">
        <v>101</v>
      </c>
      <c r="D41" s="35">
        <f>' № 7  рп, кцср, квр'!E514</f>
        <v>3404</v>
      </c>
      <c r="E41" s="35">
        <f>' № 7  рп, кцср, квр'!F514</f>
        <v>3404</v>
      </c>
    </row>
    <row r="42" spans="1:5" ht="31.5">
      <c r="A42" s="87" t="s">
        <v>319</v>
      </c>
      <c r="B42" s="87"/>
      <c r="C42" s="44" t="s">
        <v>168</v>
      </c>
      <c r="D42" s="35">
        <f aca="true" t="shared" si="4" ref="D42:E43">D43</f>
        <v>386.6</v>
      </c>
      <c r="E42" s="35">
        <f t="shared" si="4"/>
        <v>368.6</v>
      </c>
    </row>
    <row r="43" spans="1:5" ht="12.75">
      <c r="A43" s="87" t="s">
        <v>319</v>
      </c>
      <c r="B43" s="1" t="s">
        <v>73</v>
      </c>
      <c r="C43" s="45" t="s">
        <v>74</v>
      </c>
      <c r="D43" s="35">
        <f t="shared" si="4"/>
        <v>386.6</v>
      </c>
      <c r="E43" s="35">
        <f t="shared" si="4"/>
        <v>368.6</v>
      </c>
    </row>
    <row r="44" spans="1:5" ht="31.5">
      <c r="A44" s="87" t="s">
        <v>319</v>
      </c>
      <c r="B44" s="87">
        <v>320</v>
      </c>
      <c r="C44" s="88" t="s">
        <v>99</v>
      </c>
      <c r="D44" s="35">
        <f>' № 7  рп, кцср, квр'!E517</f>
        <v>386.6</v>
      </c>
      <c r="E44" s="35">
        <f>' № 7  рп, кцср, квр'!F517</f>
        <v>368.6</v>
      </c>
    </row>
    <row r="45" spans="1:5" ht="63">
      <c r="A45" s="87">
        <v>2110500000</v>
      </c>
      <c r="B45" s="87"/>
      <c r="C45" s="50" t="s">
        <v>246</v>
      </c>
      <c r="D45" s="35">
        <f>D46</f>
        <v>14720.5</v>
      </c>
      <c r="E45" s="35">
        <f>E46</f>
        <v>14444.699999999999</v>
      </c>
    </row>
    <row r="46" spans="1:5" ht="31.5">
      <c r="A46" s="10" t="s">
        <v>342</v>
      </c>
      <c r="B46" s="87"/>
      <c r="C46" s="50" t="s">
        <v>289</v>
      </c>
      <c r="D46" s="35">
        <f aca="true" t="shared" si="5" ref="D46:E47">D47</f>
        <v>14720.5</v>
      </c>
      <c r="E46" s="35">
        <f t="shared" si="5"/>
        <v>14444.699999999999</v>
      </c>
    </row>
    <row r="47" spans="1:5" ht="31.5">
      <c r="A47" s="10" t="s">
        <v>342</v>
      </c>
      <c r="B47" s="89" t="s">
        <v>94</v>
      </c>
      <c r="C47" s="88" t="s">
        <v>95</v>
      </c>
      <c r="D47" s="35">
        <f t="shared" si="5"/>
        <v>14720.5</v>
      </c>
      <c r="E47" s="35">
        <f t="shared" si="5"/>
        <v>14444.699999999999</v>
      </c>
    </row>
    <row r="48" spans="1:5" ht="12.75">
      <c r="A48" s="10" t="s">
        <v>342</v>
      </c>
      <c r="B48" s="87">
        <v>610</v>
      </c>
      <c r="C48" s="88" t="s">
        <v>101</v>
      </c>
      <c r="D48" s="35">
        <f>' № 7  рп, кцср, квр'!E395+' № 7  рп, кцср, квр'!E343</f>
        <v>14720.5</v>
      </c>
      <c r="E48" s="35">
        <f>' № 7  рп, кцср, квр'!F395+' № 7  рп, кцср, квр'!F343</f>
        <v>14444.699999999999</v>
      </c>
    </row>
    <row r="49" spans="1:5" ht="47.25">
      <c r="A49" s="107">
        <v>2110600000</v>
      </c>
      <c r="B49" s="87"/>
      <c r="C49" s="108" t="s">
        <v>270</v>
      </c>
      <c r="D49" s="226">
        <f aca="true" t="shared" si="6" ref="D49:E51">D50</f>
        <v>14530.3</v>
      </c>
      <c r="E49" s="226">
        <f t="shared" si="6"/>
        <v>14530.3</v>
      </c>
    </row>
    <row r="50" spans="1:5" ht="47.25">
      <c r="A50" s="107">
        <v>2110653031</v>
      </c>
      <c r="B50" s="87"/>
      <c r="C50" s="111" t="s">
        <v>271</v>
      </c>
      <c r="D50" s="226">
        <f t="shared" si="6"/>
        <v>14530.3</v>
      </c>
      <c r="E50" s="226">
        <f t="shared" si="6"/>
        <v>14530.3</v>
      </c>
    </row>
    <row r="51" spans="1:5" ht="31.5">
      <c r="A51" s="107">
        <v>2110653031</v>
      </c>
      <c r="B51" s="89" t="s">
        <v>94</v>
      </c>
      <c r="C51" s="108" t="s">
        <v>95</v>
      </c>
      <c r="D51" s="226">
        <f t="shared" si="6"/>
        <v>14530.3</v>
      </c>
      <c r="E51" s="226">
        <f t="shared" si="6"/>
        <v>14530.3</v>
      </c>
    </row>
    <row r="52" spans="1:5" ht="12.75">
      <c r="A52" s="107">
        <v>2110653031</v>
      </c>
      <c r="B52" s="87">
        <v>610</v>
      </c>
      <c r="C52" s="88" t="s">
        <v>101</v>
      </c>
      <c r="D52" s="227">
        <f>' № 7  рп, кцср, квр'!E399</f>
        <v>14530.3</v>
      </c>
      <c r="E52" s="227">
        <f>' № 7  рп, кцср, квр'!F399</f>
        <v>14530.3</v>
      </c>
    </row>
    <row r="53" spans="1:5" ht="31.5">
      <c r="A53" s="107">
        <v>2110700000</v>
      </c>
      <c r="B53" s="87"/>
      <c r="C53" s="88" t="s">
        <v>280</v>
      </c>
      <c r="D53" s="227">
        <f aca="true" t="shared" si="7" ref="D53:E55">D54</f>
        <v>2689.9</v>
      </c>
      <c r="E53" s="227">
        <f t="shared" si="7"/>
        <v>2506.4</v>
      </c>
    </row>
    <row r="54" spans="1:5" ht="47.25">
      <c r="A54" s="107">
        <v>2110720020</v>
      </c>
      <c r="B54" s="87"/>
      <c r="C54" s="88" t="s">
        <v>287</v>
      </c>
      <c r="D54" s="227">
        <f t="shared" si="7"/>
        <v>2689.9</v>
      </c>
      <c r="E54" s="227">
        <f t="shared" si="7"/>
        <v>2506.4</v>
      </c>
    </row>
    <row r="55" spans="1:5" ht="31.5">
      <c r="A55" s="107">
        <v>2110720020</v>
      </c>
      <c r="B55" s="89" t="s">
        <v>94</v>
      </c>
      <c r="C55" s="88" t="s">
        <v>95</v>
      </c>
      <c r="D55" s="227">
        <f t="shared" si="7"/>
        <v>2689.9</v>
      </c>
      <c r="E55" s="227">
        <f t="shared" si="7"/>
        <v>2506.4</v>
      </c>
    </row>
    <row r="56" spans="1:5" ht="12.75">
      <c r="A56" s="107">
        <v>2110720020</v>
      </c>
      <c r="B56" s="87">
        <v>610</v>
      </c>
      <c r="C56" s="88" t="s">
        <v>101</v>
      </c>
      <c r="D56" s="227">
        <f>' № 7  рп, кцср, квр'!E403</f>
        <v>2689.9</v>
      </c>
      <c r="E56" s="227">
        <f>' № 7  рп, кцср, квр'!F403</f>
        <v>2506.4</v>
      </c>
    </row>
    <row r="57" spans="1:5" ht="63">
      <c r="A57" s="119">
        <v>2110800000</v>
      </c>
      <c r="B57" s="119"/>
      <c r="C57" s="72" t="s">
        <v>355</v>
      </c>
      <c r="D57" s="226">
        <f aca="true" t="shared" si="8" ref="D57:E59">D58</f>
        <v>119.9</v>
      </c>
      <c r="E57" s="226">
        <f t="shared" si="8"/>
        <v>119.9</v>
      </c>
    </row>
    <row r="58" spans="1:5" ht="31.5">
      <c r="A58" s="119">
        <v>2110820030</v>
      </c>
      <c r="B58" s="119"/>
      <c r="C58" s="124" t="s">
        <v>356</v>
      </c>
      <c r="D58" s="226">
        <f t="shared" si="8"/>
        <v>119.9</v>
      </c>
      <c r="E58" s="226">
        <f t="shared" si="8"/>
        <v>119.9</v>
      </c>
    </row>
    <row r="59" spans="1:5" ht="31.5">
      <c r="A59" s="119">
        <v>2110820030</v>
      </c>
      <c r="B59" s="129" t="s">
        <v>94</v>
      </c>
      <c r="C59" s="131" t="s">
        <v>95</v>
      </c>
      <c r="D59" s="226">
        <f t="shared" si="8"/>
        <v>119.9</v>
      </c>
      <c r="E59" s="226">
        <f t="shared" si="8"/>
        <v>119.9</v>
      </c>
    </row>
    <row r="60" spans="1:5" ht="12.75">
      <c r="A60" s="119">
        <v>2110820030</v>
      </c>
      <c r="B60" s="130">
        <v>610</v>
      </c>
      <c r="C60" s="131" t="s">
        <v>101</v>
      </c>
      <c r="D60" s="226">
        <f>' № 7  рп, кцср, квр'!E407</f>
        <v>119.9</v>
      </c>
      <c r="E60" s="226">
        <f>' № 7  рп, кцср, квр'!F407</f>
        <v>119.9</v>
      </c>
    </row>
    <row r="61" spans="1:5" ht="31.5">
      <c r="A61" s="130">
        <v>2110900000</v>
      </c>
      <c r="B61" s="130"/>
      <c r="C61" s="100" t="s">
        <v>365</v>
      </c>
      <c r="D61" s="226">
        <f aca="true" t="shared" si="9" ref="D61:E63">D62</f>
        <v>495</v>
      </c>
      <c r="E61" s="226">
        <f t="shared" si="9"/>
        <v>495</v>
      </c>
    </row>
    <row r="62" spans="1:5" ht="31.5">
      <c r="A62" s="130">
        <v>2110918010</v>
      </c>
      <c r="B62" s="130"/>
      <c r="C62" s="131" t="s">
        <v>366</v>
      </c>
      <c r="D62" s="226">
        <f t="shared" si="9"/>
        <v>495</v>
      </c>
      <c r="E62" s="226">
        <f t="shared" si="9"/>
        <v>495</v>
      </c>
    </row>
    <row r="63" spans="1:5" ht="31.5">
      <c r="A63" s="130">
        <v>2110918010</v>
      </c>
      <c r="B63" s="129" t="s">
        <v>94</v>
      </c>
      <c r="C63" s="124" t="s">
        <v>95</v>
      </c>
      <c r="D63" s="226">
        <f t="shared" si="9"/>
        <v>495</v>
      </c>
      <c r="E63" s="226">
        <f t="shared" si="9"/>
        <v>495</v>
      </c>
    </row>
    <row r="64" spans="1:5" ht="12.75">
      <c r="A64" s="130">
        <v>2110918010</v>
      </c>
      <c r="B64" s="130">
        <v>610</v>
      </c>
      <c r="C64" s="131" t="s">
        <v>101</v>
      </c>
      <c r="D64" s="226">
        <f>' № 7  рп, кцср, квр'!E411</f>
        <v>495</v>
      </c>
      <c r="E64" s="226">
        <f>' № 7  рп, кцср, квр'!F411</f>
        <v>495</v>
      </c>
    </row>
    <row r="65" spans="1:5" ht="47.25">
      <c r="A65" s="136">
        <v>2111000000</v>
      </c>
      <c r="B65" s="136"/>
      <c r="C65" s="137" t="s">
        <v>370</v>
      </c>
      <c r="D65" s="226">
        <f>D66+D72+D69</f>
        <v>2007.1999999999998</v>
      </c>
      <c r="E65" s="226">
        <f>E66+E72+E69</f>
        <v>2007.1999999999998</v>
      </c>
    </row>
    <row r="66" spans="1:5" ht="47.25">
      <c r="A66" s="136">
        <v>2111011350</v>
      </c>
      <c r="B66" s="136"/>
      <c r="C66" s="137" t="s">
        <v>371</v>
      </c>
      <c r="D66" s="226">
        <f>D67</f>
        <v>987.8</v>
      </c>
      <c r="E66" s="226">
        <f>E67</f>
        <v>987.8</v>
      </c>
    </row>
    <row r="67" spans="1:5" ht="31.5">
      <c r="A67" s="136">
        <v>2111011350</v>
      </c>
      <c r="B67" s="135" t="s">
        <v>94</v>
      </c>
      <c r="C67" s="137" t="s">
        <v>95</v>
      </c>
      <c r="D67" s="226">
        <f>D68</f>
        <v>987.8</v>
      </c>
      <c r="E67" s="226">
        <f>E68</f>
        <v>987.8</v>
      </c>
    </row>
    <row r="68" spans="1:5" ht="12.75">
      <c r="A68" s="136">
        <v>2111011350</v>
      </c>
      <c r="B68" s="136">
        <v>610</v>
      </c>
      <c r="C68" s="137" t="s">
        <v>101</v>
      </c>
      <c r="D68" s="226">
        <f>' № 7  рп, кцср, квр'!E347</f>
        <v>987.8</v>
      </c>
      <c r="E68" s="226">
        <f>' № 7  рп, кцср, квр'!F347</f>
        <v>987.8</v>
      </c>
    </row>
    <row r="69" spans="1:5" ht="12.75">
      <c r="A69" s="152">
        <v>2111020200</v>
      </c>
      <c r="B69" s="152"/>
      <c r="C69" s="153" t="s">
        <v>395</v>
      </c>
      <c r="D69" s="226">
        <f>D70</f>
        <v>1009.4</v>
      </c>
      <c r="E69" s="226">
        <f>E70</f>
        <v>1009.4</v>
      </c>
    </row>
    <row r="70" spans="1:5" ht="31.5">
      <c r="A70" s="152">
        <v>2111020200</v>
      </c>
      <c r="B70" s="151" t="s">
        <v>94</v>
      </c>
      <c r="C70" s="153" t="s">
        <v>95</v>
      </c>
      <c r="D70" s="226">
        <f>D71</f>
        <v>1009.4</v>
      </c>
      <c r="E70" s="226">
        <f>E71</f>
        <v>1009.4</v>
      </c>
    </row>
    <row r="71" spans="1:5" ht="12.75">
      <c r="A71" s="152">
        <v>2111020200</v>
      </c>
      <c r="B71" s="152">
        <v>610</v>
      </c>
      <c r="C71" s="153" t="s">
        <v>101</v>
      </c>
      <c r="D71" s="226">
        <f>' № 7  рп, кцср, квр'!E350</f>
        <v>1009.4</v>
      </c>
      <c r="E71" s="226">
        <f>' № 7  рп, кцср, квр'!F350</f>
        <v>1009.4</v>
      </c>
    </row>
    <row r="72" spans="1:5" ht="31.5">
      <c r="A72" s="136" t="s">
        <v>373</v>
      </c>
      <c r="B72" s="136"/>
      <c r="C72" s="137" t="s">
        <v>372</v>
      </c>
      <c r="D72" s="226">
        <f>D73</f>
        <v>10</v>
      </c>
      <c r="E72" s="226">
        <f>E73</f>
        <v>10</v>
      </c>
    </row>
    <row r="73" spans="1:5" ht="31.5">
      <c r="A73" s="136" t="s">
        <v>373</v>
      </c>
      <c r="B73" s="135" t="s">
        <v>94</v>
      </c>
      <c r="C73" s="137" t="s">
        <v>95</v>
      </c>
      <c r="D73" s="226">
        <f>D74</f>
        <v>10</v>
      </c>
      <c r="E73" s="226">
        <f>E74</f>
        <v>10</v>
      </c>
    </row>
    <row r="74" spans="1:5" ht="12.75">
      <c r="A74" s="136" t="s">
        <v>373</v>
      </c>
      <c r="B74" s="136">
        <v>610</v>
      </c>
      <c r="C74" s="137" t="s">
        <v>101</v>
      </c>
      <c r="D74" s="226">
        <f>' № 7  рп, кцср, квр'!E353</f>
        <v>10</v>
      </c>
      <c r="E74" s="226">
        <f>' № 7  рп, кцср, квр'!F353</f>
        <v>10</v>
      </c>
    </row>
    <row r="75" spans="1:5" ht="12.75">
      <c r="A75" s="87">
        <v>2120000000</v>
      </c>
      <c r="B75" s="87"/>
      <c r="C75" s="88" t="s">
        <v>118</v>
      </c>
      <c r="D75" s="35">
        <f>D76+D99+D95</f>
        <v>39821.69999999999</v>
      </c>
      <c r="E75" s="35">
        <f>E76+E99+E95</f>
        <v>39814.899999999994</v>
      </c>
    </row>
    <row r="76" spans="1:5" ht="47.25">
      <c r="A76" s="87">
        <v>2120100000</v>
      </c>
      <c r="B76" s="87"/>
      <c r="C76" s="88" t="s">
        <v>119</v>
      </c>
      <c r="D76" s="35">
        <f>D83+D77+D89+D80+D92+D86</f>
        <v>38048.19999999999</v>
      </c>
      <c r="E76" s="35">
        <f>E83+E77+E89+E80+E92+E86</f>
        <v>38048.1</v>
      </c>
    </row>
    <row r="77" spans="1:5" ht="47.25">
      <c r="A77" s="87">
        <v>2120110690</v>
      </c>
      <c r="B77" s="87"/>
      <c r="C77" s="50" t="s">
        <v>234</v>
      </c>
      <c r="D77" s="35">
        <f aca="true" t="shared" si="10" ref="D77:E78">D78</f>
        <v>11796.099999999999</v>
      </c>
      <c r="E77" s="35">
        <f t="shared" si="10"/>
        <v>11796.099999999999</v>
      </c>
    </row>
    <row r="78" spans="1:5" ht="31.5">
      <c r="A78" s="87">
        <v>2120110690</v>
      </c>
      <c r="B78" s="89" t="s">
        <v>94</v>
      </c>
      <c r="C78" s="50" t="s">
        <v>95</v>
      </c>
      <c r="D78" s="35">
        <f t="shared" si="10"/>
        <v>11796.099999999999</v>
      </c>
      <c r="E78" s="35">
        <f t="shared" si="10"/>
        <v>11796.099999999999</v>
      </c>
    </row>
    <row r="79" spans="1:5" ht="12.75">
      <c r="A79" s="87">
        <v>2120110690</v>
      </c>
      <c r="B79" s="87">
        <v>610</v>
      </c>
      <c r="C79" s="50" t="s">
        <v>101</v>
      </c>
      <c r="D79" s="35">
        <f>' № 7  рп, кцср, квр'!E460</f>
        <v>11796.099999999999</v>
      </c>
      <c r="E79" s="35">
        <f>' № 7  рп, кцср, квр'!F460</f>
        <v>11796.099999999999</v>
      </c>
    </row>
    <row r="80" spans="1:5" ht="47.25">
      <c r="A80" s="140">
        <v>2120111390</v>
      </c>
      <c r="B80" s="140"/>
      <c r="C80" s="50" t="s">
        <v>388</v>
      </c>
      <c r="D80" s="35">
        <f>D81</f>
        <v>140.9</v>
      </c>
      <c r="E80" s="35">
        <f>E81</f>
        <v>140.9</v>
      </c>
    </row>
    <row r="81" spans="1:5" ht="31.5">
      <c r="A81" s="140">
        <v>2120111390</v>
      </c>
      <c r="B81" s="139" t="s">
        <v>94</v>
      </c>
      <c r="C81" s="50" t="s">
        <v>95</v>
      </c>
      <c r="D81" s="35">
        <f>D82</f>
        <v>140.9</v>
      </c>
      <c r="E81" s="35">
        <f>E82</f>
        <v>140.9</v>
      </c>
    </row>
    <row r="82" spans="1:5" ht="12.75">
      <c r="A82" s="140">
        <v>2120111390</v>
      </c>
      <c r="B82" s="140">
        <v>610</v>
      </c>
      <c r="C82" s="50" t="s">
        <v>101</v>
      </c>
      <c r="D82" s="35">
        <f>' № 7  рп, кцср, квр'!E463</f>
        <v>140.9</v>
      </c>
      <c r="E82" s="35">
        <f>' № 7  рп, кцср, квр'!F463</f>
        <v>140.9</v>
      </c>
    </row>
    <row r="83" spans="1:5" ht="31.5">
      <c r="A83" s="87">
        <v>2120120010</v>
      </c>
      <c r="B83" s="87"/>
      <c r="C83" s="88" t="s">
        <v>120</v>
      </c>
      <c r="D83" s="35">
        <f aca="true" t="shared" si="11" ref="D83:E84">D84</f>
        <v>25795.499999999996</v>
      </c>
      <c r="E83" s="35">
        <f t="shared" si="11"/>
        <v>25795.4</v>
      </c>
    </row>
    <row r="84" spans="1:5" ht="31.5">
      <c r="A84" s="87">
        <v>2120120010</v>
      </c>
      <c r="B84" s="89" t="s">
        <v>94</v>
      </c>
      <c r="C84" s="88" t="s">
        <v>95</v>
      </c>
      <c r="D84" s="35">
        <f t="shared" si="11"/>
        <v>25795.499999999996</v>
      </c>
      <c r="E84" s="35">
        <f t="shared" si="11"/>
        <v>25795.4</v>
      </c>
    </row>
    <row r="85" spans="1:5" ht="12.75">
      <c r="A85" s="87">
        <v>2120120010</v>
      </c>
      <c r="B85" s="87">
        <v>610</v>
      </c>
      <c r="C85" s="88" t="s">
        <v>101</v>
      </c>
      <c r="D85" s="35">
        <f>' № 7  рп, кцср, квр'!E466+' № 7  рп, кцср, квр'!E416</f>
        <v>25795.499999999996</v>
      </c>
      <c r="E85" s="35">
        <f>' № 7  рп, кцср, квр'!F466+' № 7  рп, кцср, квр'!F416</f>
        <v>25795.4</v>
      </c>
    </row>
    <row r="86" spans="1:5" ht="31.5">
      <c r="A86" s="163">
        <v>2120120020</v>
      </c>
      <c r="B86" s="163"/>
      <c r="C86" s="164" t="s">
        <v>402</v>
      </c>
      <c r="D86" s="20">
        <f>D87</f>
        <v>195.1</v>
      </c>
      <c r="E86" s="20">
        <f>E87</f>
        <v>195.1</v>
      </c>
    </row>
    <row r="87" spans="1:5" ht="31.5">
      <c r="A87" s="163">
        <v>2120120020</v>
      </c>
      <c r="B87" s="162" t="s">
        <v>94</v>
      </c>
      <c r="C87" s="164" t="s">
        <v>95</v>
      </c>
      <c r="D87" s="20">
        <f>D88</f>
        <v>195.1</v>
      </c>
      <c r="E87" s="20">
        <f>E88</f>
        <v>195.1</v>
      </c>
    </row>
    <row r="88" spans="1:5" ht="12.75">
      <c r="A88" s="163">
        <v>2120120020</v>
      </c>
      <c r="B88" s="163">
        <v>610</v>
      </c>
      <c r="C88" s="164" t="s">
        <v>101</v>
      </c>
      <c r="D88" s="20">
        <f>' № 7  рп, кцср, квр'!E469</f>
        <v>195.1</v>
      </c>
      <c r="E88" s="20">
        <f>' № 7  рп, кцср, квр'!F469</f>
        <v>195.1</v>
      </c>
    </row>
    <row r="89" spans="1:5" ht="47.25">
      <c r="A89" s="87" t="s">
        <v>304</v>
      </c>
      <c r="B89" s="87"/>
      <c r="C89" s="50" t="s">
        <v>243</v>
      </c>
      <c r="D89" s="35">
        <f aca="true" t="shared" si="12" ref="D89:E90">D90</f>
        <v>119.19999999999999</v>
      </c>
      <c r="E89" s="35">
        <f t="shared" si="12"/>
        <v>119.19999999999999</v>
      </c>
    </row>
    <row r="90" spans="1:5" ht="31.5">
      <c r="A90" s="87" t="s">
        <v>304</v>
      </c>
      <c r="B90" s="89" t="s">
        <v>94</v>
      </c>
      <c r="C90" s="50" t="s">
        <v>95</v>
      </c>
      <c r="D90" s="35">
        <f t="shared" si="12"/>
        <v>119.19999999999999</v>
      </c>
      <c r="E90" s="35">
        <f t="shared" si="12"/>
        <v>119.19999999999999</v>
      </c>
    </row>
    <row r="91" spans="1:5" ht="12.75">
      <c r="A91" s="87" t="s">
        <v>304</v>
      </c>
      <c r="B91" s="87">
        <v>610</v>
      </c>
      <c r="C91" s="50" t="s">
        <v>101</v>
      </c>
      <c r="D91" s="35">
        <f>' № 7  рп, кцср, квр'!E472</f>
        <v>119.19999999999999</v>
      </c>
      <c r="E91" s="35">
        <f>' № 7  рп, кцср, квр'!F472</f>
        <v>119.19999999999999</v>
      </c>
    </row>
    <row r="92" spans="1:5" ht="47.25">
      <c r="A92" s="10" t="s">
        <v>392</v>
      </c>
      <c r="B92" s="11"/>
      <c r="C92" s="141" t="s">
        <v>391</v>
      </c>
      <c r="D92" s="35">
        <f>D93</f>
        <v>1.4</v>
      </c>
      <c r="E92" s="35">
        <f>E93</f>
        <v>1.4</v>
      </c>
    </row>
    <row r="93" spans="1:5" ht="31.5">
      <c r="A93" s="10" t="s">
        <v>392</v>
      </c>
      <c r="B93" s="139" t="s">
        <v>94</v>
      </c>
      <c r="C93" s="141" t="s">
        <v>95</v>
      </c>
      <c r="D93" s="35">
        <f>D94</f>
        <v>1.4</v>
      </c>
      <c r="E93" s="35">
        <f>E94</f>
        <v>1.4</v>
      </c>
    </row>
    <row r="94" spans="1:5" ht="12.75">
      <c r="A94" s="10" t="s">
        <v>392</v>
      </c>
      <c r="B94" s="140">
        <v>610</v>
      </c>
      <c r="C94" s="141" t="s">
        <v>101</v>
      </c>
      <c r="D94" s="35">
        <f>' № 7  рп, кцср, квр'!E475</f>
        <v>1.4</v>
      </c>
      <c r="E94" s="35">
        <f>' № 7  рп, кцср, квр'!F475</f>
        <v>1.4</v>
      </c>
    </row>
    <row r="95" spans="1:5" ht="63">
      <c r="A95" s="138">
        <v>2120200000</v>
      </c>
      <c r="B95" s="138"/>
      <c r="C95" s="50" t="s">
        <v>382</v>
      </c>
      <c r="D95" s="35">
        <f aca="true" t="shared" si="13" ref="D95:E97">D96</f>
        <v>19.4</v>
      </c>
      <c r="E95" s="35">
        <f t="shared" si="13"/>
        <v>12.7</v>
      </c>
    </row>
    <row r="96" spans="1:5" ht="31.5">
      <c r="A96" s="138">
        <v>2120220020</v>
      </c>
      <c r="B96" s="138"/>
      <c r="C96" s="50" t="s">
        <v>381</v>
      </c>
      <c r="D96" s="35">
        <f t="shared" si="13"/>
        <v>19.4</v>
      </c>
      <c r="E96" s="35">
        <f t="shared" si="13"/>
        <v>12.7</v>
      </c>
    </row>
    <row r="97" spans="1:5" ht="31.5">
      <c r="A97" s="138">
        <v>2120220020</v>
      </c>
      <c r="B97" s="138">
        <v>600</v>
      </c>
      <c r="C97" s="50" t="s">
        <v>95</v>
      </c>
      <c r="D97" s="35">
        <f t="shared" si="13"/>
        <v>19.4</v>
      </c>
      <c r="E97" s="35">
        <f t="shared" si="13"/>
        <v>12.7</v>
      </c>
    </row>
    <row r="98" spans="1:5" ht="12.75">
      <c r="A98" s="138">
        <v>2120220020</v>
      </c>
      <c r="B98" s="138">
        <v>610</v>
      </c>
      <c r="C98" s="50" t="s">
        <v>101</v>
      </c>
      <c r="D98" s="35">
        <f>' № 7  рп, кцср, квр'!E479</f>
        <v>19.4</v>
      </c>
      <c r="E98" s="35">
        <f>' № 7  рп, кцср, квр'!F479</f>
        <v>12.7</v>
      </c>
    </row>
    <row r="99" spans="1:5" ht="31.5">
      <c r="A99" s="104" t="s">
        <v>332</v>
      </c>
      <c r="B99" s="104"/>
      <c r="C99" s="50" t="s">
        <v>333</v>
      </c>
      <c r="D99" s="35">
        <f aca="true" t="shared" si="14" ref="D99:E101">D100</f>
        <v>1754.1</v>
      </c>
      <c r="E99" s="35">
        <f t="shared" si="14"/>
        <v>1754.1</v>
      </c>
    </row>
    <row r="100" spans="1:5" ht="47.25">
      <c r="A100" s="104" t="s">
        <v>331</v>
      </c>
      <c r="B100" s="104"/>
      <c r="C100" s="50" t="s">
        <v>334</v>
      </c>
      <c r="D100" s="35">
        <f t="shared" si="14"/>
        <v>1754.1</v>
      </c>
      <c r="E100" s="35">
        <f t="shared" si="14"/>
        <v>1754.1</v>
      </c>
    </row>
    <row r="101" spans="1:5" ht="31.5">
      <c r="A101" s="104" t="s">
        <v>331</v>
      </c>
      <c r="B101" s="103" t="s">
        <v>94</v>
      </c>
      <c r="C101" s="50" t="s">
        <v>95</v>
      </c>
      <c r="D101" s="35">
        <f t="shared" si="14"/>
        <v>1754.1</v>
      </c>
      <c r="E101" s="35">
        <f t="shared" si="14"/>
        <v>1754.1</v>
      </c>
    </row>
    <row r="102" spans="1:5" ht="12.75">
      <c r="A102" s="104" t="s">
        <v>331</v>
      </c>
      <c r="B102" s="104">
        <v>610</v>
      </c>
      <c r="C102" s="50" t="s">
        <v>101</v>
      </c>
      <c r="D102" s="35">
        <f>' № 7  рп, кцср, квр'!E483</f>
        <v>1754.1</v>
      </c>
      <c r="E102" s="35">
        <f>' № 7  рп, кцср, квр'!F483</f>
        <v>1754.1</v>
      </c>
    </row>
    <row r="103" spans="1:5" ht="31.5">
      <c r="A103" s="89">
        <v>2130000000</v>
      </c>
      <c r="B103" s="23"/>
      <c r="C103" s="44" t="s">
        <v>111</v>
      </c>
      <c r="D103" s="35">
        <f>D104+D114+D118+D122</f>
        <v>1058.3</v>
      </c>
      <c r="E103" s="35">
        <f>E104+E114+E118+E122</f>
        <v>654.0999999999999</v>
      </c>
    </row>
    <row r="104" spans="1:5" ht="31.5">
      <c r="A104" s="87">
        <v>2130100000</v>
      </c>
      <c r="B104" s="23"/>
      <c r="C104" s="44" t="s">
        <v>206</v>
      </c>
      <c r="D104" s="35">
        <f>D105+D111+D108</f>
        <v>274.8</v>
      </c>
      <c r="E104" s="35">
        <f>E105+E111+E108</f>
        <v>273.5</v>
      </c>
    </row>
    <row r="105" spans="1:5" ht="31.5">
      <c r="A105" s="89">
        <v>2130120260</v>
      </c>
      <c r="B105" s="23"/>
      <c r="C105" s="44" t="s">
        <v>207</v>
      </c>
      <c r="D105" s="35">
        <f aca="true" t="shared" si="15" ref="D105:E106">D106</f>
        <v>125.8</v>
      </c>
      <c r="E105" s="35">
        <f t="shared" si="15"/>
        <v>124.5</v>
      </c>
    </row>
    <row r="106" spans="1:5" ht="31.5">
      <c r="A106" s="89">
        <v>2130120260</v>
      </c>
      <c r="B106" s="87" t="s">
        <v>69</v>
      </c>
      <c r="C106" s="44" t="s">
        <v>92</v>
      </c>
      <c r="D106" s="35">
        <f t="shared" si="15"/>
        <v>125.8</v>
      </c>
      <c r="E106" s="35">
        <f t="shared" si="15"/>
        <v>124.5</v>
      </c>
    </row>
    <row r="107" spans="1:5" ht="31.5">
      <c r="A107" s="89">
        <v>2130120260</v>
      </c>
      <c r="B107" s="87">
        <v>240</v>
      </c>
      <c r="C107" s="44" t="s">
        <v>219</v>
      </c>
      <c r="D107" s="35">
        <f>' № 7  рп, кцср, квр'!E548</f>
        <v>125.8</v>
      </c>
      <c r="E107" s="35">
        <f>' № 7  рп, кцср, квр'!F548</f>
        <v>124.5</v>
      </c>
    </row>
    <row r="108" spans="1:5" ht="31.5">
      <c r="A108" s="89">
        <v>2130111080</v>
      </c>
      <c r="B108" s="87"/>
      <c r="C108" s="88" t="s">
        <v>239</v>
      </c>
      <c r="D108" s="35">
        <f aca="true" t="shared" si="16" ref="D108:E109">D109</f>
        <v>123.9</v>
      </c>
      <c r="E108" s="35">
        <f t="shared" si="16"/>
        <v>123.9</v>
      </c>
    </row>
    <row r="109" spans="1:5" ht="31.5">
      <c r="A109" s="89">
        <v>2130111080</v>
      </c>
      <c r="B109" s="89" t="s">
        <v>94</v>
      </c>
      <c r="C109" s="88" t="s">
        <v>95</v>
      </c>
      <c r="D109" s="35">
        <f t="shared" si="16"/>
        <v>123.9</v>
      </c>
      <c r="E109" s="35">
        <f t="shared" si="16"/>
        <v>123.9</v>
      </c>
    </row>
    <row r="110" spans="1:5" ht="12.75">
      <c r="A110" s="89">
        <v>2130111080</v>
      </c>
      <c r="B110" s="87">
        <v>610</v>
      </c>
      <c r="C110" s="88" t="s">
        <v>101</v>
      </c>
      <c r="D110" s="35">
        <f>' № 7  рп, кцср, квр'!E421</f>
        <v>123.9</v>
      </c>
      <c r="E110" s="35">
        <f>' № 7  рп, кцср, квр'!F421</f>
        <v>123.9</v>
      </c>
    </row>
    <row r="111" spans="1:5" ht="31.5">
      <c r="A111" s="89" t="s">
        <v>318</v>
      </c>
      <c r="B111" s="87"/>
      <c r="C111" s="88" t="s">
        <v>224</v>
      </c>
      <c r="D111" s="35">
        <f aca="true" t="shared" si="17" ref="D111:E112">D112</f>
        <v>25.1</v>
      </c>
      <c r="E111" s="35">
        <f t="shared" si="17"/>
        <v>25.1</v>
      </c>
    </row>
    <row r="112" spans="1:5" ht="31.5">
      <c r="A112" s="89" t="s">
        <v>318</v>
      </c>
      <c r="B112" s="89" t="s">
        <v>94</v>
      </c>
      <c r="C112" s="88" t="s">
        <v>95</v>
      </c>
      <c r="D112" s="35">
        <f t="shared" si="17"/>
        <v>25.1</v>
      </c>
      <c r="E112" s="35">
        <f t="shared" si="17"/>
        <v>25.1</v>
      </c>
    </row>
    <row r="113" spans="1:5" ht="12.75">
      <c r="A113" s="89" t="s">
        <v>318</v>
      </c>
      <c r="B113" s="87">
        <v>610</v>
      </c>
      <c r="C113" s="88" t="s">
        <v>101</v>
      </c>
      <c r="D113" s="35">
        <f>' № 7  рп, кцср, квр'!E424</f>
        <v>25.1</v>
      </c>
      <c r="E113" s="35">
        <f>' № 7  рп, кцср, квр'!F424</f>
        <v>25.1</v>
      </c>
    </row>
    <row r="114" spans="1:5" ht="31.5">
      <c r="A114" s="87">
        <v>2130200000</v>
      </c>
      <c r="B114" s="87"/>
      <c r="C114" s="44" t="s">
        <v>169</v>
      </c>
      <c r="D114" s="35">
        <f aca="true" t="shared" si="18" ref="D114:E116">D115</f>
        <v>114.2</v>
      </c>
      <c r="E114" s="35">
        <f t="shared" si="18"/>
        <v>103.19999999999999</v>
      </c>
    </row>
    <row r="115" spans="1:5" ht="31.5">
      <c r="A115" s="87">
        <v>2130220270</v>
      </c>
      <c r="B115" s="87"/>
      <c r="C115" s="44" t="s">
        <v>170</v>
      </c>
      <c r="D115" s="35">
        <f t="shared" si="18"/>
        <v>114.2</v>
      </c>
      <c r="E115" s="35">
        <f t="shared" si="18"/>
        <v>103.19999999999999</v>
      </c>
    </row>
    <row r="116" spans="1:5" ht="31.5">
      <c r="A116" s="87">
        <v>2130220270</v>
      </c>
      <c r="B116" s="87" t="s">
        <v>69</v>
      </c>
      <c r="C116" s="44" t="s">
        <v>92</v>
      </c>
      <c r="D116" s="35">
        <f t="shared" si="18"/>
        <v>114.2</v>
      </c>
      <c r="E116" s="35">
        <f t="shared" si="18"/>
        <v>103.19999999999999</v>
      </c>
    </row>
    <row r="117" spans="1:5" ht="31.5">
      <c r="A117" s="87">
        <v>2130220270</v>
      </c>
      <c r="B117" s="87">
        <v>240</v>
      </c>
      <c r="C117" s="44" t="s">
        <v>219</v>
      </c>
      <c r="D117" s="35">
        <f>' № 7  рп, кцср, квр'!E552+' № 7  рп, кцср, квр'!E522</f>
        <v>114.2</v>
      </c>
      <c r="E117" s="35">
        <f>' № 7  рп, кцср, квр'!F552+' № 7  рп, кцср, квр'!F522</f>
        <v>103.19999999999999</v>
      </c>
    </row>
    <row r="118" spans="1:5" ht="47.25">
      <c r="A118" s="89">
        <v>2130300000</v>
      </c>
      <c r="B118" s="23"/>
      <c r="C118" s="44" t="s">
        <v>112</v>
      </c>
      <c r="D118" s="35">
        <f aca="true" t="shared" si="19" ref="D118:E120">D119</f>
        <v>599.5</v>
      </c>
      <c r="E118" s="35">
        <f t="shared" si="19"/>
        <v>207.6</v>
      </c>
    </row>
    <row r="119" spans="1:5" ht="31.5">
      <c r="A119" s="89">
        <v>2130320280</v>
      </c>
      <c r="B119" s="23"/>
      <c r="C119" s="44" t="s">
        <v>113</v>
      </c>
      <c r="D119" s="35">
        <f t="shared" si="19"/>
        <v>599.5</v>
      </c>
      <c r="E119" s="35">
        <f t="shared" si="19"/>
        <v>207.6</v>
      </c>
    </row>
    <row r="120" spans="1:5" ht="31.5">
      <c r="A120" s="89">
        <v>2130320280</v>
      </c>
      <c r="B120" s="89" t="s">
        <v>94</v>
      </c>
      <c r="C120" s="88" t="s">
        <v>95</v>
      </c>
      <c r="D120" s="35">
        <f t="shared" si="19"/>
        <v>599.5</v>
      </c>
      <c r="E120" s="35">
        <f t="shared" si="19"/>
        <v>207.6</v>
      </c>
    </row>
    <row r="121" spans="1:5" ht="12.75">
      <c r="A121" s="89">
        <v>2130320280</v>
      </c>
      <c r="B121" s="87">
        <v>610</v>
      </c>
      <c r="C121" s="88" t="s">
        <v>101</v>
      </c>
      <c r="D121" s="35">
        <f>' № 7  рп, кцср, квр'!E572</f>
        <v>599.5</v>
      </c>
      <c r="E121" s="35">
        <f>' № 7  рп, кцср, квр'!F572</f>
        <v>207.6</v>
      </c>
    </row>
    <row r="122" spans="1:5" ht="31.5">
      <c r="A122" s="87">
        <v>2130400000</v>
      </c>
      <c r="B122" s="87"/>
      <c r="C122" s="44" t="s">
        <v>134</v>
      </c>
      <c r="D122" s="35">
        <f aca="true" t="shared" si="20" ref="D122:E124">D123</f>
        <v>69.8</v>
      </c>
      <c r="E122" s="35">
        <f t="shared" si="20"/>
        <v>69.8</v>
      </c>
    </row>
    <row r="123" spans="1:5" ht="31.5">
      <c r="A123" s="87">
        <v>2130420290</v>
      </c>
      <c r="B123" s="87"/>
      <c r="C123" s="44" t="s">
        <v>135</v>
      </c>
      <c r="D123" s="35">
        <f t="shared" si="20"/>
        <v>69.8</v>
      </c>
      <c r="E123" s="35">
        <f t="shared" si="20"/>
        <v>69.8</v>
      </c>
    </row>
    <row r="124" spans="1:5" ht="31.5">
      <c r="A124" s="87">
        <v>2130420290</v>
      </c>
      <c r="B124" s="89" t="s">
        <v>69</v>
      </c>
      <c r="C124" s="88" t="s">
        <v>92</v>
      </c>
      <c r="D124" s="35">
        <f t="shared" si="20"/>
        <v>69.8</v>
      </c>
      <c r="E124" s="35">
        <f t="shared" si="20"/>
        <v>69.8</v>
      </c>
    </row>
    <row r="125" spans="1:5" ht="31.5">
      <c r="A125" s="87">
        <v>2130420290</v>
      </c>
      <c r="B125" s="87">
        <v>240</v>
      </c>
      <c r="C125" s="88" t="s">
        <v>219</v>
      </c>
      <c r="D125" s="35">
        <f>' № 7  рп, кцср, квр'!E526</f>
        <v>69.8</v>
      </c>
      <c r="E125" s="35">
        <f>' № 7  рп, кцср, квр'!F526</f>
        <v>69.8</v>
      </c>
    </row>
    <row r="126" spans="1:6" s="31" customFormat="1" ht="47.25">
      <c r="A126" s="26">
        <v>2200000000</v>
      </c>
      <c r="B126" s="15"/>
      <c r="C126" s="48" t="s">
        <v>340</v>
      </c>
      <c r="D126" s="225">
        <f>D127+D142+D168+D192+D252</f>
        <v>89151.1</v>
      </c>
      <c r="E126" s="225">
        <f>E127+E142+E168+E192+E252</f>
        <v>89061.29999999999</v>
      </c>
      <c r="F126" s="70"/>
    </row>
    <row r="127" spans="1:5" ht="12.75">
      <c r="A127" s="89">
        <v>2210000000</v>
      </c>
      <c r="B127" s="87"/>
      <c r="C127" s="88" t="s">
        <v>179</v>
      </c>
      <c r="D127" s="35">
        <f>D128+D138</f>
        <v>14452.6</v>
      </c>
      <c r="E127" s="35">
        <f>E128+E138</f>
        <v>14452.6</v>
      </c>
    </row>
    <row r="128" spans="1:5" ht="31.5">
      <c r="A128" s="89">
        <v>2210100000</v>
      </c>
      <c r="B128" s="87"/>
      <c r="C128" s="88" t="s">
        <v>180</v>
      </c>
      <c r="D128" s="35">
        <f>D132+D129+D135</f>
        <v>14372.6</v>
      </c>
      <c r="E128" s="35">
        <f>E132+E129+E135</f>
        <v>14372.6</v>
      </c>
    </row>
    <row r="129" spans="1:5" ht="47.25">
      <c r="A129" s="89">
        <v>2210110680</v>
      </c>
      <c r="B129" s="87"/>
      <c r="C129" s="55" t="s">
        <v>235</v>
      </c>
      <c r="D129" s="35">
        <f aca="true" t="shared" si="21" ref="D129:E130">D130</f>
        <v>6295.5</v>
      </c>
      <c r="E129" s="35">
        <f t="shared" si="21"/>
        <v>6295.5</v>
      </c>
    </row>
    <row r="130" spans="1:5" ht="31.5">
      <c r="A130" s="89">
        <v>2210110680</v>
      </c>
      <c r="B130" s="89" t="s">
        <v>94</v>
      </c>
      <c r="C130" s="50" t="s">
        <v>95</v>
      </c>
      <c r="D130" s="35">
        <f t="shared" si="21"/>
        <v>6295.5</v>
      </c>
      <c r="E130" s="35">
        <f t="shared" si="21"/>
        <v>6295.5</v>
      </c>
    </row>
    <row r="131" spans="1:5" ht="12.75">
      <c r="A131" s="89">
        <v>2210110680</v>
      </c>
      <c r="B131" s="87">
        <v>610</v>
      </c>
      <c r="C131" s="50" t="s">
        <v>101</v>
      </c>
      <c r="D131" s="35">
        <f>' № 7  рп, кцср, квр'!E578</f>
        <v>6295.5</v>
      </c>
      <c r="E131" s="35">
        <f>' № 7  рп, кцср, квр'!F578</f>
        <v>6295.5</v>
      </c>
    </row>
    <row r="132" spans="1:5" ht="31.5">
      <c r="A132" s="89">
        <v>2210120010</v>
      </c>
      <c r="B132" s="87"/>
      <c r="C132" s="88" t="s">
        <v>120</v>
      </c>
      <c r="D132" s="35">
        <f aca="true" t="shared" si="22" ref="D132:E133">D133</f>
        <v>8013.5</v>
      </c>
      <c r="E132" s="35">
        <f t="shared" si="22"/>
        <v>8013.5</v>
      </c>
    </row>
    <row r="133" spans="1:5" ht="31.5">
      <c r="A133" s="89">
        <v>2210120010</v>
      </c>
      <c r="B133" s="89" t="s">
        <v>94</v>
      </c>
      <c r="C133" s="88" t="s">
        <v>95</v>
      </c>
      <c r="D133" s="35">
        <f t="shared" si="22"/>
        <v>8013.5</v>
      </c>
      <c r="E133" s="35">
        <f t="shared" si="22"/>
        <v>8013.5</v>
      </c>
    </row>
    <row r="134" spans="1:5" ht="12.75">
      <c r="A134" s="89">
        <v>2210120010</v>
      </c>
      <c r="B134" s="87">
        <v>610</v>
      </c>
      <c r="C134" s="88" t="s">
        <v>101</v>
      </c>
      <c r="D134" s="35">
        <f>' № 7  рп, кцср, квр'!E581</f>
        <v>8013.5</v>
      </c>
      <c r="E134" s="35">
        <f>' № 7  рп, кцср, квр'!F581</f>
        <v>8013.5</v>
      </c>
    </row>
    <row r="135" spans="1:5" ht="29.25" customHeight="1">
      <c r="A135" s="89" t="s">
        <v>311</v>
      </c>
      <c r="B135" s="87"/>
      <c r="C135" s="55" t="s">
        <v>244</v>
      </c>
      <c r="D135" s="35">
        <f aca="true" t="shared" si="23" ref="D135:E136">D136</f>
        <v>63.6</v>
      </c>
      <c r="E135" s="35">
        <f t="shared" si="23"/>
        <v>63.6</v>
      </c>
    </row>
    <row r="136" spans="1:5" ht="31.5">
      <c r="A136" s="89" t="s">
        <v>311</v>
      </c>
      <c r="B136" s="89" t="s">
        <v>94</v>
      </c>
      <c r="C136" s="50" t="s">
        <v>95</v>
      </c>
      <c r="D136" s="35">
        <f t="shared" si="23"/>
        <v>63.6</v>
      </c>
      <c r="E136" s="35">
        <f t="shared" si="23"/>
        <v>63.6</v>
      </c>
    </row>
    <row r="137" spans="1:5" ht="12.75">
      <c r="A137" s="89" t="s">
        <v>311</v>
      </c>
      <c r="B137" s="87">
        <v>610</v>
      </c>
      <c r="C137" s="50" t="s">
        <v>101</v>
      </c>
      <c r="D137" s="35">
        <f>' № 7  рп, кцср, квр'!E584</f>
        <v>63.6</v>
      </c>
      <c r="E137" s="35">
        <f>' № 7  рп, кцср, квр'!F584</f>
        <v>63.6</v>
      </c>
    </row>
    <row r="138" spans="1:5" ht="31.5">
      <c r="A138" s="109">
        <v>2210200000</v>
      </c>
      <c r="B138" s="87"/>
      <c r="C138" s="88" t="s">
        <v>181</v>
      </c>
      <c r="D138" s="35">
        <f aca="true" t="shared" si="24" ref="D138:E140">D139</f>
        <v>80</v>
      </c>
      <c r="E138" s="35">
        <f t="shared" si="24"/>
        <v>80</v>
      </c>
    </row>
    <row r="139" spans="1:5" ht="12.75">
      <c r="A139" s="140">
        <v>2210220010</v>
      </c>
      <c r="B139" s="140"/>
      <c r="C139" s="121" t="s">
        <v>383</v>
      </c>
      <c r="D139" s="35">
        <f t="shared" si="24"/>
        <v>80</v>
      </c>
      <c r="E139" s="35">
        <f t="shared" si="24"/>
        <v>80</v>
      </c>
    </row>
    <row r="140" spans="1:5" ht="31.5">
      <c r="A140" s="140">
        <v>2210220010</v>
      </c>
      <c r="B140" s="139" t="s">
        <v>94</v>
      </c>
      <c r="C140" s="141" t="s">
        <v>95</v>
      </c>
      <c r="D140" s="35">
        <f t="shared" si="24"/>
        <v>80</v>
      </c>
      <c r="E140" s="35">
        <f t="shared" si="24"/>
        <v>80</v>
      </c>
    </row>
    <row r="141" spans="1:5" ht="12.75">
      <c r="A141" s="140">
        <v>2210220010</v>
      </c>
      <c r="B141" s="140">
        <v>610</v>
      </c>
      <c r="C141" s="141" t="s">
        <v>101</v>
      </c>
      <c r="D141" s="35">
        <f>' № 7  рп, кцср, квр'!E588</f>
        <v>80</v>
      </c>
      <c r="E141" s="35">
        <f>' № 7  рп, кцср, квр'!F588</f>
        <v>80</v>
      </c>
    </row>
    <row r="142" spans="1:5" ht="31.5">
      <c r="A142" s="89">
        <v>2220000000</v>
      </c>
      <c r="B142" s="87"/>
      <c r="C142" s="88" t="s">
        <v>136</v>
      </c>
      <c r="D142" s="35">
        <f>D143+D153+D160+D164</f>
        <v>36425.00000000001</v>
      </c>
      <c r="E142" s="35">
        <f>E143+E153+E160+E164</f>
        <v>36403.9</v>
      </c>
    </row>
    <row r="143" spans="1:5" ht="31.5">
      <c r="A143" s="87">
        <v>2220100000</v>
      </c>
      <c r="B143" s="87"/>
      <c r="C143" s="88" t="s">
        <v>182</v>
      </c>
      <c r="D143" s="35">
        <f>D147+D144+D150</f>
        <v>27445.300000000003</v>
      </c>
      <c r="E143" s="35">
        <f>E147+E144+E150</f>
        <v>27445.300000000003</v>
      </c>
    </row>
    <row r="144" spans="1:5" ht="47.25">
      <c r="A144" s="87">
        <v>2220110680</v>
      </c>
      <c r="B144" s="87"/>
      <c r="C144" s="55" t="s">
        <v>235</v>
      </c>
      <c r="D144" s="35">
        <f aca="true" t="shared" si="25" ref="D144:E145">D145</f>
        <v>12507.199999999999</v>
      </c>
      <c r="E144" s="35">
        <f t="shared" si="25"/>
        <v>12507.2</v>
      </c>
    </row>
    <row r="145" spans="1:5" ht="31.5">
      <c r="A145" s="87">
        <v>2220110680</v>
      </c>
      <c r="B145" s="89" t="s">
        <v>94</v>
      </c>
      <c r="C145" s="50" t="s">
        <v>95</v>
      </c>
      <c r="D145" s="35">
        <f t="shared" si="25"/>
        <v>12507.199999999999</v>
      </c>
      <c r="E145" s="35">
        <f t="shared" si="25"/>
        <v>12507.2</v>
      </c>
    </row>
    <row r="146" spans="1:5" ht="12.75">
      <c r="A146" s="87">
        <v>2220110680</v>
      </c>
      <c r="B146" s="87">
        <v>610</v>
      </c>
      <c r="C146" s="50" t="s">
        <v>101</v>
      </c>
      <c r="D146" s="35">
        <f>' № 7  рп, кцср, квр'!E593</f>
        <v>12507.199999999999</v>
      </c>
      <c r="E146" s="35">
        <f>' № 7  рп, кцср, квр'!F593</f>
        <v>12507.2</v>
      </c>
    </row>
    <row r="147" spans="1:5" ht="31.5">
      <c r="A147" s="87">
        <v>2220120010</v>
      </c>
      <c r="B147" s="87"/>
      <c r="C147" s="88" t="s">
        <v>120</v>
      </c>
      <c r="D147" s="35">
        <f aca="true" t="shared" si="26" ref="D147:E148">D148</f>
        <v>14811.7</v>
      </c>
      <c r="E147" s="35">
        <f t="shared" si="26"/>
        <v>14811.7</v>
      </c>
    </row>
    <row r="148" spans="1:5" ht="31.5">
      <c r="A148" s="87">
        <v>2220120010</v>
      </c>
      <c r="B148" s="89" t="s">
        <v>94</v>
      </c>
      <c r="C148" s="88" t="s">
        <v>95</v>
      </c>
      <c r="D148" s="35">
        <f t="shared" si="26"/>
        <v>14811.7</v>
      </c>
      <c r="E148" s="35">
        <f t="shared" si="26"/>
        <v>14811.7</v>
      </c>
    </row>
    <row r="149" spans="1:5" ht="12.75">
      <c r="A149" s="87">
        <v>2220120010</v>
      </c>
      <c r="B149" s="87">
        <v>610</v>
      </c>
      <c r="C149" s="88" t="s">
        <v>101</v>
      </c>
      <c r="D149" s="35">
        <f>' № 7  рп, кцср, квр'!E596</f>
        <v>14811.7</v>
      </c>
      <c r="E149" s="35">
        <f>' № 7  рп, кцср, квр'!F596</f>
        <v>14811.7</v>
      </c>
    </row>
    <row r="150" spans="1:5" ht="30.75" customHeight="1">
      <c r="A150" s="87" t="s">
        <v>312</v>
      </c>
      <c r="B150" s="87"/>
      <c r="C150" s="55" t="s">
        <v>244</v>
      </c>
      <c r="D150" s="35">
        <f aca="true" t="shared" si="27" ref="D150:E151">D151</f>
        <v>126.39999999999999</v>
      </c>
      <c r="E150" s="35">
        <f t="shared" si="27"/>
        <v>126.4</v>
      </c>
    </row>
    <row r="151" spans="1:5" ht="31.5">
      <c r="A151" s="87" t="s">
        <v>312</v>
      </c>
      <c r="B151" s="89" t="s">
        <v>94</v>
      </c>
      <c r="C151" s="50" t="s">
        <v>95</v>
      </c>
      <c r="D151" s="35">
        <f t="shared" si="27"/>
        <v>126.39999999999999</v>
      </c>
      <c r="E151" s="35">
        <f t="shared" si="27"/>
        <v>126.4</v>
      </c>
    </row>
    <row r="152" spans="1:5" ht="12.75">
      <c r="A152" s="87" t="s">
        <v>312</v>
      </c>
      <c r="B152" s="87">
        <v>610</v>
      </c>
      <c r="C152" s="50" t="s">
        <v>101</v>
      </c>
      <c r="D152" s="35">
        <f>' № 7  рп, кцср, квр'!E599</f>
        <v>126.39999999999999</v>
      </c>
      <c r="E152" s="35">
        <f>' № 7  рп, кцср, квр'!F599</f>
        <v>126.4</v>
      </c>
    </row>
    <row r="153" spans="1:5" ht="31.5">
      <c r="A153" s="87">
        <v>2220200000</v>
      </c>
      <c r="B153" s="87"/>
      <c r="C153" s="88" t="s">
        <v>183</v>
      </c>
      <c r="D153" s="35">
        <f>D154+D157</f>
        <v>6443.8</v>
      </c>
      <c r="E153" s="35">
        <f>E154+E157</f>
        <v>6436.1</v>
      </c>
    </row>
    <row r="154" spans="1:5" ht="12.75">
      <c r="A154" s="110">
        <v>2220220320</v>
      </c>
      <c r="B154" s="87"/>
      <c r="C154" s="88" t="s">
        <v>137</v>
      </c>
      <c r="D154" s="35">
        <f aca="true" t="shared" si="28" ref="D154:E155">D155</f>
        <v>3158.5</v>
      </c>
      <c r="E154" s="35">
        <f t="shared" si="28"/>
        <v>3158.4</v>
      </c>
    </row>
    <row r="155" spans="1:5" ht="31.5">
      <c r="A155" s="87">
        <v>2220220320</v>
      </c>
      <c r="B155" s="89" t="s">
        <v>94</v>
      </c>
      <c r="C155" s="88" t="s">
        <v>95</v>
      </c>
      <c r="D155" s="35">
        <f t="shared" si="28"/>
        <v>3158.5</v>
      </c>
      <c r="E155" s="35">
        <f t="shared" si="28"/>
        <v>3158.4</v>
      </c>
    </row>
    <row r="156" spans="1:5" ht="12.75">
      <c r="A156" s="87">
        <v>2220220320</v>
      </c>
      <c r="B156" s="87">
        <v>610</v>
      </c>
      <c r="C156" s="88" t="s">
        <v>101</v>
      </c>
      <c r="D156" s="35">
        <f>' № 7  рп, кцср, квр'!E603</f>
        <v>3158.5</v>
      </c>
      <c r="E156" s="35">
        <f>' № 7  рп, кцср, квр'!F603</f>
        <v>3158.4</v>
      </c>
    </row>
    <row r="157" spans="1:5" ht="12.75">
      <c r="A157" s="140">
        <v>2220220330</v>
      </c>
      <c r="B157" s="140"/>
      <c r="C157" s="72" t="s">
        <v>384</v>
      </c>
      <c r="D157" s="35">
        <f>D158</f>
        <v>3285.3</v>
      </c>
      <c r="E157" s="35">
        <f>E158</f>
        <v>3277.7</v>
      </c>
    </row>
    <row r="158" spans="1:5" ht="31.5">
      <c r="A158" s="140">
        <v>2220220330</v>
      </c>
      <c r="B158" s="142" t="s">
        <v>69</v>
      </c>
      <c r="C158" s="144" t="s">
        <v>92</v>
      </c>
      <c r="D158" s="35">
        <f>D159</f>
        <v>3285.3</v>
      </c>
      <c r="E158" s="35">
        <f>E159</f>
        <v>3277.7</v>
      </c>
    </row>
    <row r="159" spans="1:5" ht="31.5">
      <c r="A159" s="140">
        <v>2220220330</v>
      </c>
      <c r="B159" s="143">
        <v>240</v>
      </c>
      <c r="C159" s="144" t="s">
        <v>219</v>
      </c>
      <c r="D159" s="35">
        <f>' № 7  рп, кцср, квр'!E606</f>
        <v>3285.3</v>
      </c>
      <c r="E159" s="35">
        <f>' № 7  рп, кцср, квр'!F606</f>
        <v>3277.7</v>
      </c>
    </row>
    <row r="160" spans="1:5" ht="47.25">
      <c r="A160" s="110">
        <v>2220300000</v>
      </c>
      <c r="B160" s="104"/>
      <c r="C160" s="50" t="s">
        <v>335</v>
      </c>
      <c r="D160" s="35">
        <f aca="true" t="shared" si="29" ref="D160:E162">D161</f>
        <v>1074.5</v>
      </c>
      <c r="E160" s="35">
        <f t="shared" si="29"/>
        <v>1074.5</v>
      </c>
    </row>
    <row r="161" spans="1:5" ht="31.5">
      <c r="A161" s="136">
        <v>2220320030</v>
      </c>
      <c r="B161" s="136"/>
      <c r="C161" s="50" t="s">
        <v>356</v>
      </c>
      <c r="D161" s="20">
        <f t="shared" si="29"/>
        <v>1074.5</v>
      </c>
      <c r="E161" s="20">
        <f t="shared" si="29"/>
        <v>1074.5</v>
      </c>
    </row>
    <row r="162" spans="1:5" ht="31.5">
      <c r="A162" s="136">
        <v>2220320030</v>
      </c>
      <c r="B162" s="135" t="s">
        <v>94</v>
      </c>
      <c r="C162" s="137" t="s">
        <v>95</v>
      </c>
      <c r="D162" s="20">
        <f t="shared" si="29"/>
        <v>1074.5</v>
      </c>
      <c r="E162" s="20">
        <f t="shared" si="29"/>
        <v>1074.5</v>
      </c>
    </row>
    <row r="163" spans="1:5" ht="12.75">
      <c r="A163" s="136">
        <v>2220320030</v>
      </c>
      <c r="B163" s="136">
        <v>610</v>
      </c>
      <c r="C163" s="137" t="s">
        <v>101</v>
      </c>
      <c r="D163" s="20">
        <f>' № 7  рп, кцср, квр'!E610</f>
        <v>1074.5</v>
      </c>
      <c r="E163" s="20">
        <f>' № 7  рп, кцср, квр'!F610</f>
        <v>1074.5</v>
      </c>
    </row>
    <row r="164" spans="1:5" ht="47.25">
      <c r="A164" s="106">
        <v>2220400000</v>
      </c>
      <c r="B164" s="106"/>
      <c r="C164" s="50" t="s">
        <v>339</v>
      </c>
      <c r="D164" s="35">
        <f aca="true" t="shared" si="30" ref="D164:E166">D165</f>
        <v>1461.3999999999999</v>
      </c>
      <c r="E164" s="35">
        <f t="shared" si="30"/>
        <v>1448</v>
      </c>
    </row>
    <row r="165" spans="1:5" ht="31.5">
      <c r="A165" s="119">
        <v>2220420020</v>
      </c>
      <c r="B165" s="119"/>
      <c r="C165" s="50" t="s">
        <v>289</v>
      </c>
      <c r="D165" s="35">
        <f t="shared" si="30"/>
        <v>1461.3999999999999</v>
      </c>
      <c r="E165" s="35">
        <f t="shared" si="30"/>
        <v>1448</v>
      </c>
    </row>
    <row r="166" spans="1:5" ht="31.5">
      <c r="A166" s="119">
        <v>2220420020</v>
      </c>
      <c r="B166" s="118" t="s">
        <v>94</v>
      </c>
      <c r="C166" s="50" t="s">
        <v>95</v>
      </c>
      <c r="D166" s="35">
        <f t="shared" si="30"/>
        <v>1461.3999999999999</v>
      </c>
      <c r="E166" s="35">
        <f t="shared" si="30"/>
        <v>1448</v>
      </c>
    </row>
    <row r="167" spans="1:5" ht="12.75">
      <c r="A167" s="119">
        <v>2220420020</v>
      </c>
      <c r="B167" s="119">
        <v>610</v>
      </c>
      <c r="C167" s="50" t="s">
        <v>101</v>
      </c>
      <c r="D167" s="35">
        <f>' № 7  рп, кцср, квр'!E614</f>
        <v>1461.3999999999999</v>
      </c>
      <c r="E167" s="35">
        <f>' № 7  рп, кцср, квр'!F614</f>
        <v>1448</v>
      </c>
    </row>
    <row r="168" spans="1:5" ht="12.75">
      <c r="A168" s="87">
        <v>2230000000</v>
      </c>
      <c r="B168" s="87"/>
      <c r="C168" s="88" t="s">
        <v>188</v>
      </c>
      <c r="D168" s="35">
        <f>D169+D173+D177</f>
        <v>13843.7</v>
      </c>
      <c r="E168" s="35">
        <f>E169+E173+E177</f>
        <v>13842.000000000002</v>
      </c>
    </row>
    <row r="169" spans="1:5" ht="31.5">
      <c r="A169" s="87">
        <v>2230100000</v>
      </c>
      <c r="B169" s="87"/>
      <c r="C169" s="88" t="s">
        <v>189</v>
      </c>
      <c r="D169" s="35">
        <f>D170</f>
        <v>12565.7</v>
      </c>
      <c r="E169" s="35">
        <f>E170</f>
        <v>12565.7</v>
      </c>
    </row>
    <row r="170" spans="1:5" ht="31.5">
      <c r="A170" s="87">
        <v>2230120010</v>
      </c>
      <c r="B170" s="87"/>
      <c r="C170" s="88" t="s">
        <v>120</v>
      </c>
      <c r="D170" s="35">
        <f aca="true" t="shared" si="31" ref="D170:E171">D171</f>
        <v>12565.7</v>
      </c>
      <c r="E170" s="35">
        <f t="shared" si="31"/>
        <v>12565.7</v>
      </c>
    </row>
    <row r="171" spans="1:5" ht="31.5">
      <c r="A171" s="87">
        <v>2230120010</v>
      </c>
      <c r="B171" s="89" t="s">
        <v>94</v>
      </c>
      <c r="C171" s="88" t="s">
        <v>95</v>
      </c>
      <c r="D171" s="35">
        <f t="shared" si="31"/>
        <v>12565.7</v>
      </c>
      <c r="E171" s="35">
        <f t="shared" si="31"/>
        <v>12565.7</v>
      </c>
    </row>
    <row r="172" spans="1:5" ht="12.75">
      <c r="A172" s="87">
        <v>2230120010</v>
      </c>
      <c r="B172" s="87">
        <v>610</v>
      </c>
      <c r="C172" s="88" t="s">
        <v>101</v>
      </c>
      <c r="D172" s="35">
        <f>' № 7  рп, кцср, квр'!E683</f>
        <v>12565.7</v>
      </c>
      <c r="E172" s="35">
        <f>' № 7  рп, кцср, квр'!F683</f>
        <v>12565.7</v>
      </c>
    </row>
    <row r="173" spans="1:5" ht="63">
      <c r="A173" s="87">
        <v>2230200000</v>
      </c>
      <c r="B173" s="87"/>
      <c r="C173" s="88" t="s">
        <v>190</v>
      </c>
      <c r="D173" s="35">
        <f aca="true" t="shared" si="32" ref="D173:E175">D174</f>
        <v>260.7</v>
      </c>
      <c r="E173" s="35">
        <f t="shared" si="32"/>
        <v>260.7</v>
      </c>
    </row>
    <row r="174" spans="1:5" ht="12.75">
      <c r="A174" s="87">
        <v>2230220040</v>
      </c>
      <c r="B174" s="87"/>
      <c r="C174" s="88" t="s">
        <v>191</v>
      </c>
      <c r="D174" s="35">
        <f t="shared" si="32"/>
        <v>260.7</v>
      </c>
      <c r="E174" s="35">
        <f t="shared" si="32"/>
        <v>260.7</v>
      </c>
    </row>
    <row r="175" spans="1:5" ht="31.5">
      <c r="A175" s="87">
        <v>2230220040</v>
      </c>
      <c r="B175" s="89" t="s">
        <v>94</v>
      </c>
      <c r="C175" s="88" t="s">
        <v>95</v>
      </c>
      <c r="D175" s="35">
        <f t="shared" si="32"/>
        <v>260.7</v>
      </c>
      <c r="E175" s="35">
        <f t="shared" si="32"/>
        <v>260.7</v>
      </c>
    </row>
    <row r="176" spans="1:5" ht="12.75">
      <c r="A176" s="87">
        <v>2230220040</v>
      </c>
      <c r="B176" s="87">
        <v>610</v>
      </c>
      <c r="C176" s="88" t="s">
        <v>101</v>
      </c>
      <c r="D176" s="35">
        <f>' № 7  рп, кцср, квр'!E687</f>
        <v>260.7</v>
      </c>
      <c r="E176" s="35">
        <f>' № 7  рп, кцср, квр'!F687</f>
        <v>260.7</v>
      </c>
    </row>
    <row r="177" spans="1:5" ht="31.5">
      <c r="A177" s="87">
        <v>2230300000</v>
      </c>
      <c r="B177" s="87"/>
      <c r="C177" s="88" t="s">
        <v>192</v>
      </c>
      <c r="D177" s="35">
        <f>D178+D185</f>
        <v>1017.3</v>
      </c>
      <c r="E177" s="35">
        <f>E178+E185</f>
        <v>1015.5999999999999</v>
      </c>
    </row>
    <row r="178" spans="1:5" ht="31.5">
      <c r="A178" s="87">
        <v>2230320300</v>
      </c>
      <c r="B178" s="87"/>
      <c r="C178" s="88" t="s">
        <v>193</v>
      </c>
      <c r="D178" s="35">
        <f>D179+D181+D183</f>
        <v>386.5</v>
      </c>
      <c r="E178" s="35">
        <f>E179+E181+E183</f>
        <v>386.2</v>
      </c>
    </row>
    <row r="179" spans="1:5" ht="63">
      <c r="A179" s="87">
        <v>2230320300</v>
      </c>
      <c r="B179" s="89" t="s">
        <v>68</v>
      </c>
      <c r="C179" s="88" t="s">
        <v>1</v>
      </c>
      <c r="D179" s="35">
        <f>D180</f>
        <v>134.7</v>
      </c>
      <c r="E179" s="35">
        <f>E180</f>
        <v>134.5</v>
      </c>
    </row>
    <row r="180" spans="1:5" ht="31.5">
      <c r="A180" s="87">
        <v>2230320300</v>
      </c>
      <c r="B180" s="87">
        <v>120</v>
      </c>
      <c r="C180" s="88" t="s">
        <v>220</v>
      </c>
      <c r="D180" s="35">
        <f>' № 7  рп, кцср, квр'!E691</f>
        <v>134.7</v>
      </c>
      <c r="E180" s="35">
        <f>' № 7  рп, кцср, квр'!F691</f>
        <v>134.5</v>
      </c>
    </row>
    <row r="181" spans="1:5" ht="31.5">
      <c r="A181" s="87">
        <v>2230320300</v>
      </c>
      <c r="B181" s="89" t="s">
        <v>69</v>
      </c>
      <c r="C181" s="88" t="s">
        <v>92</v>
      </c>
      <c r="D181" s="35">
        <f>D182</f>
        <v>121</v>
      </c>
      <c r="E181" s="35">
        <f>E182</f>
        <v>121</v>
      </c>
    </row>
    <row r="182" spans="1:5" ht="31.5">
      <c r="A182" s="87">
        <v>2230320300</v>
      </c>
      <c r="B182" s="87">
        <v>240</v>
      </c>
      <c r="C182" s="88" t="s">
        <v>219</v>
      </c>
      <c r="D182" s="35">
        <f>' № 7  рп, кцср, квр'!E693</f>
        <v>121</v>
      </c>
      <c r="E182" s="35">
        <f>' № 7  рп, кцср, квр'!F693</f>
        <v>121</v>
      </c>
    </row>
    <row r="183" spans="1:5" ht="12.75">
      <c r="A183" s="87">
        <v>2230320300</v>
      </c>
      <c r="B183" s="87" t="s">
        <v>70</v>
      </c>
      <c r="C183" s="88" t="s">
        <v>71</v>
      </c>
      <c r="D183" s="35">
        <f>D184</f>
        <v>130.8</v>
      </c>
      <c r="E183" s="35">
        <f>E184</f>
        <v>130.7</v>
      </c>
    </row>
    <row r="184" spans="1:5" ht="12.75">
      <c r="A184" s="87">
        <v>2230320300</v>
      </c>
      <c r="B184" s="87">
        <v>850</v>
      </c>
      <c r="C184" s="88" t="s">
        <v>97</v>
      </c>
      <c r="D184" s="35">
        <f>' № 7  рп, кцср, квр'!E695</f>
        <v>130.8</v>
      </c>
      <c r="E184" s="35">
        <f>' № 7  рп, кцср, квр'!F695</f>
        <v>130.7</v>
      </c>
    </row>
    <row r="185" spans="1:5" ht="12.75">
      <c r="A185" s="87">
        <v>2230320320</v>
      </c>
      <c r="B185" s="87"/>
      <c r="C185" s="88" t="s">
        <v>137</v>
      </c>
      <c r="D185" s="35">
        <f>D186+D188+D190</f>
        <v>630.8</v>
      </c>
      <c r="E185" s="35">
        <f>E186+E188+E190</f>
        <v>629.4</v>
      </c>
    </row>
    <row r="186" spans="1:5" ht="63">
      <c r="A186" s="87">
        <v>2230320320</v>
      </c>
      <c r="B186" s="89" t="s">
        <v>68</v>
      </c>
      <c r="C186" s="88" t="s">
        <v>1</v>
      </c>
      <c r="D186" s="35">
        <f>D187</f>
        <v>278.4</v>
      </c>
      <c r="E186" s="35">
        <f>E187</f>
        <v>277</v>
      </c>
    </row>
    <row r="187" spans="1:5" ht="31.5">
      <c r="A187" s="87">
        <v>2230320320</v>
      </c>
      <c r="B187" s="87">
        <v>120</v>
      </c>
      <c r="C187" s="88" t="s">
        <v>220</v>
      </c>
      <c r="D187" s="35">
        <f>' № 7  рп, кцср, квр'!E698</f>
        <v>278.4</v>
      </c>
      <c r="E187" s="35">
        <f>' № 7  рп, кцср, квр'!F698</f>
        <v>277</v>
      </c>
    </row>
    <row r="188" spans="1:5" ht="31.5">
      <c r="A188" s="87">
        <v>2230320320</v>
      </c>
      <c r="B188" s="89" t="s">
        <v>69</v>
      </c>
      <c r="C188" s="88" t="s">
        <v>92</v>
      </c>
      <c r="D188" s="35">
        <f>D189</f>
        <v>172.5</v>
      </c>
      <c r="E188" s="35">
        <f>E189</f>
        <v>172.5</v>
      </c>
    </row>
    <row r="189" spans="1:5" ht="31.5">
      <c r="A189" s="87">
        <v>2230320320</v>
      </c>
      <c r="B189" s="87">
        <v>240</v>
      </c>
      <c r="C189" s="88" t="s">
        <v>219</v>
      </c>
      <c r="D189" s="35">
        <f>' № 7  рп, кцср, квр'!E700</f>
        <v>172.5</v>
      </c>
      <c r="E189" s="35">
        <f>' № 7  рп, кцср, квр'!F700</f>
        <v>172.5</v>
      </c>
    </row>
    <row r="190" spans="1:5" ht="31.5">
      <c r="A190" s="87">
        <v>2230320320</v>
      </c>
      <c r="B190" s="89" t="s">
        <v>94</v>
      </c>
      <c r="C190" s="88" t="s">
        <v>95</v>
      </c>
      <c r="D190" s="35">
        <f>D191</f>
        <v>179.9</v>
      </c>
      <c r="E190" s="35">
        <f>E191</f>
        <v>179.9</v>
      </c>
    </row>
    <row r="191" spans="1:5" ht="12.75">
      <c r="A191" s="87">
        <v>2230320320</v>
      </c>
      <c r="B191" s="87">
        <v>610</v>
      </c>
      <c r="C191" s="88" t="s">
        <v>101</v>
      </c>
      <c r="D191" s="35">
        <f>' № 7  рп, кцср, квр'!E702</f>
        <v>179.9</v>
      </c>
      <c r="E191" s="35">
        <f>' № 7  рп, кцср, квр'!F702</f>
        <v>179.9</v>
      </c>
    </row>
    <row r="192" spans="1:5" ht="31.5">
      <c r="A192" s="89">
        <v>2240000000</v>
      </c>
      <c r="B192" s="87"/>
      <c r="C192" s="88" t="s">
        <v>129</v>
      </c>
      <c r="D192" s="33">
        <f>D193+D197+D211+D221+D228+D239</f>
        <v>7415.700000000002</v>
      </c>
      <c r="E192" s="33">
        <f>E193+E197+E211+E221+E228+E239</f>
        <v>7348.7</v>
      </c>
    </row>
    <row r="193" spans="1:5" ht="31.5">
      <c r="A193" s="89">
        <v>2240100000</v>
      </c>
      <c r="B193" s="87"/>
      <c r="C193" s="88" t="s">
        <v>185</v>
      </c>
      <c r="D193" s="35">
        <f>D194</f>
        <v>500</v>
      </c>
      <c r="E193" s="35">
        <f>E194</f>
        <v>500</v>
      </c>
    </row>
    <row r="194" spans="1:5" ht="31.5">
      <c r="A194" s="89">
        <v>2240120330</v>
      </c>
      <c r="B194" s="87"/>
      <c r="C194" s="88" t="s">
        <v>140</v>
      </c>
      <c r="D194" s="35">
        <f aca="true" t="shared" si="33" ref="D194:E195">D195</f>
        <v>500</v>
      </c>
      <c r="E194" s="35">
        <f t="shared" si="33"/>
        <v>500</v>
      </c>
    </row>
    <row r="195" spans="1:5" ht="31.5">
      <c r="A195" s="89">
        <v>2240120330</v>
      </c>
      <c r="B195" s="89" t="s">
        <v>94</v>
      </c>
      <c r="C195" s="88" t="s">
        <v>95</v>
      </c>
      <c r="D195" s="35">
        <f t="shared" si="33"/>
        <v>500</v>
      </c>
      <c r="E195" s="35">
        <f t="shared" si="33"/>
        <v>500</v>
      </c>
    </row>
    <row r="196" spans="1:5" ht="31.5">
      <c r="A196" s="89">
        <v>2240120330</v>
      </c>
      <c r="B196" s="87">
        <v>630</v>
      </c>
      <c r="C196" s="88" t="s">
        <v>141</v>
      </c>
      <c r="D196" s="35">
        <f>' № 7  рп, кцср, квр'!E648</f>
        <v>500</v>
      </c>
      <c r="E196" s="35">
        <f>' № 7  рп, кцср, квр'!F648</f>
        <v>500</v>
      </c>
    </row>
    <row r="197" spans="1:5" ht="31.5">
      <c r="A197" s="89">
        <v>2240200000</v>
      </c>
      <c r="B197" s="87"/>
      <c r="C197" s="88" t="s">
        <v>142</v>
      </c>
      <c r="D197" s="35">
        <f>D203+D198+D208</f>
        <v>252.29999999999998</v>
      </c>
      <c r="E197" s="35">
        <f>E203+E198+E208</f>
        <v>217.1</v>
      </c>
    </row>
    <row r="198" spans="1:5" ht="12.75">
      <c r="A198" s="87">
        <v>2240220340</v>
      </c>
      <c r="B198" s="87"/>
      <c r="C198" s="44" t="s">
        <v>147</v>
      </c>
      <c r="D198" s="35">
        <f>D199+D201</f>
        <v>138.6</v>
      </c>
      <c r="E198" s="35">
        <f>E199+E201</f>
        <v>138.6</v>
      </c>
    </row>
    <row r="199" spans="1:5" ht="31.5">
      <c r="A199" s="87">
        <v>2240220340</v>
      </c>
      <c r="B199" s="89" t="s">
        <v>69</v>
      </c>
      <c r="C199" s="88" t="s">
        <v>92</v>
      </c>
      <c r="D199" s="35">
        <f>D200</f>
        <v>98.8</v>
      </c>
      <c r="E199" s="35">
        <f>E200</f>
        <v>98.8</v>
      </c>
    </row>
    <row r="200" spans="1:5" ht="31.5">
      <c r="A200" s="87">
        <v>2240220340</v>
      </c>
      <c r="B200" s="87">
        <v>240</v>
      </c>
      <c r="C200" s="44" t="s">
        <v>219</v>
      </c>
      <c r="D200" s="35">
        <f>' № 7  рп, кцср, квр'!E76</f>
        <v>98.8</v>
      </c>
      <c r="E200" s="35">
        <f>' № 7  рп, кцср, квр'!F76</f>
        <v>98.8</v>
      </c>
    </row>
    <row r="201" spans="1:5" ht="12.75">
      <c r="A201" s="87">
        <v>2240220340</v>
      </c>
      <c r="B201" s="89" t="s">
        <v>73</v>
      </c>
      <c r="C201" s="88" t="s">
        <v>74</v>
      </c>
      <c r="D201" s="35">
        <f>D202</f>
        <v>39.8</v>
      </c>
      <c r="E201" s="35">
        <f>E202</f>
        <v>39.8</v>
      </c>
    </row>
    <row r="202" spans="1:5" ht="12.75">
      <c r="A202" s="87">
        <v>2240220340</v>
      </c>
      <c r="B202" s="87">
        <v>350</v>
      </c>
      <c r="C202" s="42" t="s">
        <v>148</v>
      </c>
      <c r="D202" s="35">
        <f>' № 7  рп, кцср, квр'!E78</f>
        <v>39.8</v>
      </c>
      <c r="E202" s="35">
        <f>' № 7  рп, кцср, квр'!F78</f>
        <v>39.8</v>
      </c>
    </row>
    <row r="203" spans="1:5" ht="31.5">
      <c r="A203" s="89">
        <v>2240220350</v>
      </c>
      <c r="B203" s="87"/>
      <c r="C203" s="88" t="s">
        <v>186</v>
      </c>
      <c r="D203" s="35">
        <f>D204+D206</f>
        <v>107.1</v>
      </c>
      <c r="E203" s="35">
        <f>E204+E206</f>
        <v>72</v>
      </c>
    </row>
    <row r="204" spans="1:5" ht="31.5">
      <c r="A204" s="89">
        <v>2240220350</v>
      </c>
      <c r="B204" s="89" t="s">
        <v>69</v>
      </c>
      <c r="C204" s="88" t="s">
        <v>92</v>
      </c>
      <c r="D204" s="35">
        <f>D205</f>
        <v>3.1</v>
      </c>
      <c r="E204" s="35">
        <f>E205</f>
        <v>0</v>
      </c>
    </row>
    <row r="205" spans="1:5" ht="31.5">
      <c r="A205" s="89">
        <v>2240220350</v>
      </c>
      <c r="B205" s="87">
        <v>240</v>
      </c>
      <c r="C205" s="88" t="s">
        <v>219</v>
      </c>
      <c r="D205" s="35">
        <f>' № 7  рп, кцср, квр'!E652</f>
        <v>3.1</v>
      </c>
      <c r="E205" s="35">
        <f>' № 7  рп, кцср, квр'!F652</f>
        <v>0</v>
      </c>
    </row>
    <row r="206" spans="1:5" ht="12.75">
      <c r="A206" s="89">
        <v>2240220350</v>
      </c>
      <c r="B206" s="87" t="s">
        <v>73</v>
      </c>
      <c r="C206" s="88" t="s">
        <v>74</v>
      </c>
      <c r="D206" s="35">
        <f>D207</f>
        <v>104</v>
      </c>
      <c r="E206" s="35">
        <f>E207</f>
        <v>72</v>
      </c>
    </row>
    <row r="207" spans="1:5" ht="12.75">
      <c r="A207" s="89">
        <v>2240220350</v>
      </c>
      <c r="B207" s="87" t="s">
        <v>138</v>
      </c>
      <c r="C207" s="88" t="s">
        <v>139</v>
      </c>
      <c r="D207" s="35">
        <f>' № 7  рп, кцср, квр'!E654</f>
        <v>104</v>
      </c>
      <c r="E207" s="35">
        <f>' № 7  рп, кцср, квр'!F654</f>
        <v>72</v>
      </c>
    </row>
    <row r="208" spans="1:5" ht="31.5">
      <c r="A208" s="87">
        <v>2240220360</v>
      </c>
      <c r="B208" s="87"/>
      <c r="C208" s="42" t="s">
        <v>223</v>
      </c>
      <c r="D208" s="35">
        <f aca="true" t="shared" si="34" ref="D208:E209">D209</f>
        <v>6.6</v>
      </c>
      <c r="E208" s="35">
        <f t="shared" si="34"/>
        <v>6.5</v>
      </c>
    </row>
    <row r="209" spans="1:5" ht="12.75">
      <c r="A209" s="87">
        <v>2240220360</v>
      </c>
      <c r="B209" s="89" t="s">
        <v>73</v>
      </c>
      <c r="C209" s="88" t="s">
        <v>74</v>
      </c>
      <c r="D209" s="35">
        <f t="shared" si="34"/>
        <v>6.6</v>
      </c>
      <c r="E209" s="35">
        <f t="shared" si="34"/>
        <v>6.5</v>
      </c>
    </row>
    <row r="210" spans="1:5" ht="12.75">
      <c r="A210" s="87">
        <v>2240220360</v>
      </c>
      <c r="B210" s="87">
        <v>350</v>
      </c>
      <c r="C210" s="42" t="s">
        <v>148</v>
      </c>
      <c r="D210" s="35">
        <f>' № 7  рп, кцср, квр'!E81</f>
        <v>6.6</v>
      </c>
      <c r="E210" s="35">
        <f>' № 7  рп, кцср, квр'!F81</f>
        <v>6.5</v>
      </c>
    </row>
    <row r="211" spans="1:5" ht="12.75">
      <c r="A211" s="87">
        <v>2240300000</v>
      </c>
      <c r="B211" s="87"/>
      <c r="C211" s="88" t="s">
        <v>187</v>
      </c>
      <c r="D211" s="35">
        <f>D218+D215+D212</f>
        <v>1997.5</v>
      </c>
      <c r="E211" s="35">
        <f>E218+E215+E212</f>
        <v>1997.5</v>
      </c>
    </row>
    <row r="212" spans="1:5" ht="47.25">
      <c r="A212" s="87">
        <v>2240310320</v>
      </c>
      <c r="B212" s="87"/>
      <c r="C212" s="50" t="s">
        <v>241</v>
      </c>
      <c r="D212" s="35">
        <f aca="true" t="shared" si="35" ref="D212:E213">D213</f>
        <v>466.5</v>
      </c>
      <c r="E212" s="35">
        <f t="shared" si="35"/>
        <v>466.5</v>
      </c>
    </row>
    <row r="213" spans="1:5" ht="31.5">
      <c r="A213" s="87">
        <v>2240310320</v>
      </c>
      <c r="B213" s="89" t="s">
        <v>94</v>
      </c>
      <c r="C213" s="88" t="s">
        <v>95</v>
      </c>
      <c r="D213" s="35">
        <f t="shared" si="35"/>
        <v>466.5</v>
      </c>
      <c r="E213" s="35">
        <f t="shared" si="35"/>
        <v>466.5</v>
      </c>
    </row>
    <row r="214" spans="1:5" ht="31.5">
      <c r="A214" s="87">
        <v>2240310320</v>
      </c>
      <c r="B214" s="87">
        <v>630</v>
      </c>
      <c r="C214" s="88" t="s">
        <v>141</v>
      </c>
      <c r="D214" s="35">
        <f>' № 7  рп, кцср, квр'!E748</f>
        <v>466.5</v>
      </c>
      <c r="E214" s="35">
        <f>' № 7  рп, кцср, квр'!F748</f>
        <v>466.5</v>
      </c>
    </row>
    <row r="215" spans="1:5" ht="47.25">
      <c r="A215" s="87">
        <v>2240320400</v>
      </c>
      <c r="B215" s="87"/>
      <c r="C215" s="88" t="s">
        <v>242</v>
      </c>
      <c r="D215" s="35">
        <f aca="true" t="shared" si="36" ref="D215:E216">D216</f>
        <v>576</v>
      </c>
      <c r="E215" s="35">
        <f t="shared" si="36"/>
        <v>576</v>
      </c>
    </row>
    <row r="216" spans="1:5" ht="31.5">
      <c r="A216" s="87">
        <v>2240320400</v>
      </c>
      <c r="B216" s="89" t="s">
        <v>69</v>
      </c>
      <c r="C216" s="88" t="s">
        <v>92</v>
      </c>
      <c r="D216" s="35">
        <f t="shared" si="36"/>
        <v>576</v>
      </c>
      <c r="E216" s="35">
        <f t="shared" si="36"/>
        <v>576</v>
      </c>
    </row>
    <row r="217" spans="1:5" ht="31.5">
      <c r="A217" s="87">
        <v>2240320400</v>
      </c>
      <c r="B217" s="87">
        <v>240</v>
      </c>
      <c r="C217" s="88" t="s">
        <v>219</v>
      </c>
      <c r="D217" s="35">
        <f>' № 7  рп, кцср, квр'!E751</f>
        <v>576</v>
      </c>
      <c r="E217" s="35">
        <f>' № 7  рп, кцср, квр'!F751</f>
        <v>576</v>
      </c>
    </row>
    <row r="218" spans="1:5" ht="47.25">
      <c r="A218" s="87" t="s">
        <v>314</v>
      </c>
      <c r="B218" s="87"/>
      <c r="C218" s="88" t="s">
        <v>143</v>
      </c>
      <c r="D218" s="35">
        <f aca="true" t="shared" si="37" ref="D218:E219">D219</f>
        <v>955</v>
      </c>
      <c r="E218" s="35">
        <f t="shared" si="37"/>
        <v>955</v>
      </c>
    </row>
    <row r="219" spans="1:5" ht="31.5">
      <c r="A219" s="87" t="s">
        <v>314</v>
      </c>
      <c r="B219" s="89" t="s">
        <v>94</v>
      </c>
      <c r="C219" s="88" t="s">
        <v>95</v>
      </c>
      <c r="D219" s="35">
        <f t="shared" si="37"/>
        <v>955</v>
      </c>
      <c r="E219" s="35">
        <f t="shared" si="37"/>
        <v>955</v>
      </c>
    </row>
    <row r="220" spans="1:5" ht="31.5">
      <c r="A220" s="87" t="s">
        <v>314</v>
      </c>
      <c r="B220" s="87">
        <v>630</v>
      </c>
      <c r="C220" s="88" t="s">
        <v>141</v>
      </c>
      <c r="D220" s="35">
        <f>' № 7  рп, кцср, квр'!E754</f>
        <v>955</v>
      </c>
      <c r="E220" s="35">
        <f>' № 7  рп, кцср, квр'!F754</f>
        <v>955</v>
      </c>
    </row>
    <row r="221" spans="1:5" ht="12.75">
      <c r="A221" s="212">
        <v>2240400000</v>
      </c>
      <c r="B221" s="212"/>
      <c r="C221" s="213" t="s">
        <v>184</v>
      </c>
      <c r="D221" s="33">
        <f>D222+D225</f>
        <v>3618.2000000000007</v>
      </c>
      <c r="E221" s="33">
        <f>E222+E225</f>
        <v>3618.2</v>
      </c>
    </row>
    <row r="222" spans="1:5" ht="47.25">
      <c r="A222" s="87">
        <v>2240420390</v>
      </c>
      <c r="B222" s="87"/>
      <c r="C222" s="44" t="s">
        <v>67</v>
      </c>
      <c r="D222" s="35">
        <f>D223</f>
        <v>535.2</v>
      </c>
      <c r="E222" s="35">
        <f>E223</f>
        <v>535.2</v>
      </c>
    </row>
    <row r="223" spans="1:5" ht="12.75">
      <c r="A223" s="87">
        <v>2240420390</v>
      </c>
      <c r="B223" s="89" t="s">
        <v>73</v>
      </c>
      <c r="C223" s="88" t="s">
        <v>74</v>
      </c>
      <c r="D223" s="35">
        <f>D224</f>
        <v>535.2</v>
      </c>
      <c r="E223" s="35">
        <f>E224</f>
        <v>535.2</v>
      </c>
    </row>
    <row r="224" spans="1:5" ht="12.75">
      <c r="A224" s="87">
        <v>2240420390</v>
      </c>
      <c r="B224" s="89" t="s">
        <v>138</v>
      </c>
      <c r="C224" s="88" t="s">
        <v>139</v>
      </c>
      <c r="D224" s="35">
        <f>' № 7  рп, кцср, квр'!E641</f>
        <v>535.2</v>
      </c>
      <c r="E224" s="35">
        <f>' № 7  рп, кцср, квр'!F641</f>
        <v>535.2</v>
      </c>
    </row>
    <row r="225" spans="1:5" ht="12.75">
      <c r="A225" s="87" t="s">
        <v>313</v>
      </c>
      <c r="B225" s="87"/>
      <c r="C225" s="88" t="s">
        <v>218</v>
      </c>
      <c r="D225" s="35">
        <f aca="true" t="shared" si="38" ref="D225:E226">D226</f>
        <v>3083.0000000000005</v>
      </c>
      <c r="E225" s="35">
        <f t="shared" si="38"/>
        <v>3083</v>
      </c>
    </row>
    <row r="226" spans="1:5" ht="12.75">
      <c r="A226" s="87" t="s">
        <v>313</v>
      </c>
      <c r="B226" s="1" t="s">
        <v>73</v>
      </c>
      <c r="C226" s="42" t="s">
        <v>74</v>
      </c>
      <c r="D226" s="35">
        <f t="shared" si="38"/>
        <v>3083.0000000000005</v>
      </c>
      <c r="E226" s="35">
        <f t="shared" si="38"/>
        <v>3083</v>
      </c>
    </row>
    <row r="227" spans="1:5" ht="31.5">
      <c r="A227" s="87" t="s">
        <v>313</v>
      </c>
      <c r="B227" s="1" t="s">
        <v>98</v>
      </c>
      <c r="C227" s="42" t="s">
        <v>99</v>
      </c>
      <c r="D227" s="35">
        <f>' № 7  рп, кцср, квр'!E669</f>
        <v>3083.0000000000005</v>
      </c>
      <c r="E227" s="35">
        <f>' № 7  рп, кцср, квр'!F669</f>
        <v>3083</v>
      </c>
    </row>
    <row r="228" spans="1:5" ht="12.75">
      <c r="A228" s="87">
        <v>2240500000</v>
      </c>
      <c r="B228" s="87"/>
      <c r="C228" s="88" t="s">
        <v>130</v>
      </c>
      <c r="D228" s="35">
        <f>D229+D233+D236</f>
        <v>920.9000000000001</v>
      </c>
      <c r="E228" s="35">
        <f>E229+E233+E236</f>
        <v>889.1</v>
      </c>
    </row>
    <row r="229" spans="1:5" ht="31.5">
      <c r="A229" s="87">
        <v>2240520410</v>
      </c>
      <c r="B229" s="87"/>
      <c r="C229" s="88" t="s">
        <v>200</v>
      </c>
      <c r="D229" s="35">
        <f>D230</f>
        <v>205.8</v>
      </c>
      <c r="E229" s="35">
        <f>E230</f>
        <v>205.3</v>
      </c>
    </row>
    <row r="230" spans="1:5" ht="12.75">
      <c r="A230" s="87">
        <v>2240520410</v>
      </c>
      <c r="B230" s="87" t="s">
        <v>70</v>
      </c>
      <c r="C230" s="88" t="s">
        <v>71</v>
      </c>
      <c r="D230" s="35">
        <f>D231+D232</f>
        <v>205.8</v>
      </c>
      <c r="E230" s="35">
        <f>E231+E232</f>
        <v>205.3</v>
      </c>
    </row>
    <row r="231" spans="1:5" ht="12.75">
      <c r="A231" s="87">
        <v>2240520410</v>
      </c>
      <c r="B231" s="87">
        <v>850</v>
      </c>
      <c r="C231" s="88" t="s">
        <v>97</v>
      </c>
      <c r="D231" s="35">
        <f>' № 7  рп, кцср, квр'!E85</f>
        <v>117.2</v>
      </c>
      <c r="E231" s="35">
        <f>' № 7  рп, кцср, квр'!F85</f>
        <v>116.7</v>
      </c>
    </row>
    <row r="232" spans="1:5" ht="31.5">
      <c r="A232" s="87">
        <v>2240520410</v>
      </c>
      <c r="B232" s="87">
        <v>860</v>
      </c>
      <c r="C232" s="88" t="s">
        <v>222</v>
      </c>
      <c r="D232" s="35">
        <f>' № 7  рп, кцср, квр'!E63</f>
        <v>88.6</v>
      </c>
      <c r="E232" s="35">
        <f>' № 7  рп, кцср, квр'!F63</f>
        <v>88.6</v>
      </c>
    </row>
    <row r="233" spans="1:5" ht="31.5">
      <c r="A233" s="87">
        <v>2240520460</v>
      </c>
      <c r="B233" s="87"/>
      <c r="C233" s="88" t="s">
        <v>149</v>
      </c>
      <c r="D233" s="35">
        <f aca="true" t="shared" si="39" ref="D233:E234">D234</f>
        <v>445.4</v>
      </c>
      <c r="E233" s="35">
        <f t="shared" si="39"/>
        <v>445.4</v>
      </c>
    </row>
    <row r="234" spans="1:5" ht="31.5">
      <c r="A234" s="87">
        <v>2240520460</v>
      </c>
      <c r="B234" s="89" t="s">
        <v>69</v>
      </c>
      <c r="C234" s="88" t="s">
        <v>92</v>
      </c>
      <c r="D234" s="35">
        <f t="shared" si="39"/>
        <v>445.4</v>
      </c>
      <c r="E234" s="35">
        <f t="shared" si="39"/>
        <v>445.4</v>
      </c>
    </row>
    <row r="235" spans="1:5" ht="31.5">
      <c r="A235" s="87">
        <v>2240520460</v>
      </c>
      <c r="B235" s="87">
        <v>240</v>
      </c>
      <c r="C235" s="88" t="s">
        <v>219</v>
      </c>
      <c r="D235" s="35">
        <f>' № 7  рп, кцср, квр'!E88</f>
        <v>445.4</v>
      </c>
      <c r="E235" s="35">
        <f>' № 7  рп, кцср, квр'!F88</f>
        <v>445.4</v>
      </c>
    </row>
    <row r="236" spans="1:5" ht="31.5">
      <c r="A236" s="136">
        <v>2240520470</v>
      </c>
      <c r="B236" s="136"/>
      <c r="C236" s="137" t="s">
        <v>374</v>
      </c>
      <c r="D236" s="35">
        <f>D237</f>
        <v>269.7</v>
      </c>
      <c r="E236" s="35">
        <f>E237</f>
        <v>238.4</v>
      </c>
    </row>
    <row r="237" spans="1:5" ht="31.5">
      <c r="A237" s="136">
        <v>2240520470</v>
      </c>
      <c r="B237" s="135" t="s">
        <v>94</v>
      </c>
      <c r="C237" s="50" t="s">
        <v>95</v>
      </c>
      <c r="D237" s="35">
        <f>D238</f>
        <v>269.7</v>
      </c>
      <c r="E237" s="35">
        <f>E238</f>
        <v>238.4</v>
      </c>
    </row>
    <row r="238" spans="1:5" ht="12.75">
      <c r="A238" s="136">
        <v>2240520470</v>
      </c>
      <c r="B238" s="136">
        <v>610</v>
      </c>
      <c r="C238" s="50" t="s">
        <v>101</v>
      </c>
      <c r="D238" s="35">
        <f>' № 7  рп, кцср, квр'!E619</f>
        <v>269.7</v>
      </c>
      <c r="E238" s="35">
        <f>' № 7  рп, кцср, квр'!F619</f>
        <v>238.4</v>
      </c>
    </row>
    <row r="239" spans="1:5" ht="31.5">
      <c r="A239" s="87">
        <v>2240600000</v>
      </c>
      <c r="B239" s="10"/>
      <c r="C239" s="44" t="s">
        <v>134</v>
      </c>
      <c r="D239" s="35">
        <f>D240+D243+D246+D249</f>
        <v>126.8</v>
      </c>
      <c r="E239" s="35">
        <f>E240+E243+E246+E249</f>
        <v>126.8</v>
      </c>
    </row>
    <row r="240" spans="1:5" ht="12.75">
      <c r="A240" s="10" t="s">
        <v>307</v>
      </c>
      <c r="B240" s="11"/>
      <c r="C240" s="88" t="s">
        <v>137</v>
      </c>
      <c r="D240" s="35">
        <f aca="true" t="shared" si="40" ref="D240:E241">D241</f>
        <v>54</v>
      </c>
      <c r="E240" s="35">
        <f t="shared" si="40"/>
        <v>54</v>
      </c>
    </row>
    <row r="241" spans="1:5" ht="31.5">
      <c r="A241" s="10" t="s">
        <v>307</v>
      </c>
      <c r="B241" s="89" t="s">
        <v>69</v>
      </c>
      <c r="C241" s="88" t="s">
        <v>92</v>
      </c>
      <c r="D241" s="35">
        <f t="shared" si="40"/>
        <v>54</v>
      </c>
      <c r="E241" s="35">
        <f t="shared" si="40"/>
        <v>54</v>
      </c>
    </row>
    <row r="242" spans="1:5" ht="31.5">
      <c r="A242" s="10" t="s">
        <v>307</v>
      </c>
      <c r="B242" s="87">
        <v>240</v>
      </c>
      <c r="C242" s="88" t="s">
        <v>219</v>
      </c>
      <c r="D242" s="35">
        <f>' № 7  рп, кцср, квр'!E532</f>
        <v>54</v>
      </c>
      <c r="E242" s="35">
        <f>' № 7  рп, кцср, квр'!F532</f>
        <v>54</v>
      </c>
    </row>
    <row r="243" spans="1:5" ht="16.5" customHeight="1">
      <c r="A243" s="10" t="s">
        <v>308</v>
      </c>
      <c r="B243" s="10"/>
      <c r="C243" s="88" t="s">
        <v>131</v>
      </c>
      <c r="D243" s="35">
        <f aca="true" t="shared" si="41" ref="D243:E244">D244</f>
        <v>22.8</v>
      </c>
      <c r="E243" s="35">
        <f t="shared" si="41"/>
        <v>22.8</v>
      </c>
    </row>
    <row r="244" spans="1:5" ht="31.5">
      <c r="A244" s="10" t="s">
        <v>308</v>
      </c>
      <c r="B244" s="89" t="s">
        <v>69</v>
      </c>
      <c r="C244" s="88" t="s">
        <v>92</v>
      </c>
      <c r="D244" s="35">
        <f t="shared" si="41"/>
        <v>22.8</v>
      </c>
      <c r="E244" s="35">
        <f t="shared" si="41"/>
        <v>22.8</v>
      </c>
    </row>
    <row r="245" spans="1:5" ht="31.5">
      <c r="A245" s="10" t="s">
        <v>308</v>
      </c>
      <c r="B245" s="87">
        <v>240</v>
      </c>
      <c r="C245" s="88" t="s">
        <v>219</v>
      </c>
      <c r="D245" s="35">
        <f>' № 7  рп, кцср, квр'!E535</f>
        <v>22.8</v>
      </c>
      <c r="E245" s="35">
        <f>' № 7  рп, кцср, квр'!F535</f>
        <v>22.8</v>
      </c>
    </row>
    <row r="246" spans="1:5" ht="18" customHeight="1">
      <c r="A246" s="10" t="s">
        <v>309</v>
      </c>
      <c r="B246" s="10"/>
      <c r="C246" s="88" t="s">
        <v>132</v>
      </c>
      <c r="D246" s="35">
        <f aca="true" t="shared" si="42" ref="D246:E247">D247</f>
        <v>14</v>
      </c>
      <c r="E246" s="35">
        <f t="shared" si="42"/>
        <v>14</v>
      </c>
    </row>
    <row r="247" spans="1:5" ht="31.5">
      <c r="A247" s="10" t="s">
        <v>309</v>
      </c>
      <c r="B247" s="89" t="s">
        <v>69</v>
      </c>
      <c r="C247" s="88" t="s">
        <v>92</v>
      </c>
      <c r="D247" s="35">
        <f t="shared" si="42"/>
        <v>14</v>
      </c>
      <c r="E247" s="35">
        <f t="shared" si="42"/>
        <v>14</v>
      </c>
    </row>
    <row r="248" spans="1:5" ht="31.5">
      <c r="A248" s="10" t="s">
        <v>309</v>
      </c>
      <c r="B248" s="87">
        <v>240</v>
      </c>
      <c r="C248" s="88" t="s">
        <v>219</v>
      </c>
      <c r="D248" s="35">
        <f>' № 7  рп, кцср, квр'!E538</f>
        <v>14</v>
      </c>
      <c r="E248" s="35">
        <f>' № 7  рп, кцср, квр'!F538</f>
        <v>14</v>
      </c>
    </row>
    <row r="249" spans="1:5" ht="12.75">
      <c r="A249" s="10" t="s">
        <v>310</v>
      </c>
      <c r="B249" s="10"/>
      <c r="C249" s="88" t="s">
        <v>133</v>
      </c>
      <c r="D249" s="35">
        <f aca="true" t="shared" si="43" ref="D249:E250">D250</f>
        <v>36</v>
      </c>
      <c r="E249" s="35">
        <f t="shared" si="43"/>
        <v>36</v>
      </c>
    </row>
    <row r="250" spans="1:5" ht="12.75">
      <c r="A250" s="10" t="s">
        <v>310</v>
      </c>
      <c r="B250" s="89" t="s">
        <v>73</v>
      </c>
      <c r="C250" s="88" t="s">
        <v>74</v>
      </c>
      <c r="D250" s="35">
        <f t="shared" si="43"/>
        <v>36</v>
      </c>
      <c r="E250" s="35">
        <f t="shared" si="43"/>
        <v>36</v>
      </c>
    </row>
    <row r="251" spans="1:5" ht="12.75">
      <c r="A251" s="10" t="s">
        <v>310</v>
      </c>
      <c r="B251" s="10" t="s">
        <v>349</v>
      </c>
      <c r="C251" s="112" t="s">
        <v>350</v>
      </c>
      <c r="D251" s="35">
        <f>' № 7  рп, кцср, квр'!E541</f>
        <v>36</v>
      </c>
      <c r="E251" s="35">
        <f>' № 7  рп, кцср, квр'!F541</f>
        <v>36</v>
      </c>
    </row>
    <row r="252" spans="1:5" ht="31.5">
      <c r="A252" s="87">
        <v>2250000000</v>
      </c>
      <c r="B252" s="87"/>
      <c r="C252" s="88" t="s">
        <v>250</v>
      </c>
      <c r="D252" s="35">
        <f>D253+D257+D264</f>
        <v>17014.1</v>
      </c>
      <c r="E252" s="35">
        <f>E253+E257+E264</f>
        <v>17014.1</v>
      </c>
    </row>
    <row r="253" spans="1:5" ht="31.5">
      <c r="A253" s="87">
        <v>2250100000</v>
      </c>
      <c r="B253" s="87"/>
      <c r="C253" s="88" t="s">
        <v>251</v>
      </c>
      <c r="D253" s="35">
        <f aca="true" t="shared" si="44" ref="D253:E255">D254</f>
        <v>15798.699999999999</v>
      </c>
      <c r="E253" s="35">
        <f t="shared" si="44"/>
        <v>15798.7</v>
      </c>
    </row>
    <row r="254" spans="1:5" ht="31.5">
      <c r="A254" s="87">
        <v>2250120010</v>
      </c>
      <c r="B254" s="87"/>
      <c r="C254" s="88" t="s">
        <v>120</v>
      </c>
      <c r="D254" s="35">
        <f t="shared" si="44"/>
        <v>15798.699999999999</v>
      </c>
      <c r="E254" s="35">
        <f t="shared" si="44"/>
        <v>15798.7</v>
      </c>
    </row>
    <row r="255" spans="1:5" ht="31.5">
      <c r="A255" s="87">
        <v>2250120010</v>
      </c>
      <c r="B255" s="89" t="s">
        <v>94</v>
      </c>
      <c r="C255" s="88" t="s">
        <v>95</v>
      </c>
      <c r="D255" s="35">
        <f t="shared" si="44"/>
        <v>15798.699999999999</v>
      </c>
      <c r="E255" s="35">
        <f t="shared" si="44"/>
        <v>15798.7</v>
      </c>
    </row>
    <row r="256" spans="1:5" ht="12.75">
      <c r="A256" s="87">
        <v>2250120010</v>
      </c>
      <c r="B256" s="87">
        <v>610</v>
      </c>
      <c r="C256" s="88" t="s">
        <v>101</v>
      </c>
      <c r="D256" s="35">
        <f>' № 7  рп, кцср, квр'!E715</f>
        <v>15798.699999999999</v>
      </c>
      <c r="E256" s="35">
        <f>' № 7  рп, кцср, квр'!F715</f>
        <v>15798.7</v>
      </c>
    </row>
    <row r="257" spans="1:5" ht="47.25">
      <c r="A257" s="125">
        <v>2250200000</v>
      </c>
      <c r="B257" s="125"/>
      <c r="C257" s="156" t="s">
        <v>397</v>
      </c>
      <c r="D257" s="35">
        <f>D258+D261</f>
        <v>333.4000000000001</v>
      </c>
      <c r="E257" s="35">
        <f>E258+E261</f>
        <v>333.4</v>
      </c>
    </row>
    <row r="258" spans="1:5" ht="78.75">
      <c r="A258" s="96">
        <v>2250210480</v>
      </c>
      <c r="B258" s="119"/>
      <c r="C258" s="100" t="s">
        <v>351</v>
      </c>
      <c r="D258" s="35">
        <f>D259</f>
        <v>300</v>
      </c>
      <c r="E258" s="35">
        <f>E259</f>
        <v>300</v>
      </c>
    </row>
    <row r="259" spans="1:5" ht="31.5">
      <c r="A259" s="96">
        <v>2250210480</v>
      </c>
      <c r="B259" s="118" t="s">
        <v>94</v>
      </c>
      <c r="C259" s="120" t="s">
        <v>95</v>
      </c>
      <c r="D259" s="35">
        <f>D260</f>
        <v>300</v>
      </c>
      <c r="E259" s="35">
        <f>E260</f>
        <v>300</v>
      </c>
    </row>
    <row r="260" spans="1:5" ht="12.75">
      <c r="A260" s="96">
        <v>2250210480</v>
      </c>
      <c r="B260" s="119">
        <v>610</v>
      </c>
      <c r="C260" s="120" t="s">
        <v>101</v>
      </c>
      <c r="D260" s="35">
        <f>' № 7  рп, кцср, квр'!E719</f>
        <v>300</v>
      </c>
      <c r="E260" s="35">
        <f>' № 7  рп, кцср, квр'!F719</f>
        <v>300</v>
      </c>
    </row>
    <row r="261" spans="1:5" ht="78.75">
      <c r="A261" s="96" t="s">
        <v>369</v>
      </c>
      <c r="B261" s="97"/>
      <c r="C261" s="101" t="s">
        <v>294</v>
      </c>
      <c r="D261" s="35">
        <f aca="true" t="shared" si="45" ref="D261:E262">D262</f>
        <v>33.40000000000009</v>
      </c>
      <c r="E261" s="35">
        <f t="shared" si="45"/>
        <v>33.4</v>
      </c>
    </row>
    <row r="262" spans="1:5" ht="31.5">
      <c r="A262" s="96" t="s">
        <v>369</v>
      </c>
      <c r="B262" s="99" t="s">
        <v>94</v>
      </c>
      <c r="C262" s="98" t="s">
        <v>95</v>
      </c>
      <c r="D262" s="35">
        <f t="shared" si="45"/>
        <v>33.40000000000009</v>
      </c>
      <c r="E262" s="35">
        <f t="shared" si="45"/>
        <v>33.4</v>
      </c>
    </row>
    <row r="263" spans="1:5" ht="12.75">
      <c r="A263" s="96" t="s">
        <v>369</v>
      </c>
      <c r="B263" s="97">
        <v>610</v>
      </c>
      <c r="C263" s="98" t="s">
        <v>101</v>
      </c>
      <c r="D263" s="35">
        <f>' № 7  рп, кцср, квр'!E722</f>
        <v>33.40000000000009</v>
      </c>
      <c r="E263" s="35">
        <f>' № 7  рп, кцср, квр'!F722</f>
        <v>33.4</v>
      </c>
    </row>
    <row r="264" spans="1:5" ht="47.25">
      <c r="A264" s="96">
        <v>2250300000</v>
      </c>
      <c r="B264" s="155"/>
      <c r="C264" s="101" t="s">
        <v>396</v>
      </c>
      <c r="D264" s="35">
        <f aca="true" t="shared" si="46" ref="D264:E266">D265</f>
        <v>882</v>
      </c>
      <c r="E264" s="35">
        <f t="shared" si="46"/>
        <v>882</v>
      </c>
    </row>
    <row r="265" spans="1:5" ht="31.5">
      <c r="A265" s="96">
        <v>2250320020</v>
      </c>
      <c r="B265" s="155"/>
      <c r="C265" s="101" t="s">
        <v>289</v>
      </c>
      <c r="D265" s="35">
        <f t="shared" si="46"/>
        <v>882</v>
      </c>
      <c r="E265" s="35">
        <f t="shared" si="46"/>
        <v>882</v>
      </c>
    </row>
    <row r="266" spans="1:5" ht="31.5">
      <c r="A266" s="96">
        <v>2250320020</v>
      </c>
      <c r="B266" s="154" t="s">
        <v>94</v>
      </c>
      <c r="C266" s="156" t="s">
        <v>95</v>
      </c>
      <c r="D266" s="35">
        <f t="shared" si="46"/>
        <v>882</v>
      </c>
      <c r="E266" s="35">
        <f t="shared" si="46"/>
        <v>882</v>
      </c>
    </row>
    <row r="267" spans="1:5" ht="12.75">
      <c r="A267" s="96">
        <v>2250320020</v>
      </c>
      <c r="B267" s="155">
        <v>610</v>
      </c>
      <c r="C267" s="156" t="s">
        <v>101</v>
      </c>
      <c r="D267" s="35">
        <f>' № 7  рп, кцср, квр'!E726</f>
        <v>882</v>
      </c>
      <c r="E267" s="35">
        <f>' № 7  рп, кцср, квр'!F726</f>
        <v>882</v>
      </c>
    </row>
    <row r="268" spans="1:5" ht="47.25">
      <c r="A268" s="26">
        <v>2300000000</v>
      </c>
      <c r="B268" s="15"/>
      <c r="C268" s="40" t="s">
        <v>341</v>
      </c>
      <c r="D268" s="225">
        <f>D269+D277+D318</f>
        <v>55818</v>
      </c>
      <c r="E268" s="225">
        <f>E269+E277+E318</f>
        <v>54370.7</v>
      </c>
    </row>
    <row r="269" spans="1:5" ht="47.25">
      <c r="A269" s="89">
        <v>2310000000</v>
      </c>
      <c r="B269" s="87"/>
      <c r="C269" s="88" t="s">
        <v>209</v>
      </c>
      <c r="D269" s="35">
        <f>D270</f>
        <v>24040.8</v>
      </c>
      <c r="E269" s="35">
        <f>E270</f>
        <v>24038.3</v>
      </c>
    </row>
    <row r="270" spans="1:5" ht="47.25">
      <c r="A270" s="89" t="s">
        <v>301</v>
      </c>
      <c r="B270" s="23"/>
      <c r="C270" s="88" t="s">
        <v>225</v>
      </c>
      <c r="D270" s="35">
        <f>D274+D271</f>
        <v>24040.8</v>
      </c>
      <c r="E270" s="35">
        <f>E274+E271</f>
        <v>24038.3</v>
      </c>
    </row>
    <row r="271" spans="1:5" ht="12.75">
      <c r="A271" s="87" t="s">
        <v>302</v>
      </c>
      <c r="B271" s="87"/>
      <c r="C271" s="55" t="s">
        <v>227</v>
      </c>
      <c r="D271" s="35">
        <f aca="true" t="shared" si="47" ref="D271:E272">D272</f>
        <v>8535.9</v>
      </c>
      <c r="E271" s="35">
        <f t="shared" si="47"/>
        <v>8533.4</v>
      </c>
    </row>
    <row r="272" spans="1:5" ht="31.5">
      <c r="A272" s="87" t="s">
        <v>302</v>
      </c>
      <c r="B272" s="89" t="s">
        <v>69</v>
      </c>
      <c r="C272" s="50" t="s">
        <v>92</v>
      </c>
      <c r="D272" s="35">
        <f t="shared" si="47"/>
        <v>8535.9</v>
      </c>
      <c r="E272" s="35">
        <f t="shared" si="47"/>
        <v>8533.4</v>
      </c>
    </row>
    <row r="273" spans="1:5" ht="31.5">
      <c r="A273" s="87" t="s">
        <v>302</v>
      </c>
      <c r="B273" s="87">
        <v>240</v>
      </c>
      <c r="C273" s="50" t="s">
        <v>219</v>
      </c>
      <c r="D273" s="35">
        <f>' № 7  рп, кцср, квр'!E265</f>
        <v>8535.9</v>
      </c>
      <c r="E273" s="35">
        <f>' № 7  рп, кцср, квр'!F265</f>
        <v>8533.4</v>
      </c>
    </row>
    <row r="274" spans="1:5" ht="12.75">
      <c r="A274" s="89" t="s">
        <v>303</v>
      </c>
      <c r="B274" s="87"/>
      <c r="C274" s="86" t="s">
        <v>217</v>
      </c>
      <c r="D274" s="35">
        <f aca="true" t="shared" si="48" ref="D274:E275">D275</f>
        <v>15504.9</v>
      </c>
      <c r="E274" s="35">
        <f t="shared" si="48"/>
        <v>15504.9</v>
      </c>
    </row>
    <row r="275" spans="1:5" ht="31.5">
      <c r="A275" s="89" t="s">
        <v>303</v>
      </c>
      <c r="B275" s="89" t="s">
        <v>69</v>
      </c>
      <c r="C275" s="88" t="s">
        <v>92</v>
      </c>
      <c r="D275" s="35">
        <f t="shared" si="48"/>
        <v>15504.9</v>
      </c>
      <c r="E275" s="35">
        <f t="shared" si="48"/>
        <v>15504.9</v>
      </c>
    </row>
    <row r="276" spans="1:5" ht="31.5">
      <c r="A276" s="89" t="s">
        <v>303</v>
      </c>
      <c r="B276" s="87">
        <v>240</v>
      </c>
      <c r="C276" s="88" t="s">
        <v>219</v>
      </c>
      <c r="D276" s="35">
        <f>' № 7  рп, кцср, квр'!E268</f>
        <v>15504.9</v>
      </c>
      <c r="E276" s="35">
        <f>' № 7  рп, кцср, квр'!F268</f>
        <v>15504.9</v>
      </c>
    </row>
    <row r="277" spans="1:5" ht="12.75">
      <c r="A277" s="89">
        <v>2320000000</v>
      </c>
      <c r="B277" s="87"/>
      <c r="C277" s="88" t="s">
        <v>178</v>
      </c>
      <c r="D277" s="35">
        <f>D288+D310+D278+D314</f>
        <v>29159.600000000002</v>
      </c>
      <c r="E277" s="35">
        <f>E288+E310+E278+E314</f>
        <v>27715.199999999997</v>
      </c>
    </row>
    <row r="278" spans="1:5" ht="31.5">
      <c r="A278" s="126">
        <v>2320100000</v>
      </c>
      <c r="B278" s="127"/>
      <c r="C278" s="128" t="s">
        <v>357</v>
      </c>
      <c r="D278" s="35">
        <f>D285+D282+D279</f>
        <v>1581.5</v>
      </c>
      <c r="E278" s="35">
        <f>E285+E282+E279</f>
        <v>1581.3</v>
      </c>
    </row>
    <row r="279" spans="1:5" ht="12.75">
      <c r="A279" s="129">
        <v>2320120100</v>
      </c>
      <c r="B279" s="130"/>
      <c r="C279" s="131" t="s">
        <v>227</v>
      </c>
      <c r="D279" s="35">
        <f aca="true" t="shared" si="49" ref="D279:E280">D280</f>
        <v>30</v>
      </c>
      <c r="E279" s="35">
        <f t="shared" si="49"/>
        <v>30</v>
      </c>
    </row>
    <row r="280" spans="1:5" ht="31.5">
      <c r="A280" s="129">
        <v>2320120100</v>
      </c>
      <c r="B280" s="129" t="s">
        <v>69</v>
      </c>
      <c r="C280" s="131" t="s">
        <v>92</v>
      </c>
      <c r="D280" s="35">
        <f t="shared" si="49"/>
        <v>30</v>
      </c>
      <c r="E280" s="35">
        <f t="shared" si="49"/>
        <v>30</v>
      </c>
    </row>
    <row r="281" spans="1:5" ht="31.5">
      <c r="A281" s="129">
        <v>2320120100</v>
      </c>
      <c r="B281" s="130">
        <v>240</v>
      </c>
      <c r="C281" s="131" t="s">
        <v>219</v>
      </c>
      <c r="D281" s="35">
        <f>' № 7  рп, кцср, квр'!E273</f>
        <v>30</v>
      </c>
      <c r="E281" s="35">
        <f>' № 7  рп, кцср, квр'!F273</f>
        <v>30</v>
      </c>
    </row>
    <row r="282" spans="1:5" ht="47.25">
      <c r="A282" s="136">
        <v>2320119030</v>
      </c>
      <c r="B282" s="136"/>
      <c r="C282" s="137" t="s">
        <v>375</v>
      </c>
      <c r="D282" s="20">
        <f aca="true" t="shared" si="50" ref="D282:E283">D283</f>
        <v>1305.1000000000001</v>
      </c>
      <c r="E282" s="20">
        <f t="shared" si="50"/>
        <v>1305.1</v>
      </c>
    </row>
    <row r="283" spans="1:5" ht="31.5">
      <c r="A283" s="136">
        <v>2320119030</v>
      </c>
      <c r="B283" s="135" t="s">
        <v>69</v>
      </c>
      <c r="C283" s="137" t="s">
        <v>92</v>
      </c>
      <c r="D283" s="20">
        <f t="shared" si="50"/>
        <v>1305.1000000000001</v>
      </c>
      <c r="E283" s="20">
        <f t="shared" si="50"/>
        <v>1305.1</v>
      </c>
    </row>
    <row r="284" spans="1:5" ht="31.5">
      <c r="A284" s="136">
        <v>2320119030</v>
      </c>
      <c r="B284" s="136">
        <v>240</v>
      </c>
      <c r="C284" s="137" t="s">
        <v>219</v>
      </c>
      <c r="D284" s="20">
        <f>' № 7  рп, кцср, квр'!E276</f>
        <v>1305.1000000000001</v>
      </c>
      <c r="E284" s="20">
        <f>' № 7  рп, кцср, квр'!F276</f>
        <v>1305.1</v>
      </c>
    </row>
    <row r="285" spans="1:5" ht="47.25">
      <c r="A285" s="130" t="s">
        <v>362</v>
      </c>
      <c r="B285" s="130"/>
      <c r="C285" s="132" t="s">
        <v>363</v>
      </c>
      <c r="D285" s="35">
        <f aca="true" t="shared" si="51" ref="D285:E286">D286</f>
        <v>246.39999999999998</v>
      </c>
      <c r="E285" s="35">
        <f t="shared" si="51"/>
        <v>246.2</v>
      </c>
    </row>
    <row r="286" spans="1:5" ht="31.5">
      <c r="A286" s="130" t="s">
        <v>362</v>
      </c>
      <c r="B286" s="129" t="s">
        <v>69</v>
      </c>
      <c r="C286" s="131" t="s">
        <v>92</v>
      </c>
      <c r="D286" s="35">
        <f t="shared" si="51"/>
        <v>246.39999999999998</v>
      </c>
      <c r="E286" s="35">
        <f t="shared" si="51"/>
        <v>246.2</v>
      </c>
    </row>
    <row r="287" spans="1:5" ht="31.5">
      <c r="A287" s="130" t="s">
        <v>362</v>
      </c>
      <c r="B287" s="130">
        <v>240</v>
      </c>
      <c r="C287" s="131" t="s">
        <v>219</v>
      </c>
      <c r="D287" s="35">
        <f>' № 7  рп, кцср, квр'!E279</f>
        <v>246.39999999999998</v>
      </c>
      <c r="E287" s="35">
        <f>' № 7  рп, кцср, квр'!F279</f>
        <v>246.2</v>
      </c>
    </row>
    <row r="288" spans="1:5" ht="12.75">
      <c r="A288" s="89">
        <v>2320200000</v>
      </c>
      <c r="B288" s="87"/>
      <c r="C288" s="88" t="s">
        <v>125</v>
      </c>
      <c r="D288" s="35">
        <f aca="true" t="shared" si="52" ref="D288:E288">D289+D292+D295+D298+D301+D304+D307</f>
        <v>27022.9</v>
      </c>
      <c r="E288" s="35">
        <f t="shared" si="52"/>
        <v>25604.499999999996</v>
      </c>
    </row>
    <row r="289" spans="1:5" ht="12.75">
      <c r="A289" s="87">
        <v>2320220050</v>
      </c>
      <c r="B289" s="87"/>
      <c r="C289" s="88" t="s">
        <v>126</v>
      </c>
      <c r="D289" s="35">
        <f aca="true" t="shared" si="53" ref="D289:E290">D290</f>
        <v>17991.2</v>
      </c>
      <c r="E289" s="35">
        <f t="shared" si="53"/>
        <v>17870.3</v>
      </c>
    </row>
    <row r="290" spans="1:5" ht="31.5">
      <c r="A290" s="87">
        <v>2320220050</v>
      </c>
      <c r="B290" s="89" t="s">
        <v>69</v>
      </c>
      <c r="C290" s="88" t="s">
        <v>92</v>
      </c>
      <c r="D290" s="35">
        <f t="shared" si="53"/>
        <v>17991.2</v>
      </c>
      <c r="E290" s="35">
        <f t="shared" si="53"/>
        <v>17870.3</v>
      </c>
    </row>
    <row r="291" spans="1:5" ht="31.5">
      <c r="A291" s="87">
        <v>2320220050</v>
      </c>
      <c r="B291" s="87">
        <v>240</v>
      </c>
      <c r="C291" s="88" t="s">
        <v>219</v>
      </c>
      <c r="D291" s="35">
        <f>' № 7  рп, кцср, квр'!E283</f>
        <v>17991.2</v>
      </c>
      <c r="E291" s="35">
        <f>' № 7  рп, кцср, квр'!F283</f>
        <v>17870.3</v>
      </c>
    </row>
    <row r="292" spans="1:5" ht="12.75">
      <c r="A292" s="87">
        <v>2320220070</v>
      </c>
      <c r="B292" s="87"/>
      <c r="C292" s="88" t="s">
        <v>127</v>
      </c>
      <c r="D292" s="35">
        <f aca="true" t="shared" si="54" ref="D292:E293">D293</f>
        <v>4883.2</v>
      </c>
      <c r="E292" s="35">
        <f t="shared" si="54"/>
        <v>4883.2</v>
      </c>
    </row>
    <row r="293" spans="1:5" ht="31.5">
      <c r="A293" s="102">
        <v>2320220070</v>
      </c>
      <c r="B293" s="89" t="s">
        <v>69</v>
      </c>
      <c r="C293" s="88" t="s">
        <v>92</v>
      </c>
      <c r="D293" s="35">
        <f t="shared" si="54"/>
        <v>4883.2</v>
      </c>
      <c r="E293" s="35">
        <f t="shared" si="54"/>
        <v>4883.2</v>
      </c>
    </row>
    <row r="294" spans="1:5" ht="31.5">
      <c r="A294" s="102">
        <v>2320220070</v>
      </c>
      <c r="B294" s="87">
        <v>240</v>
      </c>
      <c r="C294" s="88" t="s">
        <v>219</v>
      </c>
      <c r="D294" s="35">
        <f>' № 7  рп, кцср, квр'!E286</f>
        <v>4883.2</v>
      </c>
      <c r="E294" s="35">
        <f>' № 7  рп, кцср, квр'!F286</f>
        <v>4883.2</v>
      </c>
    </row>
    <row r="295" spans="1:5" ht="12.75">
      <c r="A295" s="87">
        <v>2320220080</v>
      </c>
      <c r="B295" s="87"/>
      <c r="C295" s="88" t="s">
        <v>128</v>
      </c>
      <c r="D295" s="35">
        <f aca="true" t="shared" si="55" ref="D295:E296">D296</f>
        <v>1279.8</v>
      </c>
      <c r="E295" s="35">
        <f t="shared" si="55"/>
        <v>1279.8</v>
      </c>
    </row>
    <row r="296" spans="1:5" ht="31.5">
      <c r="A296" s="87">
        <v>2320220080</v>
      </c>
      <c r="B296" s="89" t="s">
        <v>69</v>
      </c>
      <c r="C296" s="88" t="s">
        <v>92</v>
      </c>
      <c r="D296" s="35">
        <f t="shared" si="55"/>
        <v>1279.8</v>
      </c>
      <c r="E296" s="35">
        <f t="shared" si="55"/>
        <v>1279.8</v>
      </c>
    </row>
    <row r="297" spans="1:5" ht="31.5">
      <c r="A297" s="87">
        <v>2320220080</v>
      </c>
      <c r="B297" s="87">
        <v>240</v>
      </c>
      <c r="C297" s="88" t="s">
        <v>219</v>
      </c>
      <c r="D297" s="35">
        <f>' № 7  рп, кцср, квр'!E289</f>
        <v>1279.8</v>
      </c>
      <c r="E297" s="35">
        <f>' № 7  рп, кцср, квр'!F289</f>
        <v>1279.8</v>
      </c>
    </row>
    <row r="298" spans="1:5" ht="12.75">
      <c r="A298" s="130">
        <v>2320220090</v>
      </c>
      <c r="B298" s="130"/>
      <c r="C298" s="8" t="s">
        <v>364</v>
      </c>
      <c r="D298" s="35">
        <f aca="true" t="shared" si="56" ref="D298:E299">D299</f>
        <v>1271.8999999999999</v>
      </c>
      <c r="E298" s="35">
        <f t="shared" si="56"/>
        <v>214.8</v>
      </c>
    </row>
    <row r="299" spans="1:5" ht="31.5">
      <c r="A299" s="130">
        <v>2320220090</v>
      </c>
      <c r="B299" s="129" t="s">
        <v>69</v>
      </c>
      <c r="C299" s="131" t="s">
        <v>92</v>
      </c>
      <c r="D299" s="35">
        <f t="shared" si="56"/>
        <v>1271.8999999999999</v>
      </c>
      <c r="E299" s="35">
        <f t="shared" si="56"/>
        <v>214.8</v>
      </c>
    </row>
    <row r="300" spans="1:5" ht="31.5">
      <c r="A300" s="130">
        <v>2320220090</v>
      </c>
      <c r="B300" s="130">
        <v>240</v>
      </c>
      <c r="C300" s="131" t="s">
        <v>219</v>
      </c>
      <c r="D300" s="35">
        <f>' № 7  рп, кцср, квр'!E292</f>
        <v>1271.8999999999999</v>
      </c>
      <c r="E300" s="35">
        <f>' № 7  рп, кцср, квр'!F292</f>
        <v>214.8</v>
      </c>
    </row>
    <row r="301" spans="1:5" ht="31.5">
      <c r="A301" s="136">
        <v>2320220100</v>
      </c>
      <c r="B301" s="136"/>
      <c r="C301" s="8" t="s">
        <v>377</v>
      </c>
      <c r="D301" s="35">
        <f aca="true" t="shared" si="57" ref="D301:E302">D302</f>
        <v>32</v>
      </c>
      <c r="E301" s="35">
        <f t="shared" si="57"/>
        <v>30.6</v>
      </c>
    </row>
    <row r="302" spans="1:5" ht="31.5">
      <c r="A302" s="136">
        <v>2320220100</v>
      </c>
      <c r="B302" s="135" t="s">
        <v>69</v>
      </c>
      <c r="C302" s="137" t="s">
        <v>92</v>
      </c>
      <c r="D302" s="35">
        <f t="shared" si="57"/>
        <v>32</v>
      </c>
      <c r="E302" s="35">
        <f t="shared" si="57"/>
        <v>30.6</v>
      </c>
    </row>
    <row r="303" spans="1:5" ht="31.5">
      <c r="A303" s="136">
        <v>2320220100</v>
      </c>
      <c r="B303" s="136">
        <v>240</v>
      </c>
      <c r="C303" s="137" t="s">
        <v>219</v>
      </c>
      <c r="D303" s="35">
        <f>' № 7  рп, кцср, квр'!E295</f>
        <v>32</v>
      </c>
      <c r="E303" s="35">
        <f>' № 7  рп, кцср, квр'!F295</f>
        <v>30.6</v>
      </c>
    </row>
    <row r="304" spans="1:5" ht="12.75">
      <c r="A304" s="136">
        <v>2320220110</v>
      </c>
      <c r="B304" s="136"/>
      <c r="C304" s="137" t="s">
        <v>378</v>
      </c>
      <c r="D304" s="35">
        <f aca="true" t="shared" si="58" ref="D304:E305">D305</f>
        <v>1558.8</v>
      </c>
      <c r="E304" s="35">
        <f t="shared" si="58"/>
        <v>1319.8</v>
      </c>
    </row>
    <row r="305" spans="1:5" ht="31.5">
      <c r="A305" s="136">
        <v>2320220110</v>
      </c>
      <c r="B305" s="135" t="s">
        <v>69</v>
      </c>
      <c r="C305" s="137" t="s">
        <v>92</v>
      </c>
      <c r="D305" s="35">
        <f t="shared" si="58"/>
        <v>1558.8</v>
      </c>
      <c r="E305" s="35">
        <f t="shared" si="58"/>
        <v>1319.8</v>
      </c>
    </row>
    <row r="306" spans="1:5" ht="31.5">
      <c r="A306" s="136">
        <v>2320220110</v>
      </c>
      <c r="B306" s="136">
        <v>240</v>
      </c>
      <c r="C306" s="137" t="s">
        <v>219</v>
      </c>
      <c r="D306" s="35">
        <f>' № 7  рп, кцср, квр'!E298</f>
        <v>1558.8</v>
      </c>
      <c r="E306" s="35">
        <f>' № 7  рп, кцср, квр'!F298</f>
        <v>1319.8</v>
      </c>
    </row>
    <row r="307" spans="1:5" ht="12.75">
      <c r="A307" s="136">
        <v>2320220280</v>
      </c>
      <c r="B307" s="136"/>
      <c r="C307" s="137" t="s">
        <v>379</v>
      </c>
      <c r="D307" s="35">
        <f aca="true" t="shared" si="59" ref="D307:E308">D308</f>
        <v>6</v>
      </c>
      <c r="E307" s="35">
        <f t="shared" si="59"/>
        <v>6</v>
      </c>
    </row>
    <row r="308" spans="1:5" ht="31.5">
      <c r="A308" s="136">
        <v>2320220280</v>
      </c>
      <c r="B308" s="135" t="s">
        <v>69</v>
      </c>
      <c r="C308" s="137" t="s">
        <v>92</v>
      </c>
      <c r="D308" s="35">
        <f t="shared" si="59"/>
        <v>6</v>
      </c>
      <c r="E308" s="35">
        <f t="shared" si="59"/>
        <v>6</v>
      </c>
    </row>
    <row r="309" spans="1:5" ht="31.5">
      <c r="A309" s="136">
        <v>2320220280</v>
      </c>
      <c r="B309" s="136">
        <v>240</v>
      </c>
      <c r="C309" s="137" t="s">
        <v>219</v>
      </c>
      <c r="D309" s="35">
        <f>' № 7  рп, кцср, квр'!E301</f>
        <v>6</v>
      </c>
      <c r="E309" s="35">
        <f>' № 7  рп, кцср, квр'!F301</f>
        <v>6</v>
      </c>
    </row>
    <row r="310" spans="1:5" ht="12.75">
      <c r="A310" s="103">
        <v>2320300000</v>
      </c>
      <c r="B310" s="104"/>
      <c r="C310" s="105" t="s">
        <v>329</v>
      </c>
      <c r="D310" s="35">
        <f aca="true" t="shared" si="60" ref="D310:E312">D311</f>
        <v>495.2</v>
      </c>
      <c r="E310" s="35">
        <f t="shared" si="60"/>
        <v>495.2</v>
      </c>
    </row>
    <row r="311" spans="1:5" ht="12.75">
      <c r="A311" s="104">
        <v>2320320060</v>
      </c>
      <c r="B311" s="104"/>
      <c r="C311" s="105" t="s">
        <v>330</v>
      </c>
      <c r="D311" s="35">
        <f t="shared" si="60"/>
        <v>495.2</v>
      </c>
      <c r="E311" s="35">
        <f t="shared" si="60"/>
        <v>495.2</v>
      </c>
    </row>
    <row r="312" spans="1:5" ht="31.5">
      <c r="A312" s="104">
        <v>2320320060</v>
      </c>
      <c r="B312" s="114" t="s">
        <v>72</v>
      </c>
      <c r="C312" s="50" t="s">
        <v>93</v>
      </c>
      <c r="D312" s="35">
        <f t="shared" si="60"/>
        <v>495.2</v>
      </c>
      <c r="E312" s="35">
        <f t="shared" si="60"/>
        <v>495.2</v>
      </c>
    </row>
    <row r="313" spans="1:5" ht="12.75">
      <c r="A313" s="104">
        <v>2320320060</v>
      </c>
      <c r="B313" s="114" t="s">
        <v>116</v>
      </c>
      <c r="C313" s="50" t="s">
        <v>117</v>
      </c>
      <c r="D313" s="35">
        <f>' № 7  рп, кцср, квр'!E305</f>
        <v>495.2</v>
      </c>
      <c r="E313" s="35">
        <f>' № 7  рп, кцср, квр'!F305</f>
        <v>495.2</v>
      </c>
    </row>
    <row r="314" spans="1:5" ht="31.5">
      <c r="A314" s="135">
        <v>2320500000</v>
      </c>
      <c r="B314" s="135"/>
      <c r="C314" s="137" t="s">
        <v>380</v>
      </c>
      <c r="D314" s="35">
        <f aca="true" t="shared" si="61" ref="D314:E316">D315</f>
        <v>60</v>
      </c>
      <c r="E314" s="35">
        <f t="shared" si="61"/>
        <v>34.2</v>
      </c>
    </row>
    <row r="315" spans="1:5" ht="12.75">
      <c r="A315" s="135">
        <v>2320520100</v>
      </c>
      <c r="B315" s="135"/>
      <c r="C315" s="50" t="s">
        <v>227</v>
      </c>
      <c r="D315" s="35">
        <f t="shared" si="61"/>
        <v>60</v>
      </c>
      <c r="E315" s="35">
        <f t="shared" si="61"/>
        <v>34.2</v>
      </c>
    </row>
    <row r="316" spans="1:5" ht="31.5">
      <c r="A316" s="135">
        <v>2320520100</v>
      </c>
      <c r="B316" s="135" t="s">
        <v>69</v>
      </c>
      <c r="C316" s="137" t="s">
        <v>92</v>
      </c>
      <c r="D316" s="35">
        <f t="shared" si="61"/>
        <v>60</v>
      </c>
      <c r="E316" s="35">
        <f t="shared" si="61"/>
        <v>34.2</v>
      </c>
    </row>
    <row r="317" spans="1:5" ht="31.5">
      <c r="A317" s="135">
        <v>2320520100</v>
      </c>
      <c r="B317" s="136">
        <v>240</v>
      </c>
      <c r="C317" s="137" t="s">
        <v>219</v>
      </c>
      <c r="D317" s="35">
        <f>' № 7  рп, кцср, квр'!E309</f>
        <v>60</v>
      </c>
      <c r="E317" s="35">
        <f>' № 7  рп, кцср, квр'!F309</f>
        <v>34.2</v>
      </c>
    </row>
    <row r="318" spans="1:5" ht="18" customHeight="1">
      <c r="A318" s="103">
        <v>2330000000</v>
      </c>
      <c r="B318" s="104"/>
      <c r="C318" s="105" t="s">
        <v>343</v>
      </c>
      <c r="D318" s="35">
        <f>D319</f>
        <v>2617.6</v>
      </c>
      <c r="E318" s="35">
        <f>E319</f>
        <v>2617.2</v>
      </c>
    </row>
    <row r="319" spans="1:5" ht="47.25">
      <c r="A319" s="103">
        <v>2330100000</v>
      </c>
      <c r="B319" s="104"/>
      <c r="C319" s="105" t="s">
        <v>210</v>
      </c>
      <c r="D319" s="35">
        <f>D320+D323</f>
        <v>2617.6</v>
      </c>
      <c r="E319" s="35">
        <f>E320+E323</f>
        <v>2617.2</v>
      </c>
    </row>
    <row r="320" spans="1:5" ht="12.75">
      <c r="A320" s="103">
        <v>2330120090</v>
      </c>
      <c r="B320" s="104"/>
      <c r="C320" s="105" t="s">
        <v>327</v>
      </c>
      <c r="D320" s="35">
        <f aca="true" t="shared" si="62" ref="D320:E321">D321</f>
        <v>633.1999999999999</v>
      </c>
      <c r="E320" s="35">
        <f t="shared" si="62"/>
        <v>632.8</v>
      </c>
    </row>
    <row r="321" spans="1:5" ht="31.5">
      <c r="A321" s="103">
        <v>2330120090</v>
      </c>
      <c r="B321" s="103" t="s">
        <v>69</v>
      </c>
      <c r="C321" s="105" t="s">
        <v>92</v>
      </c>
      <c r="D321" s="35">
        <f t="shared" si="62"/>
        <v>633.1999999999999</v>
      </c>
      <c r="E321" s="35">
        <f t="shared" si="62"/>
        <v>632.8</v>
      </c>
    </row>
    <row r="322" spans="1:5" ht="31.5">
      <c r="A322" s="103">
        <v>2330120090</v>
      </c>
      <c r="B322" s="104">
        <v>240</v>
      </c>
      <c r="C322" s="105" t="s">
        <v>219</v>
      </c>
      <c r="D322" s="35">
        <f>' № 7  рп, кцср, квр'!E314</f>
        <v>633.1999999999999</v>
      </c>
      <c r="E322" s="35">
        <f>' № 7  рп, кцср, квр'!F314</f>
        <v>632.8</v>
      </c>
    </row>
    <row r="323" spans="1:5" ht="12.75">
      <c r="A323" s="103">
        <v>2330120100</v>
      </c>
      <c r="B323" s="65"/>
      <c r="C323" s="37" t="s">
        <v>328</v>
      </c>
      <c r="D323" s="35">
        <f aca="true" t="shared" si="63" ref="D323:E324">D324</f>
        <v>1984.4</v>
      </c>
      <c r="E323" s="35">
        <f t="shared" si="63"/>
        <v>1984.4</v>
      </c>
    </row>
    <row r="324" spans="1:5" ht="31.5">
      <c r="A324" s="103">
        <v>2330120100</v>
      </c>
      <c r="B324" s="95" t="s">
        <v>69</v>
      </c>
      <c r="C324" s="105" t="s">
        <v>92</v>
      </c>
      <c r="D324" s="35">
        <f t="shared" si="63"/>
        <v>1984.4</v>
      </c>
      <c r="E324" s="35">
        <f t="shared" si="63"/>
        <v>1984.4</v>
      </c>
    </row>
    <row r="325" spans="1:5" ht="31.5">
      <c r="A325" s="103">
        <v>2330120100</v>
      </c>
      <c r="B325" s="65">
        <v>240</v>
      </c>
      <c r="C325" s="105" t="s">
        <v>219</v>
      </c>
      <c r="D325" s="35">
        <f>' № 7  рп, кцср, квр'!E317</f>
        <v>1984.4</v>
      </c>
      <c r="E325" s="35">
        <f>' № 7  рп, кцср, квр'!F317</f>
        <v>1984.4</v>
      </c>
    </row>
    <row r="326" spans="1:5" ht="47.25">
      <c r="A326" s="26">
        <v>2400000000</v>
      </c>
      <c r="B326" s="87"/>
      <c r="C326" s="40" t="s">
        <v>323</v>
      </c>
      <c r="D326" s="225">
        <f>D327+D352+D370</f>
        <v>154601.5</v>
      </c>
      <c r="E326" s="225">
        <f>E327+E352+E370</f>
        <v>148717.8</v>
      </c>
    </row>
    <row r="327" spans="1:5" ht="12.75">
      <c r="A327" s="89">
        <v>2410000000</v>
      </c>
      <c r="B327" s="87"/>
      <c r="C327" s="88" t="s">
        <v>121</v>
      </c>
      <c r="D327" s="35">
        <f>D328+D332+D342</f>
        <v>141713.80000000002</v>
      </c>
      <c r="E327" s="35">
        <f>E328+E332+E342</f>
        <v>136405.3</v>
      </c>
    </row>
    <row r="328" spans="1:5" ht="12.75">
      <c r="A328" s="89">
        <v>2410100000</v>
      </c>
      <c r="B328" s="23"/>
      <c r="C328" s="88" t="s">
        <v>175</v>
      </c>
      <c r="D328" s="35">
        <f aca="true" t="shared" si="64" ref="D328:E330">D329</f>
        <v>39544.200000000004</v>
      </c>
      <c r="E328" s="35">
        <f t="shared" si="64"/>
        <v>38918.2</v>
      </c>
    </row>
    <row r="329" spans="1:5" ht="31.5">
      <c r="A329" s="87">
        <v>2410120100</v>
      </c>
      <c r="B329" s="87"/>
      <c r="C329" s="88" t="s">
        <v>122</v>
      </c>
      <c r="D329" s="35">
        <f t="shared" si="64"/>
        <v>39544.200000000004</v>
      </c>
      <c r="E329" s="35">
        <f t="shared" si="64"/>
        <v>38918.2</v>
      </c>
    </row>
    <row r="330" spans="1:5" ht="31.5">
      <c r="A330" s="87">
        <v>2410120100</v>
      </c>
      <c r="B330" s="89" t="s">
        <v>69</v>
      </c>
      <c r="C330" s="88" t="s">
        <v>92</v>
      </c>
      <c r="D330" s="35">
        <f t="shared" si="64"/>
        <v>39544.200000000004</v>
      </c>
      <c r="E330" s="35">
        <f t="shared" si="64"/>
        <v>38918.2</v>
      </c>
    </row>
    <row r="331" spans="1:5" ht="31.5">
      <c r="A331" s="87">
        <v>2410120100</v>
      </c>
      <c r="B331" s="87">
        <v>240</v>
      </c>
      <c r="C331" s="88" t="s">
        <v>219</v>
      </c>
      <c r="D331" s="35">
        <f>' № 7  рп, кцср, квр'!E178</f>
        <v>39544.200000000004</v>
      </c>
      <c r="E331" s="35">
        <f>' № 7  рп, кцср, квр'!F178</f>
        <v>38918.2</v>
      </c>
    </row>
    <row r="332" spans="1:5" ht="47.25">
      <c r="A332" s="89">
        <v>2410200000</v>
      </c>
      <c r="B332" s="87"/>
      <c r="C332" s="88" t="s">
        <v>176</v>
      </c>
      <c r="D332" s="35">
        <f>D336+D333+D339</f>
        <v>94023.9</v>
      </c>
      <c r="E332" s="35">
        <f>E336+E333+E339</f>
        <v>89484</v>
      </c>
    </row>
    <row r="333" spans="1:5" ht="31.5">
      <c r="A333" s="87">
        <v>2410211050</v>
      </c>
      <c r="B333" s="87"/>
      <c r="C333" s="88" t="s">
        <v>236</v>
      </c>
      <c r="D333" s="35">
        <f aca="true" t="shared" si="65" ref="D333:E334">D334</f>
        <v>72126.9</v>
      </c>
      <c r="E333" s="35">
        <f t="shared" si="65"/>
        <v>69907.3</v>
      </c>
    </row>
    <row r="334" spans="1:5" ht="31.5">
      <c r="A334" s="87">
        <v>2410211050</v>
      </c>
      <c r="B334" s="89" t="s">
        <v>69</v>
      </c>
      <c r="C334" s="88" t="s">
        <v>92</v>
      </c>
      <c r="D334" s="35">
        <f t="shared" si="65"/>
        <v>72126.9</v>
      </c>
      <c r="E334" s="35">
        <f t="shared" si="65"/>
        <v>69907.3</v>
      </c>
    </row>
    <row r="335" spans="1:5" ht="31.5">
      <c r="A335" s="87">
        <v>2410211050</v>
      </c>
      <c r="B335" s="87">
        <v>240</v>
      </c>
      <c r="C335" s="88" t="s">
        <v>219</v>
      </c>
      <c r="D335" s="35">
        <f>' № 7  рп, кцср, квр'!E182</f>
        <v>72126.9</v>
      </c>
      <c r="E335" s="35">
        <f>' № 7  рп, кцср, квр'!F182</f>
        <v>69907.3</v>
      </c>
    </row>
    <row r="336" spans="1:5" ht="12.75">
      <c r="A336" s="87">
        <v>2410220110</v>
      </c>
      <c r="B336" s="87"/>
      <c r="C336" s="50" t="s">
        <v>228</v>
      </c>
      <c r="D336" s="35">
        <f aca="true" t="shared" si="66" ref="D336:E337">D337</f>
        <v>3865.3</v>
      </c>
      <c r="E336" s="35">
        <f t="shared" si="66"/>
        <v>2099.9</v>
      </c>
    </row>
    <row r="337" spans="1:5" ht="31.5">
      <c r="A337" s="87">
        <v>2410220110</v>
      </c>
      <c r="B337" s="89" t="s">
        <v>69</v>
      </c>
      <c r="C337" s="50" t="s">
        <v>92</v>
      </c>
      <c r="D337" s="35">
        <f t="shared" si="66"/>
        <v>3865.3</v>
      </c>
      <c r="E337" s="35">
        <f t="shared" si="66"/>
        <v>2099.9</v>
      </c>
    </row>
    <row r="338" spans="1:5" ht="31.5">
      <c r="A338" s="87">
        <v>2410220110</v>
      </c>
      <c r="B338" s="87">
        <v>240</v>
      </c>
      <c r="C338" s="50" t="s">
        <v>219</v>
      </c>
      <c r="D338" s="35">
        <f>' № 7  рп, кцср, квр'!E185</f>
        <v>3865.3</v>
      </c>
      <c r="E338" s="35">
        <f>' № 7  рп, кцср, квр'!F185</f>
        <v>2099.9</v>
      </c>
    </row>
    <row r="339" spans="1:5" ht="31.5">
      <c r="A339" s="87" t="s">
        <v>295</v>
      </c>
      <c r="B339" s="87"/>
      <c r="C339" s="88" t="s">
        <v>247</v>
      </c>
      <c r="D339" s="35">
        <f aca="true" t="shared" si="67" ref="D339:E340">D340</f>
        <v>18031.7</v>
      </c>
      <c r="E339" s="35">
        <f t="shared" si="67"/>
        <v>17476.8</v>
      </c>
    </row>
    <row r="340" spans="1:5" ht="31.5">
      <c r="A340" s="87" t="s">
        <v>295</v>
      </c>
      <c r="B340" s="89" t="s">
        <v>69</v>
      </c>
      <c r="C340" s="88" t="s">
        <v>92</v>
      </c>
      <c r="D340" s="35">
        <f t="shared" si="67"/>
        <v>18031.7</v>
      </c>
      <c r="E340" s="35">
        <f t="shared" si="67"/>
        <v>17476.8</v>
      </c>
    </row>
    <row r="341" spans="1:5" ht="31.5">
      <c r="A341" s="87" t="s">
        <v>295</v>
      </c>
      <c r="B341" s="87">
        <v>240</v>
      </c>
      <c r="C341" s="88" t="s">
        <v>219</v>
      </c>
      <c r="D341" s="35">
        <f>' № 7  рп, кцср, квр'!E188</f>
        <v>18031.7</v>
      </c>
      <c r="E341" s="35">
        <f>' № 7  рп, кцср, квр'!F188</f>
        <v>17476.8</v>
      </c>
    </row>
    <row r="342" spans="1:5" ht="47.25">
      <c r="A342" s="87">
        <v>2410300000</v>
      </c>
      <c r="B342" s="87"/>
      <c r="C342" s="88" t="s">
        <v>230</v>
      </c>
      <c r="D342" s="35">
        <f>D343+D349+D346</f>
        <v>8145.700000000001</v>
      </c>
      <c r="E342" s="35">
        <f>E343+E349+E346</f>
        <v>8003.1</v>
      </c>
    </row>
    <row r="343" spans="1:5" ht="47.25">
      <c r="A343" s="87">
        <v>2410311020</v>
      </c>
      <c r="B343" s="87"/>
      <c r="C343" s="88" t="s">
        <v>237</v>
      </c>
      <c r="D343" s="35">
        <f aca="true" t="shared" si="68" ref="D343:E344">D344</f>
        <v>5427</v>
      </c>
      <c r="E343" s="35">
        <f t="shared" si="68"/>
        <v>5427</v>
      </c>
    </row>
    <row r="344" spans="1:5" ht="31.5">
      <c r="A344" s="87">
        <v>2410311020</v>
      </c>
      <c r="B344" s="89" t="s">
        <v>69</v>
      </c>
      <c r="C344" s="88" t="s">
        <v>92</v>
      </c>
      <c r="D344" s="35">
        <f t="shared" si="68"/>
        <v>5427</v>
      </c>
      <c r="E344" s="35">
        <f t="shared" si="68"/>
        <v>5427</v>
      </c>
    </row>
    <row r="345" spans="1:5" ht="31.5">
      <c r="A345" s="87">
        <v>2410311020</v>
      </c>
      <c r="B345" s="87">
        <v>240</v>
      </c>
      <c r="C345" s="88" t="s">
        <v>219</v>
      </c>
      <c r="D345" s="35">
        <f>' № 7  рп, кцср, квр'!E192</f>
        <v>5427</v>
      </c>
      <c r="E345" s="35">
        <f>' № 7  рп, кцср, квр'!F192</f>
        <v>5427</v>
      </c>
    </row>
    <row r="346" spans="1:5" ht="12.75">
      <c r="A346" s="87">
        <v>2410320110</v>
      </c>
      <c r="B346" s="87"/>
      <c r="C346" s="50" t="s">
        <v>228</v>
      </c>
      <c r="D346" s="35">
        <f aca="true" t="shared" si="69" ref="D346:E347">D347</f>
        <v>1361.9</v>
      </c>
      <c r="E346" s="35">
        <f t="shared" si="69"/>
        <v>1219.3</v>
      </c>
    </row>
    <row r="347" spans="1:5" ht="31.5">
      <c r="A347" s="87">
        <v>2410320110</v>
      </c>
      <c r="B347" s="89" t="s">
        <v>69</v>
      </c>
      <c r="C347" s="50" t="s">
        <v>92</v>
      </c>
      <c r="D347" s="35">
        <f t="shared" si="69"/>
        <v>1361.9</v>
      </c>
      <c r="E347" s="35">
        <f t="shared" si="69"/>
        <v>1219.3</v>
      </c>
    </row>
    <row r="348" spans="1:5" ht="31.5">
      <c r="A348" s="87">
        <v>2410320110</v>
      </c>
      <c r="B348" s="87">
        <v>240</v>
      </c>
      <c r="C348" s="50" t="s">
        <v>219</v>
      </c>
      <c r="D348" s="35">
        <f>' № 7  рп, кцср, квр'!E195</f>
        <v>1361.9</v>
      </c>
      <c r="E348" s="35">
        <f>' № 7  рп, кцср, квр'!F195</f>
        <v>1219.3</v>
      </c>
    </row>
    <row r="349" spans="1:5" ht="47.25">
      <c r="A349" s="87" t="s">
        <v>296</v>
      </c>
      <c r="B349" s="87"/>
      <c r="C349" s="88" t="s">
        <v>248</v>
      </c>
      <c r="D349" s="35">
        <f aca="true" t="shared" si="70" ref="D349:E350">D350</f>
        <v>1356.8</v>
      </c>
      <c r="E349" s="35">
        <f t="shared" si="70"/>
        <v>1356.8</v>
      </c>
    </row>
    <row r="350" spans="1:5" ht="31.5">
      <c r="A350" s="87" t="s">
        <v>296</v>
      </c>
      <c r="B350" s="89" t="s">
        <v>69</v>
      </c>
      <c r="C350" s="88" t="s">
        <v>92</v>
      </c>
      <c r="D350" s="35">
        <f t="shared" si="70"/>
        <v>1356.8</v>
      </c>
      <c r="E350" s="35">
        <f t="shared" si="70"/>
        <v>1356.8</v>
      </c>
    </row>
    <row r="351" spans="1:5" ht="31.5">
      <c r="A351" s="87" t="s">
        <v>296</v>
      </c>
      <c r="B351" s="87">
        <v>240</v>
      </c>
      <c r="C351" s="88" t="s">
        <v>219</v>
      </c>
      <c r="D351" s="35">
        <f>' № 7  рп, кцср, квр'!E198</f>
        <v>1356.8</v>
      </c>
      <c r="E351" s="35">
        <f>' № 7  рп, кцср, квр'!F198</f>
        <v>1356.8</v>
      </c>
    </row>
    <row r="352" spans="1:5" ht="12.75">
      <c r="A352" s="89">
        <v>2420000000</v>
      </c>
      <c r="B352" s="87"/>
      <c r="C352" s="88" t="s">
        <v>123</v>
      </c>
      <c r="D352" s="35">
        <f>D353+D360</f>
        <v>5794.299999999999</v>
      </c>
      <c r="E352" s="35">
        <f>E353+E360</f>
        <v>5794.299999999999</v>
      </c>
    </row>
    <row r="353" spans="1:5" ht="31.5">
      <c r="A353" s="89">
        <v>2420100000</v>
      </c>
      <c r="B353" s="87"/>
      <c r="C353" s="88" t="s">
        <v>177</v>
      </c>
      <c r="D353" s="35">
        <f aca="true" t="shared" si="71" ref="D353:E353">D354+D357</f>
        <v>2355.8999999999996</v>
      </c>
      <c r="E353" s="35">
        <f t="shared" si="71"/>
        <v>2355.9</v>
      </c>
    </row>
    <row r="354" spans="1:5" ht="12.75">
      <c r="A354" s="87">
        <v>2420120120</v>
      </c>
      <c r="B354" s="87"/>
      <c r="C354" s="88" t="s">
        <v>124</v>
      </c>
      <c r="D354" s="35">
        <f aca="true" t="shared" si="72" ref="D354:E355">D355</f>
        <v>1745.8999999999999</v>
      </c>
      <c r="E354" s="35">
        <f t="shared" si="72"/>
        <v>1745.9</v>
      </c>
    </row>
    <row r="355" spans="1:5" ht="31.5">
      <c r="A355" s="87">
        <v>2420120120</v>
      </c>
      <c r="B355" s="89" t="s">
        <v>69</v>
      </c>
      <c r="C355" s="88" t="s">
        <v>92</v>
      </c>
      <c r="D355" s="35">
        <f t="shared" si="72"/>
        <v>1745.8999999999999</v>
      </c>
      <c r="E355" s="35">
        <f t="shared" si="72"/>
        <v>1745.9</v>
      </c>
    </row>
    <row r="356" spans="1:5" ht="31.5">
      <c r="A356" s="87">
        <v>2420120120</v>
      </c>
      <c r="B356" s="87">
        <v>240</v>
      </c>
      <c r="C356" s="88" t="s">
        <v>219</v>
      </c>
      <c r="D356" s="35">
        <f>' № 7  рп, кцср, квр'!E203</f>
        <v>1745.8999999999999</v>
      </c>
      <c r="E356" s="35">
        <f>' № 7  рп, кцср, квр'!F203</f>
        <v>1745.9</v>
      </c>
    </row>
    <row r="357" spans="1:5" ht="12.75">
      <c r="A357" s="136">
        <v>2420120130</v>
      </c>
      <c r="B357" s="136"/>
      <c r="C357" s="137" t="s">
        <v>376</v>
      </c>
      <c r="D357" s="35">
        <f aca="true" t="shared" si="73" ref="D357:E358">D358</f>
        <v>610</v>
      </c>
      <c r="E357" s="35">
        <f t="shared" si="73"/>
        <v>610</v>
      </c>
    </row>
    <row r="358" spans="1:5" ht="31.5">
      <c r="A358" s="136">
        <v>2420120130</v>
      </c>
      <c r="B358" s="135" t="s">
        <v>69</v>
      </c>
      <c r="C358" s="137" t="s">
        <v>92</v>
      </c>
      <c r="D358" s="35">
        <f t="shared" si="73"/>
        <v>610</v>
      </c>
      <c r="E358" s="35">
        <f t="shared" si="73"/>
        <v>610</v>
      </c>
    </row>
    <row r="359" spans="1:5" ht="31.5">
      <c r="A359" s="136">
        <v>2420120130</v>
      </c>
      <c r="B359" s="136">
        <v>240</v>
      </c>
      <c r="C359" s="137" t="s">
        <v>219</v>
      </c>
      <c r="D359" s="35">
        <f>' № 7  рп, кцср, квр'!E206</f>
        <v>610</v>
      </c>
      <c r="E359" s="35">
        <f>' № 7  рп, кцср, квр'!F206</f>
        <v>610</v>
      </c>
    </row>
    <row r="360" spans="1:5" ht="47.25">
      <c r="A360" s="87" t="s">
        <v>297</v>
      </c>
      <c r="B360" s="87"/>
      <c r="C360" s="112" t="s">
        <v>348</v>
      </c>
      <c r="D360" s="35">
        <f>D361+D367+D364</f>
        <v>3438.3999999999996</v>
      </c>
      <c r="E360" s="35">
        <f>E361+E367+E364</f>
        <v>3438.3999999999996</v>
      </c>
    </row>
    <row r="361" spans="1:5" ht="47.25">
      <c r="A361" s="87" t="s">
        <v>298</v>
      </c>
      <c r="B361" s="87"/>
      <c r="C361" s="88" t="s">
        <v>238</v>
      </c>
      <c r="D361" s="35">
        <f aca="true" t="shared" si="74" ref="D361:E362">D362</f>
        <v>2581.1</v>
      </c>
      <c r="E361" s="35">
        <f t="shared" si="74"/>
        <v>2581.1</v>
      </c>
    </row>
    <row r="362" spans="1:5" ht="31.5">
      <c r="A362" s="87" t="s">
        <v>298</v>
      </c>
      <c r="B362" s="89" t="s">
        <v>69</v>
      </c>
      <c r="C362" s="88" t="s">
        <v>92</v>
      </c>
      <c r="D362" s="35">
        <f t="shared" si="74"/>
        <v>2581.1</v>
      </c>
      <c r="E362" s="35">
        <f t="shared" si="74"/>
        <v>2581.1</v>
      </c>
    </row>
    <row r="363" spans="1:5" ht="31.5">
      <c r="A363" s="87" t="s">
        <v>298</v>
      </c>
      <c r="B363" s="87">
        <v>240</v>
      </c>
      <c r="C363" s="88" t="s">
        <v>219</v>
      </c>
      <c r="D363" s="35">
        <f>' № 7  рп, кцср, квр'!E210</f>
        <v>2581.1</v>
      </c>
      <c r="E363" s="35">
        <f>' № 7  рп, кцср, квр'!F210</f>
        <v>2581.1</v>
      </c>
    </row>
    <row r="364" spans="1:5" ht="12.75">
      <c r="A364" s="87" t="s">
        <v>299</v>
      </c>
      <c r="B364" s="87"/>
      <c r="C364" s="50" t="s">
        <v>228</v>
      </c>
      <c r="D364" s="35">
        <f aca="true" t="shared" si="75" ref="D364:E365">D365</f>
        <v>212</v>
      </c>
      <c r="E364" s="35">
        <f t="shared" si="75"/>
        <v>212</v>
      </c>
    </row>
    <row r="365" spans="1:5" ht="31.5">
      <c r="A365" s="87" t="s">
        <v>299</v>
      </c>
      <c r="B365" s="89" t="s">
        <v>69</v>
      </c>
      <c r="C365" s="88" t="s">
        <v>92</v>
      </c>
      <c r="D365" s="35">
        <f t="shared" si="75"/>
        <v>212</v>
      </c>
      <c r="E365" s="35">
        <f t="shared" si="75"/>
        <v>212</v>
      </c>
    </row>
    <row r="366" spans="1:5" ht="31.5">
      <c r="A366" s="87" t="s">
        <v>299</v>
      </c>
      <c r="B366" s="87">
        <v>240</v>
      </c>
      <c r="C366" s="88" t="s">
        <v>219</v>
      </c>
      <c r="D366" s="35">
        <f>' № 7  рп, кцср, квр'!E213</f>
        <v>212</v>
      </c>
      <c r="E366" s="35">
        <f>' № 7  рп, кцср, квр'!F213</f>
        <v>212</v>
      </c>
    </row>
    <row r="367" spans="1:5" ht="47.25">
      <c r="A367" s="87" t="s">
        <v>300</v>
      </c>
      <c r="B367" s="87"/>
      <c r="C367" s="88" t="s">
        <v>229</v>
      </c>
      <c r="D367" s="35">
        <f aca="true" t="shared" si="76" ref="D367:E368">D368</f>
        <v>645.3</v>
      </c>
      <c r="E367" s="35">
        <f t="shared" si="76"/>
        <v>645.3</v>
      </c>
    </row>
    <row r="368" spans="1:5" ht="31.5">
      <c r="A368" s="87" t="s">
        <v>300</v>
      </c>
      <c r="B368" s="89" t="s">
        <v>69</v>
      </c>
      <c r="C368" s="88" t="s">
        <v>92</v>
      </c>
      <c r="D368" s="35">
        <f t="shared" si="76"/>
        <v>645.3</v>
      </c>
      <c r="E368" s="35">
        <f t="shared" si="76"/>
        <v>645.3</v>
      </c>
    </row>
    <row r="369" spans="1:5" ht="31.5">
      <c r="A369" s="87" t="s">
        <v>300</v>
      </c>
      <c r="B369" s="87">
        <v>240</v>
      </c>
      <c r="C369" s="88" t="s">
        <v>219</v>
      </c>
      <c r="D369" s="35">
        <f>' № 7  рп, кцср, квр'!E216</f>
        <v>645.3</v>
      </c>
      <c r="E369" s="35">
        <f>' № 7  рп, кцср, квр'!F216</f>
        <v>645.3</v>
      </c>
    </row>
    <row r="370" spans="1:5" ht="12.75">
      <c r="A370" s="89">
        <v>2430000000</v>
      </c>
      <c r="B370" s="87"/>
      <c r="C370" s="8" t="s">
        <v>346</v>
      </c>
      <c r="D370" s="35">
        <f aca="true" t="shared" si="77" ref="D370:E371">D371</f>
        <v>7093.4</v>
      </c>
      <c r="E370" s="35">
        <f t="shared" si="77"/>
        <v>6518.2</v>
      </c>
    </row>
    <row r="371" spans="1:5" ht="31.5">
      <c r="A371" s="87">
        <v>2430100000</v>
      </c>
      <c r="B371" s="87"/>
      <c r="C371" s="8" t="s">
        <v>347</v>
      </c>
      <c r="D371" s="35">
        <f t="shared" si="77"/>
        <v>7093.4</v>
      </c>
      <c r="E371" s="35">
        <f t="shared" si="77"/>
        <v>6518.2</v>
      </c>
    </row>
    <row r="372" spans="1:5" ht="12.75">
      <c r="A372" s="113">
        <v>2430120100</v>
      </c>
      <c r="B372" s="113"/>
      <c r="C372" s="37" t="s">
        <v>290</v>
      </c>
      <c r="D372" s="35">
        <f aca="true" t="shared" si="78" ref="D372:E372">D375+D373</f>
        <v>7093.4</v>
      </c>
      <c r="E372" s="35">
        <f t="shared" si="78"/>
        <v>6518.2</v>
      </c>
    </row>
    <row r="373" spans="1:5" ht="31.5">
      <c r="A373" s="119">
        <v>2430120100</v>
      </c>
      <c r="B373" s="118" t="s">
        <v>69</v>
      </c>
      <c r="C373" s="120" t="s">
        <v>92</v>
      </c>
      <c r="D373" s="35">
        <f aca="true" t="shared" si="79" ref="D373:E373">D374</f>
        <v>1243</v>
      </c>
      <c r="E373" s="35">
        <f t="shared" si="79"/>
        <v>667.8</v>
      </c>
    </row>
    <row r="374" spans="1:5" ht="31.5">
      <c r="A374" s="119">
        <v>2430120100</v>
      </c>
      <c r="B374" s="119">
        <v>240</v>
      </c>
      <c r="C374" s="120" t="s">
        <v>219</v>
      </c>
      <c r="D374" s="35">
        <f>' № 7  рп, кцср, квр'!E251</f>
        <v>1243</v>
      </c>
      <c r="E374" s="35">
        <f>' № 7  рп, кцср, квр'!F251</f>
        <v>667.8</v>
      </c>
    </row>
    <row r="375" spans="1:5" ht="31.5">
      <c r="A375" s="102">
        <v>2430120100</v>
      </c>
      <c r="B375" s="89" t="s">
        <v>72</v>
      </c>
      <c r="C375" s="50" t="s">
        <v>93</v>
      </c>
      <c r="D375" s="35">
        <f>D376</f>
        <v>5850.4</v>
      </c>
      <c r="E375" s="35">
        <f>E376</f>
        <v>5850.4</v>
      </c>
    </row>
    <row r="376" spans="1:5" ht="12.75">
      <c r="A376" s="102">
        <v>2430120100</v>
      </c>
      <c r="B376" s="89" t="s">
        <v>116</v>
      </c>
      <c r="C376" s="50" t="s">
        <v>117</v>
      </c>
      <c r="D376" s="35">
        <f>' № 7  рп, кцср, квр'!E253</f>
        <v>5850.4</v>
      </c>
      <c r="E376" s="35">
        <f>' № 7  рп, кцср, квр'!F253</f>
        <v>5850.4</v>
      </c>
    </row>
    <row r="377" spans="1:5" ht="31.5">
      <c r="A377" s="26">
        <v>2500000000</v>
      </c>
      <c r="B377" s="15"/>
      <c r="C377" s="40" t="s">
        <v>321</v>
      </c>
      <c r="D377" s="225">
        <f>D378+D391</f>
        <v>24645.3</v>
      </c>
      <c r="E377" s="225">
        <f>E378+E391</f>
        <v>24077.699999999997</v>
      </c>
    </row>
    <row r="378" spans="1:5" ht="12.75">
      <c r="A378" s="87">
        <v>2510000000</v>
      </c>
      <c r="B378" s="87"/>
      <c r="C378" s="88" t="s">
        <v>150</v>
      </c>
      <c r="D378" s="35">
        <f>D379+D383+D387</f>
        <v>8513.3</v>
      </c>
      <c r="E378" s="35">
        <f>E379+E383+E387</f>
        <v>8512.699999999999</v>
      </c>
    </row>
    <row r="379" spans="1:5" ht="47.25">
      <c r="A379" s="87">
        <v>2510100000</v>
      </c>
      <c r="B379" s="87"/>
      <c r="C379" s="88" t="s">
        <v>174</v>
      </c>
      <c r="D379" s="35">
        <f aca="true" t="shared" si="80" ref="D379:E381">D380</f>
        <v>8237.8</v>
      </c>
      <c r="E379" s="35">
        <f t="shared" si="80"/>
        <v>8237.8</v>
      </c>
    </row>
    <row r="380" spans="1:5" ht="31.5">
      <c r="A380" s="87">
        <v>2510120010</v>
      </c>
      <c r="B380" s="87"/>
      <c r="C380" s="88" t="s">
        <v>120</v>
      </c>
      <c r="D380" s="35">
        <f t="shared" si="80"/>
        <v>8237.8</v>
      </c>
      <c r="E380" s="35">
        <f t="shared" si="80"/>
        <v>8237.8</v>
      </c>
    </row>
    <row r="381" spans="1:5" ht="31.5">
      <c r="A381" s="87">
        <v>2510120010</v>
      </c>
      <c r="B381" s="87">
        <v>600</v>
      </c>
      <c r="C381" s="88" t="s">
        <v>83</v>
      </c>
      <c r="D381" s="35">
        <f t="shared" si="80"/>
        <v>8237.8</v>
      </c>
      <c r="E381" s="35">
        <f t="shared" si="80"/>
        <v>8237.8</v>
      </c>
    </row>
    <row r="382" spans="1:5" ht="12.75">
      <c r="A382" s="87">
        <v>2510120010</v>
      </c>
      <c r="B382" s="87">
        <v>610</v>
      </c>
      <c r="C382" s="88" t="s">
        <v>101</v>
      </c>
      <c r="D382" s="35">
        <f>' № 7  рп, кцср, квр'!E170</f>
        <v>8237.8</v>
      </c>
      <c r="E382" s="35">
        <f>' № 7  рп, кцср, квр'!F170</f>
        <v>8237.8</v>
      </c>
    </row>
    <row r="383" spans="1:5" ht="47.25">
      <c r="A383" s="87">
        <v>2510200000</v>
      </c>
      <c r="B383" s="87"/>
      <c r="C383" s="88" t="s">
        <v>172</v>
      </c>
      <c r="D383" s="35">
        <f aca="true" t="shared" si="81" ref="D383:E385">D384</f>
        <v>110.5</v>
      </c>
      <c r="E383" s="35">
        <f t="shared" si="81"/>
        <v>109.9</v>
      </c>
    </row>
    <row r="384" spans="1:5" ht="31.5">
      <c r="A384" s="87">
        <v>2510220170</v>
      </c>
      <c r="B384" s="87"/>
      <c r="C384" s="88" t="s">
        <v>173</v>
      </c>
      <c r="D384" s="35">
        <f t="shared" si="81"/>
        <v>110.5</v>
      </c>
      <c r="E384" s="35">
        <f t="shared" si="81"/>
        <v>109.9</v>
      </c>
    </row>
    <row r="385" spans="1:5" ht="63">
      <c r="A385" s="87">
        <v>2510220170</v>
      </c>
      <c r="B385" s="87" t="s">
        <v>68</v>
      </c>
      <c r="C385" s="88" t="s">
        <v>1</v>
      </c>
      <c r="D385" s="35">
        <f t="shared" si="81"/>
        <v>110.5</v>
      </c>
      <c r="E385" s="35">
        <f t="shared" si="81"/>
        <v>109.9</v>
      </c>
    </row>
    <row r="386" spans="1:5" ht="31.5">
      <c r="A386" s="87">
        <v>2510220170</v>
      </c>
      <c r="B386" s="87">
        <v>120</v>
      </c>
      <c r="C386" s="88" t="s">
        <v>220</v>
      </c>
      <c r="D386" s="35">
        <f>'№ 6 ведом'!F71</f>
        <v>110.5</v>
      </c>
      <c r="E386" s="35">
        <f>'№ 6 ведом'!G71</f>
        <v>109.9</v>
      </c>
    </row>
    <row r="387" spans="1:5" ht="12.75">
      <c r="A387" s="149">
        <v>2510300000</v>
      </c>
      <c r="B387" s="149"/>
      <c r="C387" s="150" t="s">
        <v>393</v>
      </c>
      <c r="D387" s="35">
        <f aca="true" t="shared" si="82" ref="D387:E389">D388</f>
        <v>165</v>
      </c>
      <c r="E387" s="35">
        <f t="shared" si="82"/>
        <v>165</v>
      </c>
    </row>
    <row r="388" spans="1:5" ht="31.5">
      <c r="A388" s="149">
        <v>2510320180</v>
      </c>
      <c r="B388" s="149"/>
      <c r="C388" s="150" t="s">
        <v>394</v>
      </c>
      <c r="D388" s="35">
        <f t="shared" si="82"/>
        <v>165</v>
      </c>
      <c r="E388" s="35">
        <f t="shared" si="82"/>
        <v>165</v>
      </c>
    </row>
    <row r="389" spans="1:5" ht="31.5">
      <c r="A389" s="149">
        <v>2510320180</v>
      </c>
      <c r="B389" s="148" t="s">
        <v>69</v>
      </c>
      <c r="C389" s="150" t="s">
        <v>92</v>
      </c>
      <c r="D389" s="35">
        <f t="shared" si="82"/>
        <v>165</v>
      </c>
      <c r="E389" s="35">
        <f t="shared" si="82"/>
        <v>165</v>
      </c>
    </row>
    <row r="390" spans="1:5" ht="31.5">
      <c r="A390" s="149">
        <v>2510320180</v>
      </c>
      <c r="B390" s="149">
        <v>240</v>
      </c>
      <c r="C390" s="150" t="s">
        <v>219</v>
      </c>
      <c r="D390" s="35">
        <f>' № 7  рп, кцср, квр'!E98</f>
        <v>165</v>
      </c>
      <c r="E390" s="35">
        <f>' № 7  рп, кцср, квр'!F98</f>
        <v>165</v>
      </c>
    </row>
    <row r="391" spans="1:5" ht="16.5" customHeight="1">
      <c r="A391" s="89">
        <v>2520000000</v>
      </c>
      <c r="B391" s="87"/>
      <c r="C391" s="50" t="s">
        <v>245</v>
      </c>
      <c r="D391" s="35">
        <f>D408+D392+D404+D412</f>
        <v>16132</v>
      </c>
      <c r="E391" s="35">
        <f>E408+E392+E404+E412</f>
        <v>15565</v>
      </c>
    </row>
    <row r="392" spans="1:5" ht="63">
      <c r="A392" s="87">
        <v>2520100000</v>
      </c>
      <c r="B392" s="87"/>
      <c r="C392" s="50" t="s">
        <v>291</v>
      </c>
      <c r="D392" s="35">
        <f>D393+D396+D401</f>
        <v>2176.9999999999995</v>
      </c>
      <c r="E392" s="35">
        <f>E393+E396+E401</f>
        <v>1800.9000000000003</v>
      </c>
    </row>
    <row r="393" spans="1:5" ht="47.25">
      <c r="A393" s="10" t="s">
        <v>400</v>
      </c>
      <c r="B393" s="161"/>
      <c r="C393" s="50" t="s">
        <v>401</v>
      </c>
      <c r="D393" s="35">
        <f>D394</f>
        <v>116.2</v>
      </c>
      <c r="E393" s="35">
        <f>E394</f>
        <v>116.2</v>
      </c>
    </row>
    <row r="394" spans="1:5" ht="31.5">
      <c r="A394" s="10" t="s">
        <v>400</v>
      </c>
      <c r="B394" s="160" t="s">
        <v>94</v>
      </c>
      <c r="C394" s="50" t="s">
        <v>95</v>
      </c>
      <c r="D394" s="35">
        <f>D395</f>
        <v>116.2</v>
      </c>
      <c r="E394" s="35">
        <f>E395</f>
        <v>116.2</v>
      </c>
    </row>
    <row r="395" spans="1:5" ht="12.75">
      <c r="A395" s="10" t="s">
        <v>400</v>
      </c>
      <c r="B395" s="161">
        <v>610</v>
      </c>
      <c r="C395" s="50" t="s">
        <v>101</v>
      </c>
      <c r="D395" s="35">
        <f>' № 7  рп, кцср, квр'!E430</f>
        <v>116.2</v>
      </c>
      <c r="E395" s="35">
        <f>' № 7  рп, кцср, квр'!F430</f>
        <v>116.2</v>
      </c>
    </row>
    <row r="396" spans="1:5" ht="31.5">
      <c r="A396" s="10" t="s">
        <v>305</v>
      </c>
      <c r="B396" s="87"/>
      <c r="C396" s="50" t="s">
        <v>292</v>
      </c>
      <c r="D396" s="35">
        <f>D399+D397</f>
        <v>1944.6</v>
      </c>
      <c r="E396" s="35">
        <f>E399+E397</f>
        <v>1568.5000000000002</v>
      </c>
    </row>
    <row r="397" spans="1:5" ht="31.5">
      <c r="A397" s="10" t="s">
        <v>305</v>
      </c>
      <c r="B397" s="118" t="s">
        <v>69</v>
      </c>
      <c r="C397" s="120" t="s">
        <v>92</v>
      </c>
      <c r="D397" s="35">
        <f>D398</f>
        <v>293.3</v>
      </c>
      <c r="E397" s="35">
        <f>E398</f>
        <v>90</v>
      </c>
    </row>
    <row r="398" spans="1:5" ht="31.5">
      <c r="A398" s="10" t="s">
        <v>305</v>
      </c>
      <c r="B398" s="119">
        <v>240</v>
      </c>
      <c r="C398" s="120" t="s">
        <v>219</v>
      </c>
      <c r="D398" s="35">
        <f>' № 7  рп, кцср, квр'!E103</f>
        <v>293.3</v>
      </c>
      <c r="E398" s="35">
        <f>' № 7  рп, кцср, квр'!F103</f>
        <v>90</v>
      </c>
    </row>
    <row r="399" spans="1:5" ht="31.5">
      <c r="A399" s="10" t="s">
        <v>305</v>
      </c>
      <c r="B399" s="89" t="s">
        <v>94</v>
      </c>
      <c r="C399" s="50" t="s">
        <v>95</v>
      </c>
      <c r="D399" s="35">
        <f>D400</f>
        <v>1651.3</v>
      </c>
      <c r="E399" s="35">
        <f>E400</f>
        <v>1478.5000000000002</v>
      </c>
    </row>
    <row r="400" spans="1:5" ht="12.75">
      <c r="A400" s="10" t="s">
        <v>305</v>
      </c>
      <c r="B400" s="87">
        <v>610</v>
      </c>
      <c r="C400" s="50" t="s">
        <v>101</v>
      </c>
      <c r="D400" s="35">
        <f>' № 7  рп, кцср, квр'!E359+' № 7  рп, кцср, квр'!E433+' № 7  рп, кцср, квр'!E625+' № 7  рп, кцср, квр'!E732</f>
        <v>1651.3</v>
      </c>
      <c r="E400" s="35">
        <f>' № 7  рп, кцср, квр'!F359+' № 7  рп, кцср, квр'!F433+' № 7  рп, кцср, квр'!F625+' № 7  рп, кцср, квр'!F732</f>
        <v>1478.5000000000002</v>
      </c>
    </row>
    <row r="401" spans="1:5" ht="31.5">
      <c r="A401" s="10" t="s">
        <v>399</v>
      </c>
      <c r="B401" s="159"/>
      <c r="C401" s="50" t="s">
        <v>338</v>
      </c>
      <c r="D401" s="35">
        <f>D402</f>
        <v>116.2</v>
      </c>
      <c r="E401" s="35">
        <f>E402</f>
        <v>116.2</v>
      </c>
    </row>
    <row r="402" spans="1:5" ht="31.5">
      <c r="A402" s="10" t="s">
        <v>399</v>
      </c>
      <c r="B402" s="158" t="s">
        <v>94</v>
      </c>
      <c r="C402" s="50" t="s">
        <v>95</v>
      </c>
      <c r="D402" s="35">
        <f>D403</f>
        <v>116.2</v>
      </c>
      <c r="E402" s="35">
        <f>E403</f>
        <v>116.2</v>
      </c>
    </row>
    <row r="403" spans="1:5" ht="12.75">
      <c r="A403" s="10" t="s">
        <v>399</v>
      </c>
      <c r="B403" s="159">
        <v>610</v>
      </c>
      <c r="C403" s="50" t="s">
        <v>101</v>
      </c>
      <c r="D403" s="35">
        <f>' № 7  рп, кцср, квр'!E436</f>
        <v>116.2</v>
      </c>
      <c r="E403" s="35">
        <f>' № 7  рп, кцср, квр'!F436</f>
        <v>116.2</v>
      </c>
    </row>
    <row r="404" spans="1:5" ht="47.25">
      <c r="A404" s="89">
        <v>2520200000</v>
      </c>
      <c r="B404" s="87"/>
      <c r="C404" s="88" t="s">
        <v>293</v>
      </c>
      <c r="D404" s="35">
        <f>D405</f>
        <v>2731.4</v>
      </c>
      <c r="E404" s="35">
        <f>E405</f>
        <v>2708.6</v>
      </c>
    </row>
    <row r="405" spans="1:5" ht="12.75">
      <c r="A405" s="103">
        <v>2520220190</v>
      </c>
      <c r="B405" s="103"/>
      <c r="C405" s="105" t="s">
        <v>337</v>
      </c>
      <c r="D405" s="35">
        <f aca="true" t="shared" si="83" ref="D405:E406">D406</f>
        <v>2731.4</v>
      </c>
      <c r="E405" s="35">
        <f t="shared" si="83"/>
        <v>2708.6</v>
      </c>
    </row>
    <row r="406" spans="1:5" ht="31.5">
      <c r="A406" s="103">
        <v>2520220190</v>
      </c>
      <c r="B406" s="103" t="s">
        <v>94</v>
      </c>
      <c r="C406" s="105" t="s">
        <v>95</v>
      </c>
      <c r="D406" s="35">
        <f t="shared" si="83"/>
        <v>2731.4</v>
      </c>
      <c r="E406" s="35">
        <f t="shared" si="83"/>
        <v>2708.6</v>
      </c>
    </row>
    <row r="407" spans="1:5" ht="12.75">
      <c r="A407" s="103">
        <v>2520220190</v>
      </c>
      <c r="B407" s="103">
        <v>610</v>
      </c>
      <c r="C407" s="105" t="s">
        <v>101</v>
      </c>
      <c r="D407" s="35">
        <f>' № 7  рп, кцср, квр'!E363+' № 7  рп, кцср, квр'!E440</f>
        <v>2731.4</v>
      </c>
      <c r="E407" s="35">
        <f>' № 7  рп, кцср, квр'!F363+' № 7  рп, кцср, квр'!F440</f>
        <v>2708.6</v>
      </c>
    </row>
    <row r="408" spans="1:5" ht="31.5">
      <c r="A408" s="89">
        <v>2520300000</v>
      </c>
      <c r="B408" s="87"/>
      <c r="C408" s="88" t="s">
        <v>277</v>
      </c>
      <c r="D408" s="35">
        <f aca="true" t="shared" si="84" ref="D408:E410">D409</f>
        <v>8450.4</v>
      </c>
      <c r="E408" s="35">
        <f t="shared" si="84"/>
        <v>8368.5</v>
      </c>
    </row>
    <row r="409" spans="1:5" ht="12.75">
      <c r="A409" s="89">
        <v>2520320200</v>
      </c>
      <c r="B409" s="87"/>
      <c r="C409" s="50" t="s">
        <v>278</v>
      </c>
      <c r="D409" s="35">
        <f t="shared" si="84"/>
        <v>8450.4</v>
      </c>
      <c r="E409" s="35">
        <f t="shared" si="84"/>
        <v>8368.5</v>
      </c>
    </row>
    <row r="410" spans="1:5" ht="31.5">
      <c r="A410" s="89">
        <v>2520320200</v>
      </c>
      <c r="B410" s="89" t="s">
        <v>94</v>
      </c>
      <c r="C410" s="50" t="s">
        <v>95</v>
      </c>
      <c r="D410" s="35">
        <f t="shared" si="84"/>
        <v>8450.4</v>
      </c>
      <c r="E410" s="35">
        <f t="shared" si="84"/>
        <v>8368.5</v>
      </c>
    </row>
    <row r="411" spans="1:5" ht="12.75">
      <c r="A411" s="89">
        <v>2520320200</v>
      </c>
      <c r="B411" s="87">
        <v>610</v>
      </c>
      <c r="C411" s="50" t="s">
        <v>101</v>
      </c>
      <c r="D411" s="35">
        <f>' № 7  рп, кцср, квр'!E489+' № 7  рп, кцср, квр'!E629+' № 7  рп, кцср, квр'!E736+' № 7  рп, кцср, квр'!E364+' № 7  рп, кцср, квр'!E444</f>
        <v>8450.4</v>
      </c>
      <c r="E411" s="35">
        <f>' № 7  рп, кцср, квр'!F489+' № 7  рп, кцср, квр'!F629+' № 7  рп, кцср, квр'!F736+' № 7  рп, кцср, квр'!F364+' № 7  рп, кцср, квр'!F444</f>
        <v>8368.5</v>
      </c>
    </row>
    <row r="412" spans="1:5" ht="31.5">
      <c r="A412" s="103">
        <v>2520400000</v>
      </c>
      <c r="B412" s="104"/>
      <c r="C412" s="50" t="s">
        <v>344</v>
      </c>
      <c r="D412" s="35">
        <f>D413</f>
        <v>2773.2</v>
      </c>
      <c r="E412" s="35">
        <f>E413</f>
        <v>2687</v>
      </c>
    </row>
    <row r="413" spans="1:5" ht="12.75">
      <c r="A413" s="103">
        <v>2520420300</v>
      </c>
      <c r="B413" s="104"/>
      <c r="C413" s="50" t="s">
        <v>345</v>
      </c>
      <c r="D413" s="35">
        <f>D416+D414</f>
        <v>2773.2</v>
      </c>
      <c r="E413" s="35">
        <f>E416+E414</f>
        <v>2687</v>
      </c>
    </row>
    <row r="414" spans="1:5" ht="31.5">
      <c r="A414" s="118">
        <v>2520420300</v>
      </c>
      <c r="B414" s="118" t="s">
        <v>69</v>
      </c>
      <c r="C414" s="120" t="s">
        <v>92</v>
      </c>
      <c r="D414" s="35">
        <f>D415</f>
        <v>232.10000000000002</v>
      </c>
      <c r="E414" s="35">
        <f>E415</f>
        <v>185.4</v>
      </c>
    </row>
    <row r="415" spans="1:5" ht="31.5">
      <c r="A415" s="118">
        <v>2520420300</v>
      </c>
      <c r="B415" s="119">
        <v>240</v>
      </c>
      <c r="C415" s="120" t="s">
        <v>219</v>
      </c>
      <c r="D415" s="35">
        <f>' № 7  рп, кцср, квр'!E107</f>
        <v>232.10000000000002</v>
      </c>
      <c r="E415" s="35">
        <f>' № 7  рп, кцср, квр'!F107</f>
        <v>185.4</v>
      </c>
    </row>
    <row r="416" spans="1:5" ht="31.5">
      <c r="A416" s="103">
        <v>2520420300</v>
      </c>
      <c r="B416" s="103" t="s">
        <v>94</v>
      </c>
      <c r="C416" s="50" t="s">
        <v>95</v>
      </c>
      <c r="D416" s="35">
        <f>D417</f>
        <v>2541.1</v>
      </c>
      <c r="E416" s="35">
        <f>E417</f>
        <v>2501.6</v>
      </c>
    </row>
    <row r="417" spans="1:5" ht="12.75">
      <c r="A417" s="103">
        <v>2520420300</v>
      </c>
      <c r="B417" s="104">
        <v>610</v>
      </c>
      <c r="C417" s="50" t="s">
        <v>101</v>
      </c>
      <c r="D417" s="35">
        <f>' № 7  рп, кцср, квр'!E493+' № 7  рп, кцср, квр'!E633+' № 7  рп, кцср, квр'!E708+' № 7  рп, кцср, квр'!E740+' № 7  рп, кцср, квр'!E371+' № 7  рп, кцср, квр'!E448</f>
        <v>2541.1</v>
      </c>
      <c r="E417" s="35">
        <f>' № 7  рп, кцср, квр'!F493+' № 7  рп, кцср, квр'!F633+' № 7  рп, кцср, квр'!F708+' № 7  рп, кцср, квр'!F740+' № 7  рп, кцср, квр'!F371+' № 7  рп, кцср, квр'!F448</f>
        <v>2501.6</v>
      </c>
    </row>
    <row r="418" spans="1:5" ht="47.25">
      <c r="A418" s="26">
        <v>2600000000</v>
      </c>
      <c r="B418" s="89"/>
      <c r="C418" s="40" t="s">
        <v>325</v>
      </c>
      <c r="D418" s="225">
        <f>D458+D419+D437+D449</f>
        <v>24609.4</v>
      </c>
      <c r="E418" s="225">
        <f>E458+E419+E437+E449</f>
        <v>23877.8</v>
      </c>
    </row>
    <row r="419" spans="1:5" ht="31.5">
      <c r="A419" s="103">
        <v>2610000000</v>
      </c>
      <c r="B419" s="103"/>
      <c r="C419" s="105" t="s">
        <v>104</v>
      </c>
      <c r="D419" s="35">
        <f>D420+D433</f>
        <v>16267.3</v>
      </c>
      <c r="E419" s="35">
        <f>E420+E433</f>
        <v>16151.5</v>
      </c>
    </row>
    <row r="420" spans="1:5" ht="12.75">
      <c r="A420" s="103">
        <v>2610100000</v>
      </c>
      <c r="B420" s="103"/>
      <c r="C420" s="105" t="s">
        <v>105</v>
      </c>
      <c r="D420" s="35">
        <f>D421+D424+D427+D430</f>
        <v>12141.5</v>
      </c>
      <c r="E420" s="35">
        <f>E421+E424+E427+E430</f>
        <v>12025.7</v>
      </c>
    </row>
    <row r="421" spans="1:5" ht="12.75">
      <c r="A421" s="103">
        <v>2610120210</v>
      </c>
      <c r="B421" s="17"/>
      <c r="C421" s="105" t="s">
        <v>106</v>
      </c>
      <c r="D421" s="35">
        <f aca="true" t="shared" si="85" ref="D421:E422">D422</f>
        <v>7482.200000000001</v>
      </c>
      <c r="E421" s="35">
        <f t="shared" si="85"/>
        <v>7368.200000000001</v>
      </c>
    </row>
    <row r="422" spans="1:5" ht="31.5">
      <c r="A422" s="103">
        <v>2610120210</v>
      </c>
      <c r="B422" s="103" t="s">
        <v>69</v>
      </c>
      <c r="C422" s="105" t="s">
        <v>92</v>
      </c>
      <c r="D422" s="35">
        <f t="shared" si="85"/>
        <v>7482.200000000001</v>
      </c>
      <c r="E422" s="35">
        <f t="shared" si="85"/>
        <v>7368.200000000001</v>
      </c>
    </row>
    <row r="423" spans="1:5" ht="31.5">
      <c r="A423" s="103">
        <v>2610120210</v>
      </c>
      <c r="B423" s="104">
        <v>240</v>
      </c>
      <c r="C423" s="105" t="s">
        <v>219</v>
      </c>
      <c r="D423" s="35">
        <f>' № 7  рп, кцср, квр'!E113</f>
        <v>7482.200000000001</v>
      </c>
      <c r="E423" s="35">
        <f>' № 7  рп, кцср, квр'!F113</f>
        <v>7368.200000000001</v>
      </c>
    </row>
    <row r="424" spans="1:5" ht="31.5">
      <c r="A424" s="103">
        <v>2610120220</v>
      </c>
      <c r="B424" s="104"/>
      <c r="C424" s="105" t="s">
        <v>103</v>
      </c>
      <c r="D424" s="35">
        <f aca="true" t="shared" si="86" ref="D424:E425">D425</f>
        <v>250</v>
      </c>
      <c r="E424" s="35">
        <f t="shared" si="86"/>
        <v>250</v>
      </c>
    </row>
    <row r="425" spans="1:5" ht="31.5">
      <c r="A425" s="103">
        <v>2610120220</v>
      </c>
      <c r="B425" s="103" t="s">
        <v>69</v>
      </c>
      <c r="C425" s="105" t="s">
        <v>92</v>
      </c>
      <c r="D425" s="35">
        <f t="shared" si="86"/>
        <v>250</v>
      </c>
      <c r="E425" s="35">
        <f t="shared" si="86"/>
        <v>250</v>
      </c>
    </row>
    <row r="426" spans="1:5" ht="31.5">
      <c r="A426" s="103">
        <v>2610120220</v>
      </c>
      <c r="B426" s="104">
        <v>240</v>
      </c>
      <c r="C426" s="105" t="s">
        <v>219</v>
      </c>
      <c r="D426" s="35">
        <f>' № 7  рп, кцср, квр'!E116</f>
        <v>250</v>
      </c>
      <c r="E426" s="35">
        <f>' № 7  рп, кцср, квр'!F116</f>
        <v>250</v>
      </c>
    </row>
    <row r="427" spans="1:5" ht="47.25">
      <c r="A427" s="89">
        <v>2610120230</v>
      </c>
      <c r="B427" s="89"/>
      <c r="C427" s="88" t="s">
        <v>110</v>
      </c>
      <c r="D427" s="35">
        <f aca="true" t="shared" si="87" ref="D427:E428">D428</f>
        <v>4159.3</v>
      </c>
      <c r="E427" s="35">
        <f t="shared" si="87"/>
        <v>4157.5</v>
      </c>
    </row>
    <row r="428" spans="1:5" ht="31.5">
      <c r="A428" s="89">
        <v>2610120230</v>
      </c>
      <c r="B428" s="89" t="s">
        <v>69</v>
      </c>
      <c r="C428" s="88" t="s">
        <v>92</v>
      </c>
      <c r="D428" s="35">
        <f t="shared" si="87"/>
        <v>4159.3</v>
      </c>
      <c r="E428" s="35">
        <f t="shared" si="87"/>
        <v>4157.5</v>
      </c>
    </row>
    <row r="429" spans="1:5" ht="31.5">
      <c r="A429" s="89">
        <v>2610120230</v>
      </c>
      <c r="B429" s="87">
        <v>240</v>
      </c>
      <c r="C429" s="88" t="s">
        <v>219</v>
      </c>
      <c r="D429" s="35">
        <f>' № 7  рп, кцср, квр'!E244</f>
        <v>4159.3</v>
      </c>
      <c r="E429" s="35">
        <f>' № 7  рп, кцср, квр'!F244</f>
        <v>4157.5</v>
      </c>
    </row>
    <row r="430" spans="1:5" ht="31.5">
      <c r="A430" s="103">
        <v>2610120240</v>
      </c>
      <c r="B430" s="103"/>
      <c r="C430" s="105" t="s">
        <v>108</v>
      </c>
      <c r="D430" s="35">
        <f aca="true" t="shared" si="88" ref="D430:E431">D431</f>
        <v>250</v>
      </c>
      <c r="E430" s="35">
        <f t="shared" si="88"/>
        <v>250</v>
      </c>
    </row>
    <row r="431" spans="1:5" ht="31.5">
      <c r="A431" s="103">
        <v>2610120240</v>
      </c>
      <c r="B431" s="103" t="s">
        <v>69</v>
      </c>
      <c r="C431" s="105" t="s">
        <v>92</v>
      </c>
      <c r="D431" s="35">
        <f t="shared" si="88"/>
        <v>250</v>
      </c>
      <c r="E431" s="35">
        <f t="shared" si="88"/>
        <v>250</v>
      </c>
    </row>
    <row r="432" spans="1:5" ht="31.5">
      <c r="A432" s="103">
        <v>2610120240</v>
      </c>
      <c r="B432" s="104">
        <v>240</v>
      </c>
      <c r="C432" s="105" t="s">
        <v>219</v>
      </c>
      <c r="D432" s="35">
        <f>' № 7  рп, кцср, квр'!E228</f>
        <v>250</v>
      </c>
      <c r="E432" s="35">
        <f>' № 7  рп, кцср, квр'!F228</f>
        <v>250</v>
      </c>
    </row>
    <row r="433" spans="1:5" ht="12.75">
      <c r="A433" s="103">
        <v>2610200000</v>
      </c>
      <c r="B433" s="103"/>
      <c r="C433" s="105" t="s">
        <v>109</v>
      </c>
      <c r="D433" s="35">
        <f>D434</f>
        <v>4125.8</v>
      </c>
      <c r="E433" s="35">
        <f>E434</f>
        <v>4125.8</v>
      </c>
    </row>
    <row r="434" spans="1:5" ht="47.25">
      <c r="A434" s="103" t="s">
        <v>336</v>
      </c>
      <c r="B434" s="103"/>
      <c r="C434" s="50" t="s">
        <v>226</v>
      </c>
      <c r="D434" s="35">
        <f aca="true" t="shared" si="89" ref="D434:E435">D435</f>
        <v>4125.8</v>
      </c>
      <c r="E434" s="35">
        <f t="shared" si="89"/>
        <v>4125.8</v>
      </c>
    </row>
    <row r="435" spans="1:5" ht="31.5">
      <c r="A435" s="103" t="s">
        <v>336</v>
      </c>
      <c r="B435" s="103" t="s">
        <v>72</v>
      </c>
      <c r="C435" s="50" t="s">
        <v>93</v>
      </c>
      <c r="D435" s="35">
        <f t="shared" si="89"/>
        <v>4125.8</v>
      </c>
      <c r="E435" s="35">
        <f t="shared" si="89"/>
        <v>4125.8</v>
      </c>
    </row>
    <row r="436" spans="1:5" ht="12.75">
      <c r="A436" s="103" t="s">
        <v>336</v>
      </c>
      <c r="B436" s="103" t="s">
        <v>116</v>
      </c>
      <c r="C436" s="50" t="s">
        <v>117</v>
      </c>
      <c r="D436" s="35">
        <f>' № 7  рп, кцср, квр'!E675</f>
        <v>4125.8</v>
      </c>
      <c r="E436" s="35">
        <f>' № 7  рп, кцср, квр'!F675</f>
        <v>4125.8</v>
      </c>
    </row>
    <row r="437" spans="1:5" ht="47.25">
      <c r="A437" s="89">
        <v>2620000000</v>
      </c>
      <c r="B437" s="87"/>
      <c r="C437" s="88" t="s">
        <v>201</v>
      </c>
      <c r="D437" s="35">
        <f>D438+D445</f>
        <v>3111.5</v>
      </c>
      <c r="E437" s="35">
        <f>E438+E445</f>
        <v>2911</v>
      </c>
    </row>
    <row r="438" spans="1:5" ht="47.25">
      <c r="A438" s="87">
        <v>2620100000</v>
      </c>
      <c r="B438" s="87"/>
      <c r="C438" s="88" t="s">
        <v>202</v>
      </c>
      <c r="D438" s="35">
        <f>D439+D442</f>
        <v>2874.5</v>
      </c>
      <c r="E438" s="35">
        <f>E439+E442</f>
        <v>2687.2</v>
      </c>
    </row>
    <row r="439" spans="1:5" ht="47.25">
      <c r="A439" s="87">
        <v>2620120180</v>
      </c>
      <c r="B439" s="87"/>
      <c r="C439" s="88" t="s">
        <v>203</v>
      </c>
      <c r="D439" s="35">
        <f aca="true" t="shared" si="90" ref="D439:E440">D440</f>
        <v>1403.5</v>
      </c>
      <c r="E439" s="35">
        <f t="shared" si="90"/>
        <v>1403.5</v>
      </c>
    </row>
    <row r="440" spans="1:5" ht="31.5">
      <c r="A440" s="87">
        <v>2620120180</v>
      </c>
      <c r="B440" s="87" t="s">
        <v>69</v>
      </c>
      <c r="C440" s="88" t="s">
        <v>92</v>
      </c>
      <c r="D440" s="35">
        <f t="shared" si="90"/>
        <v>1403.5</v>
      </c>
      <c r="E440" s="35">
        <f t="shared" si="90"/>
        <v>1403.5</v>
      </c>
    </row>
    <row r="441" spans="1:5" ht="31.5">
      <c r="A441" s="87">
        <v>2620120180</v>
      </c>
      <c r="B441" s="87">
        <v>240</v>
      </c>
      <c r="C441" s="88" t="s">
        <v>219</v>
      </c>
      <c r="D441" s="35">
        <f>' № 7  рп, кцср, квр'!E121</f>
        <v>1403.5</v>
      </c>
      <c r="E441" s="35">
        <f>' № 7  рп, кцср, квр'!F121</f>
        <v>1403.5</v>
      </c>
    </row>
    <row r="442" spans="1:5" ht="31.5">
      <c r="A442" s="87">
        <v>2620120520</v>
      </c>
      <c r="B442" s="87"/>
      <c r="C442" s="88" t="s">
        <v>208</v>
      </c>
      <c r="D442" s="35">
        <f aca="true" t="shared" si="91" ref="D442:E443">D443</f>
        <v>1471</v>
      </c>
      <c r="E442" s="35">
        <f t="shared" si="91"/>
        <v>1283.7</v>
      </c>
    </row>
    <row r="443" spans="1:5" ht="31.5">
      <c r="A443" s="87">
        <v>2620120520</v>
      </c>
      <c r="B443" s="87" t="s">
        <v>69</v>
      </c>
      <c r="C443" s="88" t="s">
        <v>92</v>
      </c>
      <c r="D443" s="35">
        <f t="shared" si="91"/>
        <v>1471</v>
      </c>
      <c r="E443" s="35">
        <f t="shared" si="91"/>
        <v>1283.7</v>
      </c>
    </row>
    <row r="444" spans="1:5" ht="31.5">
      <c r="A444" s="87">
        <v>2620120520</v>
      </c>
      <c r="B444" s="87">
        <v>240</v>
      </c>
      <c r="C444" s="88" t="s">
        <v>219</v>
      </c>
      <c r="D444" s="35">
        <f>' № 7  рп, кцср, квр'!E124</f>
        <v>1471</v>
      </c>
      <c r="E444" s="35">
        <f>' № 7  рп, кцср, квр'!F124</f>
        <v>1283.7</v>
      </c>
    </row>
    <row r="445" spans="1:5" ht="31.5">
      <c r="A445" s="104">
        <v>2620200000</v>
      </c>
      <c r="B445" s="87"/>
      <c r="C445" s="88" t="s">
        <v>204</v>
      </c>
      <c r="D445" s="35">
        <f aca="true" t="shared" si="92" ref="D445:E447">D446</f>
        <v>237</v>
      </c>
      <c r="E445" s="35">
        <f t="shared" si="92"/>
        <v>223.8</v>
      </c>
    </row>
    <row r="446" spans="1:5" ht="12.75">
      <c r="A446" s="104">
        <v>2620220530</v>
      </c>
      <c r="B446" s="87"/>
      <c r="C446" s="88" t="s">
        <v>205</v>
      </c>
      <c r="D446" s="35">
        <f t="shared" si="92"/>
        <v>237</v>
      </c>
      <c r="E446" s="35">
        <f t="shared" si="92"/>
        <v>223.8</v>
      </c>
    </row>
    <row r="447" spans="1:5" ht="31.5">
      <c r="A447" s="104">
        <v>2620220530</v>
      </c>
      <c r="B447" s="87" t="s">
        <v>69</v>
      </c>
      <c r="C447" s="88" t="s">
        <v>92</v>
      </c>
      <c r="D447" s="35">
        <f t="shared" si="92"/>
        <v>237</v>
      </c>
      <c r="E447" s="35">
        <f t="shared" si="92"/>
        <v>223.8</v>
      </c>
    </row>
    <row r="448" spans="1:5" ht="31.5">
      <c r="A448" s="104">
        <v>2620220530</v>
      </c>
      <c r="B448" s="87">
        <v>240</v>
      </c>
      <c r="C448" s="88" t="s">
        <v>219</v>
      </c>
      <c r="D448" s="35">
        <f>' № 7  рп, кцср, квр'!E128</f>
        <v>237</v>
      </c>
      <c r="E448" s="35">
        <f>' № 7  рп, кцср, квр'!F128</f>
        <v>223.8</v>
      </c>
    </row>
    <row r="449" spans="1:5" ht="31.5">
      <c r="A449" s="89">
        <v>2630000000</v>
      </c>
      <c r="B449" s="1"/>
      <c r="C449" s="42" t="s">
        <v>195</v>
      </c>
      <c r="D449" s="35">
        <f>D450+D454</f>
        <v>176.5</v>
      </c>
      <c r="E449" s="35">
        <f>E450+E454</f>
        <v>74</v>
      </c>
    </row>
    <row r="450" spans="1:5" ht="31.5">
      <c r="A450" s="89">
        <v>2630100000</v>
      </c>
      <c r="B450" s="87"/>
      <c r="C450" s="88" t="s">
        <v>197</v>
      </c>
      <c r="D450" s="35">
        <f aca="true" t="shared" si="93" ref="D450:E452">D451</f>
        <v>150</v>
      </c>
      <c r="E450" s="35">
        <f t="shared" si="93"/>
        <v>47.5</v>
      </c>
    </row>
    <row r="451" spans="1:5" ht="12.75">
      <c r="A451" s="89">
        <v>2630120510</v>
      </c>
      <c r="B451" s="87"/>
      <c r="C451" s="88" t="s">
        <v>199</v>
      </c>
      <c r="D451" s="35">
        <f t="shared" si="93"/>
        <v>150</v>
      </c>
      <c r="E451" s="35">
        <f t="shared" si="93"/>
        <v>47.5</v>
      </c>
    </row>
    <row r="452" spans="1:5" ht="31.5">
      <c r="A452" s="103">
        <v>2630120510</v>
      </c>
      <c r="B452" s="89" t="s">
        <v>69</v>
      </c>
      <c r="C452" s="88" t="s">
        <v>92</v>
      </c>
      <c r="D452" s="35">
        <f t="shared" si="93"/>
        <v>150</v>
      </c>
      <c r="E452" s="35">
        <f t="shared" si="93"/>
        <v>47.5</v>
      </c>
    </row>
    <row r="453" spans="1:5" ht="31.5">
      <c r="A453" s="103">
        <v>2630120510</v>
      </c>
      <c r="B453" s="87">
        <v>240</v>
      </c>
      <c r="C453" s="88" t="s">
        <v>219</v>
      </c>
      <c r="D453" s="35">
        <f>' № 7  рп, кцср, квр'!E505</f>
        <v>150</v>
      </c>
      <c r="E453" s="35">
        <f>' № 7  рп, кцср, квр'!F505</f>
        <v>47.5</v>
      </c>
    </row>
    <row r="454" spans="1:5" ht="31.5">
      <c r="A454" s="104">
        <v>2630200000</v>
      </c>
      <c r="B454" s="1"/>
      <c r="C454" s="42" t="s">
        <v>198</v>
      </c>
      <c r="D454" s="35">
        <f aca="true" t="shared" si="94" ref="D454:E456">D455</f>
        <v>26.5</v>
      </c>
      <c r="E454" s="35">
        <f t="shared" si="94"/>
        <v>26.5</v>
      </c>
    </row>
    <row r="455" spans="1:5" ht="12.75">
      <c r="A455" s="104">
        <v>2630220250</v>
      </c>
      <c r="B455" s="1"/>
      <c r="C455" s="42" t="s">
        <v>196</v>
      </c>
      <c r="D455" s="35">
        <f t="shared" si="94"/>
        <v>26.5</v>
      </c>
      <c r="E455" s="35">
        <f t="shared" si="94"/>
        <v>26.5</v>
      </c>
    </row>
    <row r="456" spans="1:5" ht="31.5">
      <c r="A456" s="104">
        <v>2630220250</v>
      </c>
      <c r="B456" s="89" t="s">
        <v>69</v>
      </c>
      <c r="C456" s="88" t="s">
        <v>92</v>
      </c>
      <c r="D456" s="35">
        <f t="shared" si="94"/>
        <v>26.5</v>
      </c>
      <c r="E456" s="35">
        <f t="shared" si="94"/>
        <v>26.5</v>
      </c>
    </row>
    <row r="457" spans="1:5" ht="31.5">
      <c r="A457" s="104">
        <v>2630220250</v>
      </c>
      <c r="B457" s="87">
        <v>240</v>
      </c>
      <c r="C457" s="88" t="s">
        <v>219</v>
      </c>
      <c r="D457" s="35">
        <f>' № 7  рп, кцср, квр'!E133</f>
        <v>26.5</v>
      </c>
      <c r="E457" s="35">
        <f>' № 7  рп, кцср, квр'!F133</f>
        <v>26.5</v>
      </c>
    </row>
    <row r="458" spans="1:5" ht="31.5">
      <c r="A458" s="104">
        <v>2640000000</v>
      </c>
      <c r="B458" s="103"/>
      <c r="C458" s="105" t="s">
        <v>326</v>
      </c>
      <c r="D458" s="35">
        <f>D459</f>
        <v>5054.1</v>
      </c>
      <c r="E458" s="35">
        <f>E459</f>
        <v>4741.3</v>
      </c>
    </row>
    <row r="459" spans="1:5" ht="31.5">
      <c r="A459" s="140">
        <v>2640200000</v>
      </c>
      <c r="B459" s="1"/>
      <c r="C459" s="100" t="s">
        <v>385</v>
      </c>
      <c r="D459" s="35">
        <f>D463+D460</f>
        <v>5054.1</v>
      </c>
      <c r="E459" s="35">
        <f>E463+E460</f>
        <v>4741.3</v>
      </c>
    </row>
    <row r="460" spans="1:5" ht="31.5">
      <c r="A460" s="96">
        <v>2640210860</v>
      </c>
      <c r="B460" s="1"/>
      <c r="C460" s="122" t="s">
        <v>398</v>
      </c>
      <c r="D460" s="35">
        <f aca="true" t="shared" si="95" ref="D460:E461">D461</f>
        <v>5000</v>
      </c>
      <c r="E460" s="35">
        <f t="shared" si="95"/>
        <v>4688.1</v>
      </c>
    </row>
    <row r="461" spans="1:5" ht="31.5">
      <c r="A461" s="96">
        <v>2640210860</v>
      </c>
      <c r="B461" s="145" t="s">
        <v>69</v>
      </c>
      <c r="C461" s="147" t="s">
        <v>92</v>
      </c>
      <c r="D461" s="35">
        <f t="shared" si="95"/>
        <v>5000</v>
      </c>
      <c r="E461" s="35">
        <f t="shared" si="95"/>
        <v>4688.1</v>
      </c>
    </row>
    <row r="462" spans="1:5" ht="31.5">
      <c r="A462" s="96">
        <v>2640210860</v>
      </c>
      <c r="B462" s="146">
        <v>240</v>
      </c>
      <c r="C462" s="147" t="s">
        <v>219</v>
      </c>
      <c r="D462" s="35">
        <f>' № 7  рп, кцср, квр'!E233</f>
        <v>5000</v>
      </c>
      <c r="E462" s="35">
        <f>' № 7  рп, кцср, квр'!F233</f>
        <v>4688.1</v>
      </c>
    </row>
    <row r="463" spans="1:5" ht="31.5">
      <c r="A463" s="96" t="s">
        <v>386</v>
      </c>
      <c r="B463" s="1"/>
      <c r="C463" s="122" t="s">
        <v>387</v>
      </c>
      <c r="D463" s="35">
        <f aca="true" t="shared" si="96" ref="D463:E464">D464</f>
        <v>54.1</v>
      </c>
      <c r="E463" s="35">
        <f t="shared" si="96"/>
        <v>53.2</v>
      </c>
    </row>
    <row r="464" spans="1:5" ht="31.5">
      <c r="A464" s="96" t="s">
        <v>386</v>
      </c>
      <c r="B464" s="139" t="s">
        <v>69</v>
      </c>
      <c r="C464" s="141" t="s">
        <v>92</v>
      </c>
      <c r="D464" s="35">
        <f t="shared" si="96"/>
        <v>54.1</v>
      </c>
      <c r="E464" s="35">
        <f t="shared" si="96"/>
        <v>53.2</v>
      </c>
    </row>
    <row r="465" spans="1:5" ht="31.5">
      <c r="A465" s="96" t="s">
        <v>386</v>
      </c>
      <c r="B465" s="140">
        <v>240</v>
      </c>
      <c r="C465" s="141" t="s">
        <v>219</v>
      </c>
      <c r="D465" s="35">
        <f>' № 7  рп, кцср, квр'!E236</f>
        <v>54.1</v>
      </c>
      <c r="E465" s="35">
        <f>' № 7  рп, кцср, квр'!F236</f>
        <v>53.2</v>
      </c>
    </row>
    <row r="466" spans="1:5" ht="12.75">
      <c r="A466" s="15">
        <v>9900000000</v>
      </c>
      <c r="B466" s="15"/>
      <c r="C466" s="40" t="s">
        <v>102</v>
      </c>
      <c r="D466" s="225">
        <f>D467+D489+D477+D473</f>
        <v>90629.8</v>
      </c>
      <c r="E466" s="225">
        <f>E467+E489+E477+E473</f>
        <v>83777.7</v>
      </c>
    </row>
    <row r="467" spans="1:5" ht="12.75">
      <c r="A467" s="87">
        <v>9910000000</v>
      </c>
      <c r="B467" s="87"/>
      <c r="C467" s="88" t="s">
        <v>8</v>
      </c>
      <c r="D467" s="35">
        <f aca="true" t="shared" si="97" ref="D467:E471">D468</f>
        <v>1500</v>
      </c>
      <c r="E467" s="35">
        <f t="shared" si="97"/>
        <v>705.6</v>
      </c>
    </row>
    <row r="468" spans="1:5" ht="12.75">
      <c r="A468" s="87">
        <v>9910020000</v>
      </c>
      <c r="B468" s="87"/>
      <c r="C468" s="88" t="s">
        <v>279</v>
      </c>
      <c r="D468" s="35">
        <f>D471+D469</f>
        <v>1500</v>
      </c>
      <c r="E468" s="35">
        <f>E471+E469</f>
        <v>705.6</v>
      </c>
    </row>
    <row r="469" spans="1:5" ht="31.5">
      <c r="A469" s="211">
        <v>9910020000</v>
      </c>
      <c r="B469" s="167" t="s">
        <v>69</v>
      </c>
      <c r="C469" s="50" t="s">
        <v>92</v>
      </c>
      <c r="D469" s="35">
        <f>D470</f>
        <v>705.6</v>
      </c>
      <c r="E469" s="35">
        <f>E470</f>
        <v>705.6</v>
      </c>
    </row>
    <row r="470" spans="1:5" ht="31.5">
      <c r="A470" s="211">
        <v>9910020000</v>
      </c>
      <c r="B470" s="211">
        <v>240</v>
      </c>
      <c r="C470" s="50" t="s">
        <v>219</v>
      </c>
      <c r="D470" s="35">
        <f>' № 7  рп, кцср, квр'!E258</f>
        <v>705.6</v>
      </c>
      <c r="E470" s="35">
        <f>' № 7  рп, кцср, квр'!F258</f>
        <v>705.6</v>
      </c>
    </row>
    <row r="471" spans="1:5" ht="12.75">
      <c r="A471" s="87">
        <v>9910020000</v>
      </c>
      <c r="B471" s="89" t="s">
        <v>70</v>
      </c>
      <c r="C471" s="88" t="s">
        <v>71</v>
      </c>
      <c r="D471" s="35">
        <f t="shared" si="97"/>
        <v>794.4</v>
      </c>
      <c r="E471" s="35">
        <f t="shared" si="97"/>
        <v>0</v>
      </c>
    </row>
    <row r="472" spans="1:5" ht="12.75">
      <c r="A472" s="87">
        <v>9910020000</v>
      </c>
      <c r="B472" s="2" t="s">
        <v>159</v>
      </c>
      <c r="C472" s="42" t="s">
        <v>160</v>
      </c>
      <c r="D472" s="35">
        <f>'№ 6 ведом'!F543</f>
        <v>794.4</v>
      </c>
      <c r="E472" s="35">
        <f>'№ 6 ведом'!G543</f>
        <v>0</v>
      </c>
    </row>
    <row r="473" spans="1:5" ht="47.25">
      <c r="A473" s="134">
        <v>9920000000</v>
      </c>
      <c r="B473" s="134"/>
      <c r="C473" s="50" t="s">
        <v>367</v>
      </c>
      <c r="D473" s="35">
        <f aca="true" t="shared" si="98" ref="D473:E475">D474</f>
        <v>245</v>
      </c>
      <c r="E473" s="35">
        <f t="shared" si="98"/>
        <v>245</v>
      </c>
    </row>
    <row r="474" spans="1:5" ht="31.5">
      <c r="A474" s="134">
        <v>9920010920</v>
      </c>
      <c r="B474" s="134"/>
      <c r="C474" s="50" t="s">
        <v>368</v>
      </c>
      <c r="D474" s="35">
        <f t="shared" si="98"/>
        <v>245</v>
      </c>
      <c r="E474" s="35">
        <f t="shared" si="98"/>
        <v>245</v>
      </c>
    </row>
    <row r="475" spans="1:5" ht="31.5">
      <c r="A475" s="134">
        <v>9920010920</v>
      </c>
      <c r="B475" s="133" t="s">
        <v>94</v>
      </c>
      <c r="C475" s="50" t="s">
        <v>95</v>
      </c>
      <c r="D475" s="35">
        <f t="shared" si="98"/>
        <v>245</v>
      </c>
      <c r="E475" s="35">
        <f t="shared" si="98"/>
        <v>245</v>
      </c>
    </row>
    <row r="476" spans="1:5" ht="12.75">
      <c r="A476" s="134">
        <v>9920010920</v>
      </c>
      <c r="B476" s="134">
        <v>610</v>
      </c>
      <c r="C476" s="50" t="s">
        <v>101</v>
      </c>
      <c r="D476" s="35">
        <f>' № 7  рп, кцср, квр'!E453+' № 7  рп, кцср, квр'!E498</f>
        <v>245</v>
      </c>
      <c r="E476" s="35">
        <f>' № 7  рп, кцср, квр'!F453+' № 7  рп, кцср, квр'!F498</f>
        <v>245</v>
      </c>
    </row>
    <row r="477" spans="1:5" ht="31.5">
      <c r="A477" s="104">
        <v>9930000000</v>
      </c>
      <c r="B477" s="104"/>
      <c r="C477" s="105" t="s">
        <v>154</v>
      </c>
      <c r="D477" s="35">
        <f aca="true" t="shared" si="99" ref="D477:E477">D486+D481+D478</f>
        <v>2008.6999999999998</v>
      </c>
      <c r="E477" s="35">
        <f t="shared" si="99"/>
        <v>2008.6999999999998</v>
      </c>
    </row>
    <row r="478" spans="1:5" ht="31.5">
      <c r="A478" s="129">
        <v>9930020480</v>
      </c>
      <c r="B478" s="129"/>
      <c r="C478" s="131" t="s">
        <v>360</v>
      </c>
      <c r="D478" s="35">
        <f aca="true" t="shared" si="100" ref="D478:E479">D479</f>
        <v>552.5</v>
      </c>
      <c r="E478" s="35">
        <f t="shared" si="100"/>
        <v>552.5</v>
      </c>
    </row>
    <row r="479" spans="1:5" ht="12.75">
      <c r="A479" s="129">
        <v>9930020480</v>
      </c>
      <c r="B479" s="129" t="s">
        <v>70</v>
      </c>
      <c r="C479" s="131" t="s">
        <v>71</v>
      </c>
      <c r="D479" s="35">
        <f t="shared" si="100"/>
        <v>552.5</v>
      </c>
      <c r="E479" s="35">
        <f t="shared" si="100"/>
        <v>552.5</v>
      </c>
    </row>
    <row r="480" spans="1:5" ht="12.75">
      <c r="A480" s="129">
        <v>9930020480</v>
      </c>
      <c r="B480" s="129">
        <v>880</v>
      </c>
      <c r="C480" s="131" t="s">
        <v>361</v>
      </c>
      <c r="D480" s="35">
        <f>' № 7  рп, кцср, квр'!E56</f>
        <v>552.5</v>
      </c>
      <c r="E480" s="35">
        <f>' № 7  рп, кцср, квр'!F56</f>
        <v>552.5</v>
      </c>
    </row>
    <row r="481" spans="1:5" ht="31.5">
      <c r="A481" s="119">
        <v>9930020490</v>
      </c>
      <c r="B481" s="119"/>
      <c r="C481" s="50" t="s">
        <v>352</v>
      </c>
      <c r="D481" s="35">
        <f aca="true" t="shared" si="101" ref="D481:E481">D484+D482</f>
        <v>1246.3999999999999</v>
      </c>
      <c r="E481" s="35">
        <f t="shared" si="101"/>
        <v>1246.3999999999999</v>
      </c>
    </row>
    <row r="482" spans="1:5" ht="31.5">
      <c r="A482" s="152">
        <v>9930020490</v>
      </c>
      <c r="B482" s="151" t="s">
        <v>69</v>
      </c>
      <c r="C482" s="153" t="s">
        <v>92</v>
      </c>
      <c r="D482" s="35">
        <f aca="true" t="shared" si="102" ref="D482:E482">D483</f>
        <v>27.3</v>
      </c>
      <c r="E482" s="35">
        <f t="shared" si="102"/>
        <v>27.3</v>
      </c>
    </row>
    <row r="483" spans="1:5" ht="31.5">
      <c r="A483" s="152">
        <v>9930020490</v>
      </c>
      <c r="B483" s="152">
        <v>240</v>
      </c>
      <c r="C483" s="44" t="s">
        <v>219</v>
      </c>
      <c r="D483" s="35">
        <f>' № 7  рп, кцср, квр'!E138</f>
        <v>27.3</v>
      </c>
      <c r="E483" s="35">
        <f>' № 7  рп, кцср, квр'!F138</f>
        <v>27.3</v>
      </c>
    </row>
    <row r="484" spans="1:5" ht="12.75">
      <c r="A484" s="119">
        <v>9930020490</v>
      </c>
      <c r="B484" s="11" t="s">
        <v>70</v>
      </c>
      <c r="C484" s="37" t="s">
        <v>71</v>
      </c>
      <c r="D484" s="35">
        <f aca="true" t="shared" si="103" ref="D484:E484">D485</f>
        <v>1219.1</v>
      </c>
      <c r="E484" s="35">
        <f t="shared" si="103"/>
        <v>1219.1</v>
      </c>
    </row>
    <row r="485" spans="1:5" ht="12.75">
      <c r="A485" s="119">
        <v>9930020490</v>
      </c>
      <c r="B485" s="1" t="s">
        <v>353</v>
      </c>
      <c r="C485" s="122" t="s">
        <v>354</v>
      </c>
      <c r="D485" s="35">
        <f>' № 7  рп, кцср, квр'!E221+' № 7  рп, кцср, квр'!E322+' № 7  рп, кцср, квр'!E139+' № 7  рп, кцср, квр'!E557</f>
        <v>1219.1</v>
      </c>
      <c r="E485" s="35">
        <f>' № 7  рп, кцср, квр'!F221+' № 7  рп, кцср, квр'!F322+' № 7  рп, кцср, квр'!F139+' № 7  рп, кцср, квр'!F557</f>
        <v>1219.1</v>
      </c>
    </row>
    <row r="486" spans="1:5" ht="47.25">
      <c r="A486" s="87">
        <v>9930051200</v>
      </c>
      <c r="B486" s="87"/>
      <c r="C486" s="88" t="s">
        <v>155</v>
      </c>
      <c r="D486" s="35">
        <f aca="true" t="shared" si="104" ref="D486:E487">D487</f>
        <v>209.8</v>
      </c>
      <c r="E486" s="35">
        <f t="shared" si="104"/>
        <v>209.8</v>
      </c>
    </row>
    <row r="487" spans="1:5" ht="31.5">
      <c r="A487" s="87">
        <v>9930051200</v>
      </c>
      <c r="B487" s="87" t="s">
        <v>69</v>
      </c>
      <c r="C487" s="88" t="s">
        <v>92</v>
      </c>
      <c r="D487" s="35">
        <f t="shared" si="104"/>
        <v>209.8</v>
      </c>
      <c r="E487" s="35">
        <f t="shared" si="104"/>
        <v>209.8</v>
      </c>
    </row>
    <row r="488" spans="1:5" ht="31.5">
      <c r="A488" s="87">
        <v>9930051200</v>
      </c>
      <c r="B488" s="87">
        <v>240</v>
      </c>
      <c r="C488" s="88" t="s">
        <v>219</v>
      </c>
      <c r="D488" s="35">
        <f>'№ 6 ведом'!F33</f>
        <v>209.8</v>
      </c>
      <c r="E488" s="35">
        <f>'№ 6 ведом'!G33</f>
        <v>209.8</v>
      </c>
    </row>
    <row r="489" spans="1:5" ht="31.5">
      <c r="A489" s="87">
        <v>9990000000</v>
      </c>
      <c r="B489" s="87"/>
      <c r="C489" s="88" t="s">
        <v>144</v>
      </c>
      <c r="D489" s="35">
        <f>D490+D493+D499+D514</f>
        <v>86876.1</v>
      </c>
      <c r="E489" s="35">
        <f>E490+E493+E499+E514</f>
        <v>80818.4</v>
      </c>
    </row>
    <row r="490" spans="1:5" ht="12.75">
      <c r="A490" s="87">
        <v>9990021000</v>
      </c>
      <c r="B490" s="23"/>
      <c r="C490" s="88" t="s">
        <v>145</v>
      </c>
      <c r="D490" s="35">
        <f aca="true" t="shared" si="105" ref="D490:E491">D491</f>
        <v>462.79999999999995</v>
      </c>
      <c r="E490" s="35">
        <f t="shared" si="105"/>
        <v>462.8</v>
      </c>
    </row>
    <row r="491" spans="1:5" ht="63">
      <c r="A491" s="87">
        <v>9990021000</v>
      </c>
      <c r="B491" s="87" t="s">
        <v>68</v>
      </c>
      <c r="C491" s="88" t="s">
        <v>1</v>
      </c>
      <c r="D491" s="35">
        <f t="shared" si="105"/>
        <v>462.79999999999995</v>
      </c>
      <c r="E491" s="35">
        <f t="shared" si="105"/>
        <v>462.8</v>
      </c>
    </row>
    <row r="492" spans="1:5" ht="31.5">
      <c r="A492" s="87">
        <v>9990021000</v>
      </c>
      <c r="B492" s="87">
        <v>120</v>
      </c>
      <c r="C492" s="88" t="s">
        <v>220</v>
      </c>
      <c r="D492" s="35">
        <f>' № 7  рп, кцср, квр'!E14</f>
        <v>462.79999999999995</v>
      </c>
      <c r="E492" s="35">
        <f>' № 7  рп, кцср, квр'!F14</f>
        <v>462.8</v>
      </c>
    </row>
    <row r="493" spans="1:5" ht="31.5">
      <c r="A493" s="87">
        <v>9990100000</v>
      </c>
      <c r="B493" s="87"/>
      <c r="C493" s="88" t="s">
        <v>161</v>
      </c>
      <c r="D493" s="35">
        <f>D494</f>
        <v>3357.8</v>
      </c>
      <c r="E493" s="35">
        <f>E494</f>
        <v>3346.1000000000004</v>
      </c>
    </row>
    <row r="494" spans="1:5" ht="31.5">
      <c r="A494" s="87">
        <v>9990123000</v>
      </c>
      <c r="B494" s="87"/>
      <c r="C494" s="88" t="s">
        <v>162</v>
      </c>
      <c r="D494" s="35">
        <f>D495+D497</f>
        <v>3357.8</v>
      </c>
      <c r="E494" s="35">
        <f>E495+E497</f>
        <v>3346.1000000000004</v>
      </c>
    </row>
    <row r="495" spans="1:5" ht="63">
      <c r="A495" s="87">
        <v>9990123000</v>
      </c>
      <c r="B495" s="87" t="s">
        <v>68</v>
      </c>
      <c r="C495" s="88" t="s">
        <v>1</v>
      </c>
      <c r="D495" s="35">
        <f>D496</f>
        <v>2795.9</v>
      </c>
      <c r="E495" s="35">
        <f>E496</f>
        <v>2795.9</v>
      </c>
    </row>
    <row r="496" spans="1:5" ht="31.5">
      <c r="A496" s="87">
        <v>9990123000</v>
      </c>
      <c r="B496" s="87">
        <v>120</v>
      </c>
      <c r="C496" s="88" t="s">
        <v>220</v>
      </c>
      <c r="D496" s="35">
        <f>' № 7  рп, кцср, квр'!E21</f>
        <v>2795.9</v>
      </c>
      <c r="E496" s="35">
        <f>' № 7  рп, кцср, квр'!F21</f>
        <v>2795.9</v>
      </c>
    </row>
    <row r="497" spans="1:5" ht="31.5">
      <c r="A497" s="87">
        <v>9990123000</v>
      </c>
      <c r="B497" s="89" t="s">
        <v>69</v>
      </c>
      <c r="C497" s="88" t="s">
        <v>92</v>
      </c>
      <c r="D497" s="35">
        <f>D498</f>
        <v>561.9</v>
      </c>
      <c r="E497" s="35">
        <f>E498</f>
        <v>550.2</v>
      </c>
    </row>
    <row r="498" spans="1:5" ht="31.5">
      <c r="A498" s="87">
        <v>9990123000</v>
      </c>
      <c r="B498" s="87">
        <v>240</v>
      </c>
      <c r="C498" s="88" t="s">
        <v>219</v>
      </c>
      <c r="D498" s="35">
        <f>' № 7  рп, кцср, квр'!E23</f>
        <v>561.9</v>
      </c>
      <c r="E498" s="35">
        <f>' № 7  рп, кцср, квр'!F23</f>
        <v>550.2</v>
      </c>
    </row>
    <row r="499" spans="1:5" ht="31.5">
      <c r="A499" s="87">
        <v>9990200000</v>
      </c>
      <c r="B499" s="23"/>
      <c r="C499" s="88" t="s">
        <v>114</v>
      </c>
      <c r="D499" s="35">
        <f>D506+D500+D503+D511</f>
        <v>46926.7</v>
      </c>
      <c r="E499" s="35">
        <f>E506+E500+E503+E511</f>
        <v>46916</v>
      </c>
    </row>
    <row r="500" spans="1:5" ht="47.25">
      <c r="A500" s="87">
        <v>9990210510</v>
      </c>
      <c r="B500" s="87"/>
      <c r="C500" s="88" t="s">
        <v>146</v>
      </c>
      <c r="D500" s="35">
        <f aca="true" t="shared" si="106" ref="D500:E501">D501</f>
        <v>691</v>
      </c>
      <c r="E500" s="35">
        <f t="shared" si="106"/>
        <v>691</v>
      </c>
    </row>
    <row r="501" spans="1:5" ht="63">
      <c r="A501" s="87">
        <v>9990210510</v>
      </c>
      <c r="B501" s="87" t="s">
        <v>68</v>
      </c>
      <c r="C501" s="88" t="s">
        <v>1</v>
      </c>
      <c r="D501" s="35">
        <f t="shared" si="106"/>
        <v>691</v>
      </c>
      <c r="E501" s="35">
        <f t="shared" si="106"/>
        <v>691</v>
      </c>
    </row>
    <row r="502" spans="1:5" ht="31.5">
      <c r="A502" s="87">
        <v>9990210510</v>
      </c>
      <c r="B502" s="87">
        <v>120</v>
      </c>
      <c r="C502" s="88" t="s">
        <v>220</v>
      </c>
      <c r="D502" s="35">
        <f>' № 7  рп, кцср, квр'!E30</f>
        <v>691</v>
      </c>
      <c r="E502" s="35">
        <f>' № 7  рп, кцср, квр'!F30</f>
        <v>691</v>
      </c>
    </row>
    <row r="503" spans="1:5" ht="63">
      <c r="A503" s="87">
        <v>9990210540</v>
      </c>
      <c r="B503" s="87"/>
      <c r="C503" s="88" t="s">
        <v>151</v>
      </c>
      <c r="D503" s="35">
        <f aca="true" t="shared" si="107" ref="D503:E504">D504</f>
        <v>289.4</v>
      </c>
      <c r="E503" s="35">
        <f t="shared" si="107"/>
        <v>289.4</v>
      </c>
    </row>
    <row r="504" spans="1:5" ht="63">
      <c r="A504" s="87">
        <v>9990210540</v>
      </c>
      <c r="B504" s="87" t="s">
        <v>68</v>
      </c>
      <c r="C504" s="88" t="s">
        <v>1</v>
      </c>
      <c r="D504" s="35">
        <f t="shared" si="107"/>
        <v>289.4</v>
      </c>
      <c r="E504" s="35">
        <f t="shared" si="107"/>
        <v>289.4</v>
      </c>
    </row>
    <row r="505" spans="1:5" ht="31.5">
      <c r="A505" s="87">
        <v>9990210540</v>
      </c>
      <c r="B505" s="87">
        <v>120</v>
      </c>
      <c r="C505" s="88" t="s">
        <v>220</v>
      </c>
      <c r="D505" s="35">
        <f>' № 7  рп, кцср, квр'!E145</f>
        <v>289.4</v>
      </c>
      <c r="E505" s="35">
        <f>' № 7  рп, кцср, квр'!F145</f>
        <v>289.4</v>
      </c>
    </row>
    <row r="506" spans="1:5" ht="47.25">
      <c r="A506" s="87">
        <v>9990225000</v>
      </c>
      <c r="B506" s="87"/>
      <c r="C506" s="88" t="s">
        <v>115</v>
      </c>
      <c r="D506" s="35">
        <f>D507+D509</f>
        <v>44486.6</v>
      </c>
      <c r="E506" s="35">
        <f>E507+E509</f>
        <v>44475.9</v>
      </c>
    </row>
    <row r="507" spans="1:5" ht="63">
      <c r="A507" s="87">
        <v>9990225000</v>
      </c>
      <c r="B507" s="87" t="s">
        <v>68</v>
      </c>
      <c r="C507" s="88" t="s">
        <v>1</v>
      </c>
      <c r="D507" s="35">
        <f>D508</f>
        <v>44317.5</v>
      </c>
      <c r="E507" s="35">
        <f>E508</f>
        <v>44306.8</v>
      </c>
    </row>
    <row r="508" spans="1:5" ht="31.5">
      <c r="A508" s="87">
        <v>9990225000</v>
      </c>
      <c r="B508" s="87">
        <v>120</v>
      </c>
      <c r="C508" s="88" t="s">
        <v>220</v>
      </c>
      <c r="D508" s="35">
        <f>' № 7  рп, кцср, квр'!E562+' № 7  рп, кцср, квр'!E148+' № 7  рп, кцср, квр'!E48+' № 7  рп, кцср, квр'!E33</f>
        <v>44317.5</v>
      </c>
      <c r="E508" s="35">
        <f>' № 7  рп, кцср, квр'!F562+' № 7  рп, кцср, квр'!F148+' № 7  рп, кцср, квр'!F48+' № 7  рп, кцср, квр'!F33</f>
        <v>44306.8</v>
      </c>
    </row>
    <row r="509" spans="1:5" ht="12.75">
      <c r="A509" s="87">
        <v>9990225000</v>
      </c>
      <c r="B509" s="87" t="s">
        <v>70</v>
      </c>
      <c r="C509" s="88" t="s">
        <v>71</v>
      </c>
      <c r="D509" s="35">
        <f>D510</f>
        <v>169.1</v>
      </c>
      <c r="E509" s="35">
        <f>E510</f>
        <v>169.1</v>
      </c>
    </row>
    <row r="510" spans="1:5" ht="12.75">
      <c r="A510" s="87">
        <v>9990225000</v>
      </c>
      <c r="B510" s="87">
        <v>850</v>
      </c>
      <c r="C510" s="88" t="s">
        <v>97</v>
      </c>
      <c r="D510" s="35">
        <f>' № 7  рп, кцср, квр'!E35+' № 7  рп, кцср, квр'!E50+' № 7  рп, кцср, квр'!E564</f>
        <v>169.1</v>
      </c>
      <c r="E510" s="35">
        <f>' № 7  рп, кцср, квр'!F35+' № 7  рп, кцср, квр'!F50+' № 7  рп, кцср, квр'!F564</f>
        <v>169.1</v>
      </c>
    </row>
    <row r="511" spans="1:5" ht="31.5">
      <c r="A511" s="87">
        <v>9990259302</v>
      </c>
      <c r="B511" s="87"/>
      <c r="C511" s="88" t="s">
        <v>158</v>
      </c>
      <c r="D511" s="35">
        <f aca="true" t="shared" si="108" ref="D511:E512">D512</f>
        <v>1459.7</v>
      </c>
      <c r="E511" s="35">
        <f t="shared" si="108"/>
        <v>1459.7</v>
      </c>
    </row>
    <row r="512" spans="1:5" ht="63">
      <c r="A512" s="87">
        <v>9990259302</v>
      </c>
      <c r="B512" s="87" t="s">
        <v>68</v>
      </c>
      <c r="C512" s="88" t="s">
        <v>1</v>
      </c>
      <c r="D512" s="35">
        <f t="shared" si="108"/>
        <v>1459.7</v>
      </c>
      <c r="E512" s="35">
        <f t="shared" si="108"/>
        <v>1459.7</v>
      </c>
    </row>
    <row r="513" spans="1:5" ht="31.5">
      <c r="A513" s="87">
        <v>9990259302</v>
      </c>
      <c r="B513" s="87">
        <v>120</v>
      </c>
      <c r="C513" s="88" t="s">
        <v>220</v>
      </c>
      <c r="D513" s="35">
        <f>' № 7  рп, кцср, квр'!E163</f>
        <v>1459.7</v>
      </c>
      <c r="E513" s="35">
        <f>' № 7  рп, кцср, квр'!F163</f>
        <v>1459.7</v>
      </c>
    </row>
    <row r="514" spans="1:5" ht="31.5">
      <c r="A514" s="87">
        <v>9990300000</v>
      </c>
      <c r="B514" s="87"/>
      <c r="C514" s="88" t="s">
        <v>156</v>
      </c>
      <c r="D514" s="35">
        <f>D515+D517+D519</f>
        <v>36128.8</v>
      </c>
      <c r="E514" s="35">
        <f>E515+E517+E519</f>
        <v>30093.5</v>
      </c>
    </row>
    <row r="515" spans="1:5" ht="63">
      <c r="A515" s="87">
        <v>9990300000</v>
      </c>
      <c r="B515" s="87" t="s">
        <v>68</v>
      </c>
      <c r="C515" s="88" t="s">
        <v>1</v>
      </c>
      <c r="D515" s="35">
        <f>D516</f>
        <v>16920.4</v>
      </c>
      <c r="E515" s="35">
        <f>E516</f>
        <v>16920.4</v>
      </c>
    </row>
    <row r="516" spans="1:5" ht="12.75">
      <c r="A516" s="87">
        <v>9990300000</v>
      </c>
      <c r="B516" s="87">
        <v>110</v>
      </c>
      <c r="C516" s="42" t="s">
        <v>157</v>
      </c>
      <c r="D516" s="35">
        <f>' № 7  рп, кцср, квр'!E151</f>
        <v>16920.4</v>
      </c>
      <c r="E516" s="35">
        <f>' № 7  рп, кцср, квр'!F151</f>
        <v>16920.4</v>
      </c>
    </row>
    <row r="517" spans="1:5" ht="31.5">
      <c r="A517" s="87">
        <v>9990300000</v>
      </c>
      <c r="B517" s="87" t="s">
        <v>69</v>
      </c>
      <c r="C517" s="88" t="s">
        <v>92</v>
      </c>
      <c r="D517" s="35">
        <f>D518</f>
        <v>19180.800000000003</v>
      </c>
      <c r="E517" s="35">
        <f>E518</f>
        <v>13148.6</v>
      </c>
    </row>
    <row r="518" spans="1:5" ht="31.5">
      <c r="A518" s="87">
        <v>9990300000</v>
      </c>
      <c r="B518" s="87">
        <v>240</v>
      </c>
      <c r="C518" s="88" t="s">
        <v>219</v>
      </c>
      <c r="D518" s="35">
        <f>' № 7  рп, кцср, квр'!E153</f>
        <v>19180.800000000003</v>
      </c>
      <c r="E518" s="35">
        <f>' № 7  рп, кцср, квр'!F153</f>
        <v>13148.6</v>
      </c>
    </row>
    <row r="519" spans="1:5" ht="12.75">
      <c r="A519" s="87">
        <v>9990300000</v>
      </c>
      <c r="B519" s="87" t="s">
        <v>70</v>
      </c>
      <c r="C519" s="88" t="s">
        <v>71</v>
      </c>
      <c r="D519" s="35">
        <f>D520</f>
        <v>27.6</v>
      </c>
      <c r="E519" s="35">
        <f>E520</f>
        <v>24.5</v>
      </c>
    </row>
    <row r="520" spans="1:5" ht="12.75">
      <c r="A520" s="87">
        <v>9990300000</v>
      </c>
      <c r="B520" s="87">
        <v>850</v>
      </c>
      <c r="C520" s="88" t="s">
        <v>97</v>
      </c>
      <c r="D520" s="35">
        <f>' № 7  рп, кцср, квр'!E155</f>
        <v>27.6</v>
      </c>
      <c r="E520" s="35">
        <f>' № 7  рп, кцср, квр'!F155</f>
        <v>24.5</v>
      </c>
    </row>
    <row r="522" spans="1:7" ht="12.75">
      <c r="A522" s="67"/>
      <c r="B522" s="67"/>
      <c r="C522" s="68"/>
      <c r="D522" s="69"/>
      <c r="E522" s="228"/>
      <c r="G522" s="67"/>
    </row>
    <row r="523" spans="1:7" ht="12.75">
      <c r="A523" s="67"/>
      <c r="B523" s="67"/>
      <c r="C523" s="68"/>
      <c r="D523" s="69"/>
      <c r="E523" s="228"/>
      <c r="G523" s="67"/>
    </row>
    <row r="524" spans="1:7" ht="12.75">
      <c r="A524" s="67"/>
      <c r="B524" s="67"/>
      <c r="C524" s="68"/>
      <c r="D524" s="69"/>
      <c r="E524" s="228"/>
      <c r="G524" s="67"/>
    </row>
    <row r="525" spans="1:7" ht="12.75">
      <c r="A525" s="67"/>
      <c r="B525" s="67"/>
      <c r="C525" s="68"/>
      <c r="D525" s="69"/>
      <c r="E525" s="228"/>
      <c r="G525" s="67"/>
    </row>
    <row r="526" spans="1:7" ht="12.75">
      <c r="A526" s="67"/>
      <c r="B526" s="67"/>
      <c r="C526" s="68"/>
      <c r="D526" s="69"/>
      <c r="E526" s="228"/>
      <c r="G526" s="67"/>
    </row>
    <row r="527" spans="1:7" ht="12.75">
      <c r="A527" s="67"/>
      <c r="B527" s="67"/>
      <c r="C527" s="68"/>
      <c r="D527" s="69"/>
      <c r="E527" s="228"/>
      <c r="G527" s="67"/>
    </row>
    <row r="528" spans="1:7" ht="12.75">
      <c r="A528" s="67"/>
      <c r="B528" s="67"/>
      <c r="C528" s="68"/>
      <c r="D528" s="69"/>
      <c r="E528" s="228"/>
      <c r="G528" s="67"/>
    </row>
    <row r="529" spans="1:7" ht="12.75">
      <c r="A529" s="67"/>
      <c r="B529" s="67"/>
      <c r="C529" s="68"/>
      <c r="D529" s="69"/>
      <c r="E529" s="228"/>
      <c r="G529" s="67"/>
    </row>
    <row r="530" spans="1:7" ht="12.75">
      <c r="A530" s="67"/>
      <c r="B530" s="67"/>
      <c r="C530" s="68"/>
      <c r="D530" s="69"/>
      <c r="E530" s="228"/>
      <c r="G530" s="67"/>
    </row>
    <row r="531" spans="1:7" ht="12.75">
      <c r="A531" s="67"/>
      <c r="B531" s="67"/>
      <c r="C531" s="68"/>
      <c r="D531" s="69"/>
      <c r="E531" s="228"/>
      <c r="G531" s="67"/>
    </row>
    <row r="532" spans="1:7" ht="12.75">
      <c r="A532" s="67"/>
      <c r="B532" s="67"/>
      <c r="C532" s="68"/>
      <c r="D532" s="69"/>
      <c r="E532" s="228"/>
      <c r="G532" s="67"/>
    </row>
    <row r="533" spans="1:7" ht="12.75">
      <c r="A533" s="67"/>
      <c r="B533" s="67"/>
      <c r="C533" s="68"/>
      <c r="D533" s="69"/>
      <c r="E533" s="228"/>
      <c r="G533" s="67"/>
    </row>
    <row r="534" spans="1:7" ht="12.75">
      <c r="A534" s="67"/>
      <c r="B534" s="67"/>
      <c r="C534" s="68"/>
      <c r="D534" s="69"/>
      <c r="E534" s="228"/>
      <c r="G534" s="67"/>
    </row>
    <row r="535" spans="1:7" ht="12.75">
      <c r="A535" s="67"/>
      <c r="B535" s="67"/>
      <c r="C535" s="68"/>
      <c r="D535" s="69"/>
      <c r="E535" s="228"/>
      <c r="G535" s="67"/>
    </row>
    <row r="536" spans="1:7" ht="12.75">
      <c r="A536" s="67"/>
      <c r="B536" s="67"/>
      <c r="C536" s="68"/>
      <c r="D536" s="69"/>
      <c r="E536" s="228"/>
      <c r="G536" s="67"/>
    </row>
    <row r="537" spans="1:7" ht="12.75">
      <c r="A537" s="67"/>
      <c r="B537" s="67"/>
      <c r="C537" s="68"/>
      <c r="D537" s="69"/>
      <c r="E537" s="228"/>
      <c r="G537" s="67"/>
    </row>
    <row r="538" spans="1:7" ht="12.75">
      <c r="A538" s="67"/>
      <c r="B538" s="67"/>
      <c r="C538" s="68"/>
      <c r="D538" s="69"/>
      <c r="E538" s="228"/>
      <c r="G538" s="67"/>
    </row>
    <row r="539" spans="1:7" ht="12.75">
      <c r="A539" s="67"/>
      <c r="B539" s="67"/>
      <c r="C539" s="68"/>
      <c r="D539" s="69"/>
      <c r="E539" s="228"/>
      <c r="G539" s="67"/>
    </row>
    <row r="540" spans="1:7" ht="12.75">
      <c r="A540" s="67"/>
      <c r="B540" s="67"/>
      <c r="C540" s="68"/>
      <c r="D540" s="69"/>
      <c r="E540" s="228"/>
      <c r="G540" s="67"/>
    </row>
    <row r="541" spans="1:7" ht="12.75">
      <c r="A541" s="67"/>
      <c r="B541" s="67"/>
      <c r="C541" s="68"/>
      <c r="D541" s="69"/>
      <c r="E541" s="228"/>
      <c r="G541" s="67"/>
    </row>
    <row r="542" spans="1:7" ht="12.75">
      <c r="A542" s="67"/>
      <c r="B542" s="67"/>
      <c r="C542" s="68"/>
      <c r="D542" s="69"/>
      <c r="E542" s="228"/>
      <c r="G542" s="67"/>
    </row>
    <row r="543" spans="1:7" ht="12.75">
      <c r="A543" s="67"/>
      <c r="B543" s="67"/>
      <c r="C543" s="68"/>
      <c r="D543" s="69"/>
      <c r="E543" s="228"/>
      <c r="G543" s="67"/>
    </row>
    <row r="544" spans="1:7" ht="12.75">
      <c r="A544" s="67"/>
      <c r="B544" s="67"/>
      <c r="C544" s="68"/>
      <c r="D544" s="69"/>
      <c r="E544" s="228"/>
      <c r="G544" s="67"/>
    </row>
    <row r="545" spans="1:7" ht="12.75">
      <c r="A545" s="67"/>
      <c r="B545" s="67"/>
      <c r="C545" s="68"/>
      <c r="D545" s="69"/>
      <c r="E545" s="228"/>
      <c r="G545" s="67"/>
    </row>
    <row r="546" spans="1:7" ht="12.75">
      <c r="A546" s="67"/>
      <c r="B546" s="67"/>
      <c r="C546" s="68"/>
      <c r="D546" s="69"/>
      <c r="E546" s="228"/>
      <c r="G546" s="67"/>
    </row>
    <row r="547" spans="1:7" ht="12.75">
      <c r="A547" s="67"/>
      <c r="B547" s="67"/>
      <c r="C547" s="68"/>
      <c r="D547" s="69"/>
      <c r="E547" s="228"/>
      <c r="G547" s="67"/>
    </row>
    <row r="548" spans="1:7" ht="12.75">
      <c r="A548" s="67"/>
      <c r="B548" s="67"/>
      <c r="C548" s="68"/>
      <c r="D548" s="69"/>
      <c r="E548" s="228"/>
      <c r="G548" s="67"/>
    </row>
    <row r="549" spans="1:7" ht="12.75">
      <c r="A549" s="67"/>
      <c r="B549" s="67"/>
      <c r="C549" s="68"/>
      <c r="D549" s="69"/>
      <c r="E549" s="228"/>
      <c r="G549" s="67"/>
    </row>
    <row r="550" spans="1:7" ht="12.75">
      <c r="A550" s="67"/>
      <c r="B550" s="67"/>
      <c r="C550" s="68"/>
      <c r="D550" s="69"/>
      <c r="E550" s="228"/>
      <c r="G550" s="67"/>
    </row>
    <row r="551" spans="1:7" ht="12.75">
      <c r="A551" s="67"/>
      <c r="B551" s="67"/>
      <c r="C551" s="68"/>
      <c r="D551" s="69"/>
      <c r="E551" s="228"/>
      <c r="G551" s="67"/>
    </row>
    <row r="552" spans="1:7" ht="12.75">
      <c r="A552" s="67"/>
      <c r="B552" s="67"/>
      <c r="C552" s="68"/>
      <c r="D552" s="69"/>
      <c r="E552" s="228"/>
      <c r="G552" s="67"/>
    </row>
    <row r="553" spans="1:7" ht="12.75">
      <c r="A553" s="67"/>
      <c r="B553" s="67"/>
      <c r="C553" s="68"/>
      <c r="D553" s="69"/>
      <c r="E553" s="228"/>
      <c r="G553" s="67"/>
    </row>
    <row r="554" spans="1:7" ht="12.75">
      <c r="A554" s="67"/>
      <c r="B554" s="67"/>
      <c r="C554" s="68"/>
      <c r="D554" s="69"/>
      <c r="E554" s="228"/>
      <c r="G554" s="67"/>
    </row>
    <row r="555" spans="1:7" ht="12.75">
      <c r="A555" s="67"/>
      <c r="B555" s="67"/>
      <c r="C555" s="68"/>
      <c r="D555" s="69"/>
      <c r="E555" s="228"/>
      <c r="G555" s="67"/>
    </row>
    <row r="556" spans="1:7" ht="12.75">
      <c r="A556" s="67"/>
      <c r="B556" s="67"/>
      <c r="C556" s="68"/>
      <c r="D556" s="69"/>
      <c r="E556" s="228"/>
      <c r="G556" s="67"/>
    </row>
    <row r="557" spans="1:7" ht="12.75">
      <c r="A557" s="67"/>
      <c r="B557" s="67"/>
      <c r="C557" s="68"/>
      <c r="D557" s="69"/>
      <c r="E557" s="228"/>
      <c r="G557" s="67"/>
    </row>
    <row r="558" spans="1:7" ht="12.75">
      <c r="A558" s="67"/>
      <c r="B558" s="67"/>
      <c r="C558" s="68"/>
      <c r="D558" s="69"/>
      <c r="E558" s="228"/>
      <c r="G558" s="67"/>
    </row>
    <row r="559" spans="1:7" ht="12.75">
      <c r="A559" s="67"/>
      <c r="B559" s="67"/>
      <c r="C559" s="68"/>
      <c r="D559" s="69"/>
      <c r="E559" s="228"/>
      <c r="G559" s="67"/>
    </row>
    <row r="560" spans="1:7" ht="12.75">
      <c r="A560" s="67"/>
      <c r="B560" s="67"/>
      <c r="C560" s="68"/>
      <c r="D560" s="69"/>
      <c r="E560" s="228"/>
      <c r="G560" s="67"/>
    </row>
    <row r="561" spans="1:7" ht="12.75">
      <c r="A561" s="67"/>
      <c r="B561" s="67"/>
      <c r="C561" s="68"/>
      <c r="D561" s="69"/>
      <c r="E561" s="228"/>
      <c r="G561" s="67"/>
    </row>
    <row r="562" spans="1:7" ht="12.75">
      <c r="A562" s="67"/>
      <c r="B562" s="67"/>
      <c r="C562" s="68"/>
      <c r="D562" s="69"/>
      <c r="E562" s="228"/>
      <c r="G562" s="67"/>
    </row>
    <row r="563" spans="1:7" ht="12.75">
      <c r="A563" s="67"/>
      <c r="B563" s="67"/>
      <c r="C563" s="68"/>
      <c r="D563" s="69"/>
      <c r="E563" s="228"/>
      <c r="G563" s="67"/>
    </row>
    <row r="564" spans="1:7" ht="12.75">
      <c r="A564" s="67"/>
      <c r="B564" s="67"/>
      <c r="C564" s="68"/>
      <c r="D564" s="69"/>
      <c r="E564" s="228"/>
      <c r="G564" s="67"/>
    </row>
    <row r="565" spans="1:7" ht="12.75">
      <c r="A565" s="67"/>
      <c r="B565" s="67"/>
      <c r="C565" s="68"/>
      <c r="D565" s="69"/>
      <c r="E565" s="228"/>
      <c r="G565" s="67"/>
    </row>
    <row r="566" spans="1:7" ht="12.75">
      <c r="A566" s="67"/>
      <c r="B566" s="67"/>
      <c r="C566" s="68"/>
      <c r="D566" s="69"/>
      <c r="E566" s="228"/>
      <c r="G566" s="67"/>
    </row>
    <row r="567" spans="1:7" ht="12.75">
      <c r="A567" s="67"/>
      <c r="B567" s="67"/>
      <c r="C567" s="68"/>
      <c r="D567" s="69"/>
      <c r="E567" s="228"/>
      <c r="G567" s="67"/>
    </row>
    <row r="568" spans="1:7" ht="12.75">
      <c r="A568" s="67"/>
      <c r="B568" s="67"/>
      <c r="C568" s="68"/>
      <c r="D568" s="69"/>
      <c r="E568" s="228"/>
      <c r="G568" s="67"/>
    </row>
    <row r="569" spans="1:7" ht="12.75">
      <c r="A569" s="67"/>
      <c r="B569" s="67"/>
      <c r="C569" s="68"/>
      <c r="D569" s="69"/>
      <c r="E569" s="228"/>
      <c r="G569" s="67"/>
    </row>
    <row r="570" spans="1:7" ht="12.75">
      <c r="A570" s="67"/>
      <c r="B570" s="67"/>
      <c r="C570" s="68"/>
      <c r="D570" s="69"/>
      <c r="E570" s="228"/>
      <c r="G570" s="67"/>
    </row>
    <row r="571" spans="1:7" ht="12.75">
      <c r="A571" s="67"/>
      <c r="B571" s="67"/>
      <c r="C571" s="68"/>
      <c r="D571" s="69"/>
      <c r="E571" s="228"/>
      <c r="G571" s="67"/>
    </row>
    <row r="572" spans="1:7" ht="12.75">
      <c r="A572" s="67"/>
      <c r="B572" s="67"/>
      <c r="C572" s="68"/>
      <c r="D572" s="69"/>
      <c r="E572" s="228"/>
      <c r="G572" s="67"/>
    </row>
    <row r="573" spans="1:7" ht="12.75">
      <c r="A573" s="67"/>
      <c r="B573" s="67"/>
      <c r="C573" s="68"/>
      <c r="D573" s="69"/>
      <c r="E573" s="228"/>
      <c r="G573" s="67"/>
    </row>
    <row r="574" spans="1:7" ht="12.75">
      <c r="A574" s="67"/>
      <c r="B574" s="67"/>
      <c r="C574" s="68"/>
      <c r="D574" s="69"/>
      <c r="E574" s="228"/>
      <c r="G574" s="67"/>
    </row>
    <row r="575" spans="1:7" ht="12.75">
      <c r="A575" s="67"/>
      <c r="B575" s="67"/>
      <c r="C575" s="68"/>
      <c r="D575" s="69"/>
      <c r="E575" s="228"/>
      <c r="G575" s="67"/>
    </row>
    <row r="576" spans="1:7" ht="12.75">
      <c r="A576" s="67"/>
      <c r="B576" s="67"/>
      <c r="C576" s="68"/>
      <c r="D576" s="69"/>
      <c r="E576" s="228"/>
      <c r="G576" s="67"/>
    </row>
    <row r="577" spans="1:7" ht="12.75">
      <c r="A577" s="67"/>
      <c r="B577" s="67"/>
      <c r="C577" s="68"/>
      <c r="D577" s="69"/>
      <c r="E577" s="228"/>
      <c r="G577" s="67"/>
    </row>
    <row r="578" spans="1:7" ht="12.75">
      <c r="A578" s="67"/>
      <c r="B578" s="67"/>
      <c r="C578" s="68"/>
      <c r="D578" s="69"/>
      <c r="E578" s="228"/>
      <c r="G578" s="67"/>
    </row>
    <row r="579" spans="1:7" ht="12.75">
      <c r="A579" s="67"/>
      <c r="B579" s="67"/>
      <c r="C579" s="68"/>
      <c r="D579" s="69"/>
      <c r="E579" s="228"/>
      <c r="G579" s="67"/>
    </row>
    <row r="580" spans="1:7" ht="12.75">
      <c r="A580" s="67"/>
      <c r="B580" s="67"/>
      <c r="C580" s="68"/>
      <c r="D580" s="69"/>
      <c r="E580" s="228"/>
      <c r="G580" s="67"/>
    </row>
    <row r="581" spans="1:7" ht="12.75">
      <c r="A581" s="67"/>
      <c r="B581" s="67"/>
      <c r="C581" s="68"/>
      <c r="D581" s="69"/>
      <c r="E581" s="228"/>
      <c r="G581" s="67"/>
    </row>
    <row r="582" spans="1:7" ht="12.75">
      <c r="A582" s="67"/>
      <c r="B582" s="67"/>
      <c r="C582" s="68"/>
      <c r="D582" s="69"/>
      <c r="E582" s="228"/>
      <c r="G582" s="67"/>
    </row>
    <row r="583" spans="1:7" ht="12.75">
      <c r="A583" s="67"/>
      <c r="B583" s="67"/>
      <c r="C583" s="68"/>
      <c r="D583" s="69"/>
      <c r="E583" s="228"/>
      <c r="G583" s="67"/>
    </row>
    <row r="584" spans="1:7" ht="12.75">
      <c r="A584" s="67"/>
      <c r="B584" s="67"/>
      <c r="C584" s="68"/>
      <c r="D584" s="69"/>
      <c r="E584" s="228"/>
      <c r="G584" s="67"/>
    </row>
    <row r="585" spans="1:7" ht="12.75">
      <c r="A585" s="67"/>
      <c r="B585" s="67"/>
      <c r="C585" s="68"/>
      <c r="D585" s="69"/>
      <c r="E585" s="228"/>
      <c r="G585" s="67"/>
    </row>
    <row r="586" spans="1:7" ht="12.75">
      <c r="A586" s="67"/>
      <c r="B586" s="67"/>
      <c r="C586" s="68"/>
      <c r="D586" s="69"/>
      <c r="E586" s="228"/>
      <c r="G586" s="67"/>
    </row>
    <row r="587" spans="1:7" ht="12.75">
      <c r="A587" s="67"/>
      <c r="B587" s="67"/>
      <c r="C587" s="68"/>
      <c r="D587" s="69"/>
      <c r="E587" s="228"/>
      <c r="G587" s="67"/>
    </row>
    <row r="588" spans="1:7" ht="12.75">
      <c r="A588" s="67"/>
      <c r="B588" s="67"/>
      <c r="C588" s="68"/>
      <c r="D588" s="69"/>
      <c r="E588" s="228"/>
      <c r="G588" s="67"/>
    </row>
    <row r="589" spans="1:7" ht="12.75">
      <c r="A589" s="67"/>
      <c r="B589" s="67"/>
      <c r="C589" s="68"/>
      <c r="D589" s="69"/>
      <c r="E589" s="228"/>
      <c r="G589" s="67"/>
    </row>
    <row r="590" spans="1:7" ht="12.75">
      <c r="A590" s="67"/>
      <c r="B590" s="67"/>
      <c r="C590" s="68"/>
      <c r="D590" s="69"/>
      <c r="E590" s="228"/>
      <c r="G590" s="67"/>
    </row>
    <row r="591" spans="1:7" ht="12.75">
      <c r="A591" s="67"/>
      <c r="B591" s="67"/>
      <c r="C591" s="68"/>
      <c r="D591" s="69"/>
      <c r="E591" s="228"/>
      <c r="G591" s="67"/>
    </row>
    <row r="592" spans="1:7" ht="12.75">
      <c r="A592" s="67"/>
      <c r="B592" s="67"/>
      <c r="C592" s="68"/>
      <c r="D592" s="69"/>
      <c r="E592" s="228"/>
      <c r="G592" s="67"/>
    </row>
    <row r="593" spans="1:7" ht="12.75">
      <c r="A593" s="67"/>
      <c r="B593" s="67"/>
      <c r="C593" s="68"/>
      <c r="D593" s="69"/>
      <c r="E593" s="228"/>
      <c r="G593" s="67"/>
    </row>
    <row r="594" spans="1:7" ht="12.75">
      <c r="A594" s="67"/>
      <c r="B594" s="67"/>
      <c r="C594" s="68"/>
      <c r="D594" s="69"/>
      <c r="E594" s="228"/>
      <c r="G594" s="67"/>
    </row>
    <row r="595" spans="1:7" ht="12.75">
      <c r="A595" s="67"/>
      <c r="B595" s="67"/>
      <c r="C595" s="68"/>
      <c r="D595" s="69"/>
      <c r="E595" s="228"/>
      <c r="G595" s="67"/>
    </row>
    <row r="596" spans="1:7" ht="12.75">
      <c r="A596" s="67"/>
      <c r="B596" s="67"/>
      <c r="C596" s="68"/>
      <c r="D596" s="69"/>
      <c r="E596" s="228"/>
      <c r="G596" s="67"/>
    </row>
    <row r="597" spans="1:7" ht="12.75">
      <c r="A597" s="67"/>
      <c r="B597" s="67"/>
      <c r="C597" s="68"/>
      <c r="D597" s="69"/>
      <c r="E597" s="228"/>
      <c r="G597" s="67"/>
    </row>
    <row r="598" spans="1:7" ht="12.75">
      <c r="A598" s="67"/>
      <c r="B598" s="67"/>
      <c r="C598" s="68"/>
      <c r="D598" s="69"/>
      <c r="E598" s="228"/>
      <c r="G598" s="67"/>
    </row>
    <row r="599" spans="1:7" ht="12.75">
      <c r="A599" s="67"/>
      <c r="B599" s="67"/>
      <c r="C599" s="68"/>
      <c r="D599" s="69"/>
      <c r="E599" s="228"/>
      <c r="G599" s="67"/>
    </row>
    <row r="600" spans="1:7" ht="12.75">
      <c r="A600" s="67"/>
      <c r="B600" s="67"/>
      <c r="C600" s="68"/>
      <c r="D600" s="69"/>
      <c r="E600" s="228"/>
      <c r="G600" s="67"/>
    </row>
    <row r="601" spans="1:7" ht="12.75">
      <c r="A601" s="67"/>
      <c r="B601" s="67"/>
      <c r="C601" s="68"/>
      <c r="D601" s="69"/>
      <c r="E601" s="228"/>
      <c r="G601" s="67"/>
    </row>
    <row r="602" spans="1:7" ht="12.75">
      <c r="A602" s="67"/>
      <c r="B602" s="67"/>
      <c r="C602" s="68"/>
      <c r="D602" s="69"/>
      <c r="E602" s="228"/>
      <c r="G602" s="67"/>
    </row>
    <row r="603" spans="1:7" ht="12.75">
      <c r="A603" s="67"/>
      <c r="B603" s="67"/>
      <c r="C603" s="68"/>
      <c r="D603" s="69"/>
      <c r="E603" s="228"/>
      <c r="G603" s="67"/>
    </row>
    <row r="604" spans="1:7" ht="12.75">
      <c r="A604" s="67"/>
      <c r="B604" s="67"/>
      <c r="C604" s="68"/>
      <c r="D604" s="69"/>
      <c r="E604" s="228"/>
      <c r="G604" s="67"/>
    </row>
    <row r="605" spans="1:7" ht="12.75">
      <c r="A605" s="67"/>
      <c r="B605" s="67"/>
      <c r="C605" s="68"/>
      <c r="D605" s="69"/>
      <c r="E605" s="228"/>
      <c r="G605" s="67"/>
    </row>
    <row r="606" spans="1:7" ht="12.75">
      <c r="A606" s="67"/>
      <c r="B606" s="67"/>
      <c r="C606" s="68"/>
      <c r="D606" s="69"/>
      <c r="E606" s="228"/>
      <c r="G606" s="67"/>
    </row>
    <row r="607" spans="1:7" ht="12.75">
      <c r="A607" s="67"/>
      <c r="B607" s="67"/>
      <c r="C607" s="68"/>
      <c r="D607" s="69"/>
      <c r="E607" s="228"/>
      <c r="G607" s="67"/>
    </row>
    <row r="608" spans="1:7" ht="12.75">
      <c r="A608" s="67"/>
      <c r="B608" s="67"/>
      <c r="C608" s="68"/>
      <c r="D608" s="69"/>
      <c r="E608" s="228"/>
      <c r="G608" s="67"/>
    </row>
    <row r="609" spans="1:7" ht="12.75">
      <c r="A609" s="67"/>
      <c r="B609" s="67"/>
      <c r="C609" s="68"/>
      <c r="D609" s="69"/>
      <c r="E609" s="228"/>
      <c r="G609" s="67"/>
    </row>
    <row r="610" spans="1:7" ht="12.75">
      <c r="A610" s="67"/>
      <c r="B610" s="67"/>
      <c r="C610" s="68"/>
      <c r="D610" s="69"/>
      <c r="E610" s="228"/>
      <c r="G610" s="67"/>
    </row>
    <row r="611" spans="1:7" ht="12.75">
      <c r="A611" s="67"/>
      <c r="B611" s="67"/>
      <c r="C611" s="68"/>
      <c r="D611" s="69"/>
      <c r="E611" s="228"/>
      <c r="G611" s="67"/>
    </row>
    <row r="612" spans="1:7" ht="12.75">
      <c r="A612" s="67"/>
      <c r="B612" s="67"/>
      <c r="C612" s="68"/>
      <c r="D612" s="69"/>
      <c r="E612" s="228"/>
      <c r="G612" s="67"/>
    </row>
    <row r="613" spans="1:7" ht="12.75">
      <c r="A613" s="67"/>
      <c r="B613" s="67"/>
      <c r="C613" s="68"/>
      <c r="D613" s="69"/>
      <c r="E613" s="228"/>
      <c r="G613" s="67"/>
    </row>
    <row r="614" spans="1:7" ht="12.75">
      <c r="A614" s="67"/>
      <c r="B614" s="67"/>
      <c r="C614" s="68"/>
      <c r="D614" s="69"/>
      <c r="E614" s="228"/>
      <c r="G614" s="67"/>
    </row>
    <row r="615" spans="1:7" ht="12.75">
      <c r="A615" s="67"/>
      <c r="B615" s="67"/>
      <c r="C615" s="68"/>
      <c r="D615" s="69"/>
      <c r="E615" s="228"/>
      <c r="G615" s="67"/>
    </row>
    <row r="616" spans="1:7" ht="12.75">
      <c r="A616" s="67"/>
      <c r="B616" s="67"/>
      <c r="C616" s="68"/>
      <c r="D616" s="69"/>
      <c r="E616" s="228"/>
      <c r="G616" s="67"/>
    </row>
    <row r="617" spans="1:7" ht="12.75">
      <c r="A617" s="67"/>
      <c r="B617" s="67"/>
      <c r="C617" s="68"/>
      <c r="D617" s="69"/>
      <c r="E617" s="228"/>
      <c r="G617" s="67"/>
    </row>
    <row r="618" spans="1:7" ht="12.75">
      <c r="A618" s="67"/>
      <c r="B618" s="67"/>
      <c r="C618" s="68"/>
      <c r="D618" s="69"/>
      <c r="E618" s="228"/>
      <c r="G618" s="67"/>
    </row>
    <row r="619" spans="1:7" ht="12.75">
      <c r="A619" s="67"/>
      <c r="B619" s="67"/>
      <c r="C619" s="68"/>
      <c r="D619" s="69"/>
      <c r="E619" s="228"/>
      <c r="G619" s="67"/>
    </row>
    <row r="620" spans="1:7" ht="12.75">
      <c r="A620" s="67"/>
      <c r="B620" s="67"/>
      <c r="C620" s="68"/>
      <c r="D620" s="69"/>
      <c r="E620" s="228"/>
      <c r="G620" s="67"/>
    </row>
    <row r="621" spans="1:7" ht="12.75">
      <c r="A621" s="67"/>
      <c r="B621" s="67"/>
      <c r="C621" s="68"/>
      <c r="D621" s="69"/>
      <c r="E621" s="228"/>
      <c r="G621" s="67"/>
    </row>
    <row r="622" spans="1:7" ht="12.75">
      <c r="A622" s="67"/>
      <c r="B622" s="67"/>
      <c r="C622" s="68"/>
      <c r="D622" s="69"/>
      <c r="E622" s="228"/>
      <c r="G622" s="67"/>
    </row>
    <row r="623" spans="1:7" ht="12.75">
      <c r="A623" s="67"/>
      <c r="B623" s="67"/>
      <c r="C623" s="68"/>
      <c r="D623" s="69"/>
      <c r="E623" s="228"/>
      <c r="G623" s="67"/>
    </row>
    <row r="624" spans="1:7" ht="12.75">
      <c r="A624" s="67"/>
      <c r="B624" s="67"/>
      <c r="C624" s="68"/>
      <c r="D624" s="69"/>
      <c r="E624" s="228"/>
      <c r="G624" s="67"/>
    </row>
    <row r="625" spans="1:7" ht="12.75">
      <c r="A625" s="67"/>
      <c r="B625" s="67"/>
      <c r="C625" s="68"/>
      <c r="D625" s="69"/>
      <c r="E625" s="228"/>
      <c r="G625" s="67"/>
    </row>
    <row r="626" spans="1:7" ht="12.75">
      <c r="A626" s="67"/>
      <c r="B626" s="67"/>
      <c r="C626" s="68"/>
      <c r="D626" s="69"/>
      <c r="E626" s="228"/>
      <c r="G626" s="67"/>
    </row>
    <row r="627" spans="1:7" ht="12.75">
      <c r="A627" s="67"/>
      <c r="B627" s="67"/>
      <c r="C627" s="68"/>
      <c r="D627" s="69"/>
      <c r="E627" s="228"/>
      <c r="G627" s="67"/>
    </row>
    <row r="628" spans="1:7" ht="12.75">
      <c r="A628" s="67"/>
      <c r="B628" s="67"/>
      <c r="C628" s="68"/>
      <c r="D628" s="69"/>
      <c r="E628" s="228"/>
      <c r="G628" s="67"/>
    </row>
    <row r="629" spans="1:7" ht="12.75">
      <c r="A629" s="67"/>
      <c r="B629" s="67"/>
      <c r="C629" s="68"/>
      <c r="D629" s="69"/>
      <c r="E629" s="228"/>
      <c r="G629" s="67"/>
    </row>
    <row r="630" spans="1:7" ht="12.75">
      <c r="A630" s="67"/>
      <c r="B630" s="67"/>
      <c r="C630" s="68"/>
      <c r="D630" s="69"/>
      <c r="E630" s="228"/>
      <c r="G630" s="67"/>
    </row>
    <row r="631" spans="1:7" ht="12.75">
      <c r="A631" s="67"/>
      <c r="B631" s="67"/>
      <c r="C631" s="68"/>
      <c r="D631" s="69"/>
      <c r="E631" s="228"/>
      <c r="G631" s="67"/>
    </row>
    <row r="632" spans="1:7" ht="12.75">
      <c r="A632" s="67"/>
      <c r="B632" s="67"/>
      <c r="C632" s="68"/>
      <c r="D632" s="69"/>
      <c r="E632" s="228"/>
      <c r="G632" s="67"/>
    </row>
    <row r="633" spans="1:7" ht="12.75">
      <c r="A633" s="67"/>
      <c r="B633" s="67"/>
      <c r="C633" s="68"/>
      <c r="D633" s="69"/>
      <c r="E633" s="228"/>
      <c r="G633" s="67"/>
    </row>
    <row r="634" spans="1:7" ht="12.75">
      <c r="A634" s="67"/>
      <c r="B634" s="67"/>
      <c r="C634" s="68"/>
      <c r="D634" s="69"/>
      <c r="E634" s="228"/>
      <c r="G634" s="67"/>
    </row>
    <row r="635" spans="1:7" ht="12.75">
      <c r="A635" s="67"/>
      <c r="B635" s="67"/>
      <c r="C635" s="68"/>
      <c r="D635" s="69"/>
      <c r="E635" s="228"/>
      <c r="G635" s="67"/>
    </row>
    <row r="636" spans="1:7" ht="12.75">
      <c r="A636" s="67"/>
      <c r="B636" s="67"/>
      <c r="C636" s="68"/>
      <c r="D636" s="69"/>
      <c r="E636" s="228"/>
      <c r="G636" s="67"/>
    </row>
    <row r="637" spans="1:7" ht="12.75">
      <c r="A637" s="67"/>
      <c r="B637" s="67"/>
      <c r="C637" s="68"/>
      <c r="D637" s="69"/>
      <c r="E637" s="228"/>
      <c r="G637" s="67"/>
    </row>
    <row r="638" spans="1:7" ht="12.75">
      <c r="A638" s="67"/>
      <c r="B638" s="67"/>
      <c r="C638" s="68"/>
      <c r="D638" s="69"/>
      <c r="E638" s="228"/>
      <c r="G638" s="67"/>
    </row>
    <row r="639" spans="1:7" ht="12.75">
      <c r="A639" s="67"/>
      <c r="B639" s="67"/>
      <c r="C639" s="68"/>
      <c r="D639" s="69"/>
      <c r="E639" s="228"/>
      <c r="G639" s="67"/>
    </row>
    <row r="640" spans="1:7" ht="12.75">
      <c r="A640" s="67"/>
      <c r="B640" s="67"/>
      <c r="C640" s="68"/>
      <c r="D640" s="69"/>
      <c r="E640" s="228"/>
      <c r="G640" s="67"/>
    </row>
    <row r="641" spans="1:7" ht="12.75">
      <c r="A641" s="67"/>
      <c r="B641" s="67"/>
      <c r="C641" s="68"/>
      <c r="D641" s="69"/>
      <c r="E641" s="228"/>
      <c r="G641" s="67"/>
    </row>
    <row r="642" spans="1:7" ht="12.75">
      <c r="A642" s="67"/>
      <c r="B642" s="67"/>
      <c r="C642" s="68"/>
      <c r="D642" s="69"/>
      <c r="E642" s="228"/>
      <c r="G642" s="67"/>
    </row>
    <row r="643" spans="1:7" ht="12.75">
      <c r="A643" s="67"/>
      <c r="B643" s="67"/>
      <c r="C643" s="68"/>
      <c r="D643" s="69"/>
      <c r="E643" s="228"/>
      <c r="G643" s="67"/>
    </row>
    <row r="644" spans="1:7" ht="12.75">
      <c r="A644" s="67"/>
      <c r="B644" s="67"/>
      <c r="C644" s="68"/>
      <c r="D644" s="69"/>
      <c r="E644" s="228"/>
      <c r="G644" s="67"/>
    </row>
    <row r="645" spans="1:7" ht="12.75">
      <c r="A645" s="67"/>
      <c r="B645" s="67"/>
      <c r="C645" s="68"/>
      <c r="D645" s="69"/>
      <c r="E645" s="228"/>
      <c r="G645" s="67"/>
    </row>
    <row r="646" spans="1:7" ht="12.75">
      <c r="A646" s="67"/>
      <c r="B646" s="67"/>
      <c r="C646" s="68"/>
      <c r="D646" s="69"/>
      <c r="E646" s="228"/>
      <c r="G646" s="67"/>
    </row>
    <row r="647" spans="1:7" ht="12.75">
      <c r="A647" s="67"/>
      <c r="B647" s="67"/>
      <c r="C647" s="68"/>
      <c r="D647" s="69"/>
      <c r="E647" s="228"/>
      <c r="G647" s="67"/>
    </row>
    <row r="648" spans="1:7" ht="12.75">
      <c r="A648" s="67"/>
      <c r="B648" s="67"/>
      <c r="C648" s="68"/>
      <c r="D648" s="69"/>
      <c r="E648" s="228"/>
      <c r="G648" s="67"/>
    </row>
    <row r="649" spans="1:7" ht="12.75">
      <c r="A649" s="67"/>
      <c r="B649" s="67"/>
      <c r="C649" s="68"/>
      <c r="D649" s="69"/>
      <c r="E649" s="228"/>
      <c r="G649" s="67"/>
    </row>
    <row r="650" spans="1:7" ht="12.75">
      <c r="A650" s="67"/>
      <c r="B650" s="67"/>
      <c r="C650" s="68"/>
      <c r="D650" s="69"/>
      <c r="E650" s="228"/>
      <c r="G650" s="67"/>
    </row>
    <row r="651" spans="1:7" ht="12.75">
      <c r="A651" s="67"/>
      <c r="B651" s="67"/>
      <c r="C651" s="68"/>
      <c r="D651" s="69"/>
      <c r="E651" s="228"/>
      <c r="G651" s="67"/>
    </row>
    <row r="652" spans="1:7" ht="12.75">
      <c r="A652" s="67"/>
      <c r="B652" s="67"/>
      <c r="C652" s="68"/>
      <c r="D652" s="69"/>
      <c r="E652" s="228"/>
      <c r="G652" s="67"/>
    </row>
    <row r="653" spans="1:7" ht="12.75">
      <c r="A653" s="67"/>
      <c r="B653" s="67"/>
      <c r="C653" s="68"/>
      <c r="D653" s="69"/>
      <c r="E653" s="228"/>
      <c r="G653" s="67"/>
    </row>
    <row r="654" spans="1:7" ht="12.75">
      <c r="A654" s="67"/>
      <c r="B654" s="67"/>
      <c r="C654" s="68"/>
      <c r="D654" s="69"/>
      <c r="E654" s="228"/>
      <c r="G654" s="67"/>
    </row>
    <row r="655" spans="1:7" ht="12.75">
      <c r="A655" s="67"/>
      <c r="B655" s="67"/>
      <c r="C655" s="68"/>
      <c r="D655" s="69"/>
      <c r="E655" s="228"/>
      <c r="G655" s="67"/>
    </row>
    <row r="656" spans="1:7" ht="12.75">
      <c r="A656" s="67"/>
      <c r="B656" s="67"/>
      <c r="C656" s="68"/>
      <c r="D656" s="69"/>
      <c r="E656" s="228"/>
      <c r="G656" s="67"/>
    </row>
    <row r="657" spans="1:7" ht="12.75">
      <c r="A657" s="67"/>
      <c r="B657" s="67"/>
      <c r="C657" s="68"/>
      <c r="D657" s="69"/>
      <c r="E657" s="228"/>
      <c r="G657" s="67"/>
    </row>
    <row r="658" spans="1:7" ht="12.75">
      <c r="A658" s="67"/>
      <c r="B658" s="67"/>
      <c r="C658" s="68"/>
      <c r="D658" s="69"/>
      <c r="E658" s="228"/>
      <c r="G658" s="67"/>
    </row>
    <row r="659" spans="1:7" ht="12.75">
      <c r="A659" s="67"/>
      <c r="B659" s="67"/>
      <c r="C659" s="68"/>
      <c r="D659" s="69"/>
      <c r="E659" s="228"/>
      <c r="G659" s="67"/>
    </row>
    <row r="660" spans="1:7" ht="12.75">
      <c r="A660" s="67"/>
      <c r="B660" s="67"/>
      <c r="C660" s="68"/>
      <c r="D660" s="69"/>
      <c r="E660" s="228"/>
      <c r="G660" s="67"/>
    </row>
    <row r="661" spans="1:7" ht="12.75">
      <c r="A661" s="67"/>
      <c r="B661" s="67"/>
      <c r="C661" s="68"/>
      <c r="D661" s="69"/>
      <c r="E661" s="228"/>
      <c r="G661" s="67"/>
    </row>
    <row r="662" spans="1:7" ht="12.75">
      <c r="A662" s="67"/>
      <c r="B662" s="67"/>
      <c r="C662" s="68"/>
      <c r="D662" s="69"/>
      <c r="E662" s="228"/>
      <c r="G662" s="67"/>
    </row>
    <row r="663" spans="1:7" ht="12.75">
      <c r="A663" s="67"/>
      <c r="B663" s="67"/>
      <c r="C663" s="68"/>
      <c r="D663" s="69"/>
      <c r="E663" s="228"/>
      <c r="G663" s="67"/>
    </row>
    <row r="664" spans="1:7" ht="12.75">
      <c r="A664" s="67"/>
      <c r="B664" s="67"/>
      <c r="C664" s="68"/>
      <c r="D664" s="69"/>
      <c r="E664" s="228"/>
      <c r="G664" s="67"/>
    </row>
    <row r="665" spans="1:7" ht="12.75">
      <c r="A665" s="67"/>
      <c r="B665" s="67"/>
      <c r="C665" s="68"/>
      <c r="D665" s="69"/>
      <c r="E665" s="228"/>
      <c r="G665" s="67"/>
    </row>
    <row r="666" spans="1:7" ht="12.75">
      <c r="A666" s="67"/>
      <c r="B666" s="67"/>
      <c r="C666" s="68"/>
      <c r="D666" s="69"/>
      <c r="E666" s="228"/>
      <c r="G666" s="67"/>
    </row>
    <row r="667" spans="1:7" ht="12.75">
      <c r="A667" s="67"/>
      <c r="B667" s="67"/>
      <c r="C667" s="68"/>
      <c r="D667" s="69"/>
      <c r="E667" s="228"/>
      <c r="G667" s="67"/>
    </row>
    <row r="668" spans="1:7" ht="12.75">
      <c r="A668" s="67"/>
      <c r="B668" s="67"/>
      <c r="C668" s="68"/>
      <c r="D668" s="69"/>
      <c r="E668" s="228"/>
      <c r="G668" s="67"/>
    </row>
    <row r="669" spans="1:7" ht="12.75">
      <c r="A669" s="67"/>
      <c r="B669" s="67"/>
      <c r="C669" s="68"/>
      <c r="D669" s="69"/>
      <c r="E669" s="228"/>
      <c r="G669" s="67"/>
    </row>
    <row r="670" spans="1:7" ht="12.75">
      <c r="A670" s="67"/>
      <c r="B670" s="67"/>
      <c r="C670" s="68"/>
      <c r="D670" s="69"/>
      <c r="E670" s="228"/>
      <c r="G670" s="67"/>
    </row>
    <row r="671" spans="1:7" ht="12.75">
      <c r="A671" s="67"/>
      <c r="B671" s="67"/>
      <c r="C671" s="68"/>
      <c r="D671" s="69"/>
      <c r="E671" s="228"/>
      <c r="G671" s="67"/>
    </row>
    <row r="672" spans="1:7" ht="12.75">
      <c r="A672" s="67"/>
      <c r="B672" s="67"/>
      <c r="C672" s="68"/>
      <c r="D672" s="69"/>
      <c r="E672" s="228"/>
      <c r="G672" s="67"/>
    </row>
    <row r="673" spans="1:7" ht="12.75">
      <c r="A673" s="67"/>
      <c r="B673" s="67"/>
      <c r="C673" s="68"/>
      <c r="D673" s="69"/>
      <c r="E673" s="228"/>
      <c r="G673" s="67"/>
    </row>
    <row r="674" spans="1:7" ht="12.75">
      <c r="A674" s="67"/>
      <c r="B674" s="67"/>
      <c r="C674" s="68"/>
      <c r="D674" s="69"/>
      <c r="E674" s="228"/>
      <c r="G674" s="67"/>
    </row>
    <row r="675" spans="1:7" ht="12.75">
      <c r="A675" s="67"/>
      <c r="B675" s="67"/>
      <c r="C675" s="68"/>
      <c r="D675" s="69"/>
      <c r="E675" s="228"/>
      <c r="G675" s="67"/>
    </row>
    <row r="676" spans="1:7" ht="12.75">
      <c r="A676" s="67"/>
      <c r="B676" s="67"/>
      <c r="C676" s="68"/>
      <c r="D676" s="69"/>
      <c r="E676" s="228"/>
      <c r="G676" s="67"/>
    </row>
    <row r="677" spans="1:7" ht="12.75">
      <c r="A677" s="67"/>
      <c r="B677" s="67"/>
      <c r="C677" s="68"/>
      <c r="D677" s="69"/>
      <c r="E677" s="228"/>
      <c r="G677" s="67"/>
    </row>
    <row r="678" spans="1:7" ht="12.75">
      <c r="A678" s="67"/>
      <c r="B678" s="67"/>
      <c r="C678" s="68"/>
      <c r="D678" s="69"/>
      <c r="E678" s="228"/>
      <c r="G678" s="67"/>
    </row>
    <row r="679" spans="1:7" ht="12.75">
      <c r="A679" s="67"/>
      <c r="B679" s="67"/>
      <c r="C679" s="68"/>
      <c r="D679" s="69"/>
      <c r="E679" s="228"/>
      <c r="G679" s="67"/>
    </row>
    <row r="680" spans="1:7" ht="12.75">
      <c r="A680" s="67"/>
      <c r="B680" s="67"/>
      <c r="C680" s="68"/>
      <c r="D680" s="69"/>
      <c r="E680" s="228"/>
      <c r="G680" s="67"/>
    </row>
    <row r="681" spans="1:7" ht="12.75">
      <c r="A681" s="67"/>
      <c r="B681" s="67"/>
      <c r="C681" s="68"/>
      <c r="D681" s="69"/>
      <c r="E681" s="228"/>
      <c r="G681" s="67"/>
    </row>
    <row r="682" spans="1:7" ht="12.75">
      <c r="A682" s="67"/>
      <c r="B682" s="67"/>
      <c r="C682" s="68"/>
      <c r="D682" s="69"/>
      <c r="E682" s="228"/>
      <c r="G682" s="67"/>
    </row>
    <row r="683" spans="1:7" ht="12.75">
      <c r="A683" s="67"/>
      <c r="B683" s="67"/>
      <c r="C683" s="68"/>
      <c r="D683" s="69"/>
      <c r="E683" s="228"/>
      <c r="G683" s="67"/>
    </row>
    <row r="684" spans="1:7" ht="12.75">
      <c r="A684" s="67"/>
      <c r="B684" s="67"/>
      <c r="C684" s="68"/>
      <c r="D684" s="69"/>
      <c r="E684" s="228"/>
      <c r="G684" s="67"/>
    </row>
    <row r="685" spans="1:7" ht="12.75">
      <c r="A685" s="67"/>
      <c r="B685" s="67"/>
      <c r="C685" s="68"/>
      <c r="D685" s="69"/>
      <c r="E685" s="228"/>
      <c r="G685" s="67"/>
    </row>
    <row r="686" spans="1:7" ht="12.75">
      <c r="A686" s="67"/>
      <c r="B686" s="67"/>
      <c r="C686" s="68"/>
      <c r="D686" s="69"/>
      <c r="E686" s="228"/>
      <c r="G686" s="67"/>
    </row>
    <row r="687" spans="1:7" ht="12.75">
      <c r="A687" s="67"/>
      <c r="B687" s="67"/>
      <c r="C687" s="68"/>
      <c r="D687" s="69"/>
      <c r="E687" s="228"/>
      <c r="G687" s="67"/>
    </row>
    <row r="688" spans="1:7" ht="12.75">
      <c r="A688" s="67"/>
      <c r="B688" s="67"/>
      <c r="C688" s="68"/>
      <c r="D688" s="69"/>
      <c r="E688" s="228"/>
      <c r="G688" s="67"/>
    </row>
    <row r="689" spans="1:7" ht="12.75">
      <c r="A689" s="67"/>
      <c r="B689" s="67"/>
      <c r="C689" s="68"/>
      <c r="D689" s="69"/>
      <c r="E689" s="228"/>
      <c r="G689" s="67"/>
    </row>
    <row r="690" spans="1:7" ht="12.75">
      <c r="A690" s="67"/>
      <c r="B690" s="67"/>
      <c r="C690" s="68"/>
      <c r="D690" s="69"/>
      <c r="E690" s="228"/>
      <c r="G690" s="67"/>
    </row>
    <row r="691" spans="1:7" ht="12.75">
      <c r="A691" s="67"/>
      <c r="B691" s="67"/>
      <c r="C691" s="68"/>
      <c r="D691" s="69"/>
      <c r="E691" s="228"/>
      <c r="G691" s="67"/>
    </row>
    <row r="692" spans="1:7" ht="12.75">
      <c r="A692" s="67"/>
      <c r="B692" s="67"/>
      <c r="C692" s="68"/>
      <c r="D692" s="69"/>
      <c r="E692" s="228"/>
      <c r="G692" s="67"/>
    </row>
    <row r="693" spans="1:7" ht="12.75">
      <c r="A693" s="67"/>
      <c r="B693" s="67"/>
      <c r="C693" s="68"/>
      <c r="D693" s="69"/>
      <c r="E693" s="228"/>
      <c r="G693" s="67"/>
    </row>
    <row r="694" spans="1:7" ht="12.75">
      <c r="A694" s="67"/>
      <c r="B694" s="67"/>
      <c r="C694" s="68"/>
      <c r="D694" s="69"/>
      <c r="E694" s="228"/>
      <c r="G694" s="67"/>
    </row>
    <row r="695" spans="1:7" ht="12.75">
      <c r="A695" s="67"/>
      <c r="B695" s="67"/>
      <c r="C695" s="68"/>
      <c r="D695" s="69"/>
      <c r="E695" s="228"/>
      <c r="G695" s="67"/>
    </row>
    <row r="696" spans="1:7" ht="12.75">
      <c r="A696" s="67"/>
      <c r="B696" s="67"/>
      <c r="C696" s="68"/>
      <c r="D696" s="69"/>
      <c r="E696" s="228"/>
      <c r="G696" s="67"/>
    </row>
    <row r="697" spans="1:7" ht="12.75">
      <c r="A697" s="67"/>
      <c r="B697" s="67"/>
      <c r="C697" s="68"/>
      <c r="D697" s="69"/>
      <c r="E697" s="228"/>
      <c r="G697" s="67"/>
    </row>
    <row r="698" spans="1:7" ht="12.75">
      <c r="A698" s="67"/>
      <c r="B698" s="67"/>
      <c r="C698" s="68"/>
      <c r="D698" s="69"/>
      <c r="E698" s="228"/>
      <c r="G698" s="67"/>
    </row>
    <row r="699" spans="1:7" ht="12.75">
      <c r="A699" s="67"/>
      <c r="B699" s="67"/>
      <c r="C699" s="68"/>
      <c r="D699" s="69"/>
      <c r="E699" s="228"/>
      <c r="G699" s="67"/>
    </row>
    <row r="700" spans="1:7" ht="12.75">
      <c r="A700" s="67"/>
      <c r="B700" s="67"/>
      <c r="C700" s="68"/>
      <c r="D700" s="69"/>
      <c r="E700" s="228"/>
      <c r="G700" s="67"/>
    </row>
    <row r="701" spans="1:7" ht="12.75">
      <c r="A701" s="67"/>
      <c r="B701" s="67"/>
      <c r="C701" s="68"/>
      <c r="D701" s="69"/>
      <c r="E701" s="228"/>
      <c r="G701" s="67"/>
    </row>
    <row r="702" spans="1:7" ht="12.75">
      <c r="A702" s="67"/>
      <c r="B702" s="67"/>
      <c r="C702" s="68"/>
      <c r="D702" s="69"/>
      <c r="E702" s="228"/>
      <c r="G702" s="67"/>
    </row>
    <row r="703" spans="1:7" ht="12.75">
      <c r="A703" s="67"/>
      <c r="B703" s="67"/>
      <c r="C703" s="68"/>
      <c r="D703" s="69"/>
      <c r="E703" s="228"/>
      <c r="G703" s="67"/>
    </row>
    <row r="704" spans="1:7" ht="12.75">
      <c r="A704" s="67"/>
      <c r="B704" s="67"/>
      <c r="C704" s="68"/>
      <c r="D704" s="69"/>
      <c r="E704" s="228"/>
      <c r="G704" s="67"/>
    </row>
    <row r="705" spans="1:7" ht="12.75">
      <c r="A705" s="67"/>
      <c r="B705" s="67"/>
      <c r="C705" s="68"/>
      <c r="D705" s="69"/>
      <c r="E705" s="228"/>
      <c r="G705" s="67"/>
    </row>
    <row r="706" spans="1:7" ht="12.75">
      <c r="A706" s="67"/>
      <c r="B706" s="67"/>
      <c r="C706" s="68"/>
      <c r="D706" s="69"/>
      <c r="E706" s="228"/>
      <c r="G706" s="67"/>
    </row>
    <row r="707" spans="1:7" ht="12.75">
      <c r="A707" s="67"/>
      <c r="B707" s="67"/>
      <c r="C707" s="68"/>
      <c r="D707" s="69"/>
      <c r="E707" s="228"/>
      <c r="G707" s="67"/>
    </row>
    <row r="708" spans="1:7" ht="12.75">
      <c r="A708" s="67"/>
      <c r="B708" s="67"/>
      <c r="C708" s="68"/>
      <c r="D708" s="69"/>
      <c r="E708" s="228"/>
      <c r="G708" s="67"/>
    </row>
    <row r="709" spans="1:7" ht="12.75">
      <c r="A709" s="67"/>
      <c r="B709" s="67"/>
      <c r="C709" s="68"/>
      <c r="D709" s="69"/>
      <c r="E709" s="228"/>
      <c r="G709" s="67"/>
    </row>
    <row r="710" spans="1:7" ht="12.75">
      <c r="A710" s="67"/>
      <c r="B710" s="67"/>
      <c r="C710" s="68"/>
      <c r="D710" s="69"/>
      <c r="E710" s="228"/>
      <c r="G710" s="67"/>
    </row>
    <row r="711" spans="1:7" ht="12.75">
      <c r="A711" s="67"/>
      <c r="B711" s="67"/>
      <c r="C711" s="68"/>
      <c r="D711" s="69"/>
      <c r="E711" s="228"/>
      <c r="G711" s="67"/>
    </row>
    <row r="712" spans="1:7" ht="12.75">
      <c r="A712" s="67"/>
      <c r="B712" s="67"/>
      <c r="C712" s="68"/>
      <c r="D712" s="69"/>
      <c r="E712" s="228"/>
      <c r="G712" s="67"/>
    </row>
    <row r="713" spans="1:7" ht="12.75">
      <c r="A713" s="67"/>
      <c r="B713" s="67"/>
      <c r="C713" s="68"/>
      <c r="D713" s="69"/>
      <c r="E713" s="228"/>
      <c r="G713" s="67"/>
    </row>
    <row r="714" spans="1:7" ht="12.75">
      <c r="A714" s="67"/>
      <c r="B714" s="67"/>
      <c r="C714" s="68"/>
      <c r="D714" s="69"/>
      <c r="E714" s="228"/>
      <c r="G714" s="67"/>
    </row>
    <row r="715" spans="1:7" ht="12.75">
      <c r="A715" s="67"/>
      <c r="B715" s="67"/>
      <c r="C715" s="68"/>
      <c r="D715" s="69"/>
      <c r="E715" s="228"/>
      <c r="G715" s="67"/>
    </row>
    <row r="716" spans="1:7" ht="12.75">
      <c r="A716" s="67"/>
      <c r="B716" s="67"/>
      <c r="C716" s="68"/>
      <c r="D716" s="69"/>
      <c r="E716" s="228"/>
      <c r="G716" s="67"/>
    </row>
    <row r="717" spans="1:7" ht="12.75">
      <c r="A717" s="67"/>
      <c r="B717" s="67"/>
      <c r="C717" s="68"/>
      <c r="D717" s="69"/>
      <c r="E717" s="228"/>
      <c r="G717" s="67"/>
    </row>
    <row r="718" spans="1:7" ht="12.75">
      <c r="A718" s="67"/>
      <c r="B718" s="67"/>
      <c r="C718" s="68"/>
      <c r="D718" s="69"/>
      <c r="E718" s="228"/>
      <c r="G718" s="67"/>
    </row>
    <row r="719" spans="1:7" ht="12.75">
      <c r="A719" s="67"/>
      <c r="B719" s="67"/>
      <c r="C719" s="68"/>
      <c r="D719" s="69"/>
      <c r="E719" s="228"/>
      <c r="G719" s="67"/>
    </row>
    <row r="720" spans="1:7" ht="12.75">
      <c r="A720" s="67"/>
      <c r="B720" s="67"/>
      <c r="C720" s="68"/>
      <c r="D720" s="69"/>
      <c r="E720" s="228"/>
      <c r="G720" s="67"/>
    </row>
    <row r="721" spans="1:7" ht="12.75">
      <c r="A721" s="67"/>
      <c r="B721" s="67"/>
      <c r="C721" s="68"/>
      <c r="D721" s="69"/>
      <c r="E721" s="228"/>
      <c r="G721" s="67"/>
    </row>
    <row r="722" spans="1:7" ht="12.75">
      <c r="A722" s="67"/>
      <c r="B722" s="67"/>
      <c r="C722" s="68"/>
      <c r="D722" s="69"/>
      <c r="E722" s="228"/>
      <c r="G722" s="67"/>
    </row>
    <row r="723" spans="1:7" ht="12.75">
      <c r="A723" s="67"/>
      <c r="B723" s="67"/>
      <c r="C723" s="68"/>
      <c r="D723" s="69"/>
      <c r="E723" s="228"/>
      <c r="G723" s="67"/>
    </row>
    <row r="724" spans="1:7" ht="12.75">
      <c r="A724" s="67"/>
      <c r="B724" s="67"/>
      <c r="C724" s="68"/>
      <c r="D724" s="69"/>
      <c r="E724" s="228"/>
      <c r="G724" s="67"/>
    </row>
    <row r="725" spans="1:7" ht="12.75">
      <c r="A725" s="67"/>
      <c r="B725" s="67"/>
      <c r="C725" s="68"/>
      <c r="D725" s="69"/>
      <c r="E725" s="228"/>
      <c r="G725" s="67"/>
    </row>
    <row r="726" spans="1:7" ht="12.75">
      <c r="A726" s="67"/>
      <c r="B726" s="67"/>
      <c r="C726" s="68"/>
      <c r="D726" s="69"/>
      <c r="E726" s="228"/>
      <c r="G726" s="67"/>
    </row>
    <row r="727" spans="1:7" ht="12.75">
      <c r="A727" s="67"/>
      <c r="B727" s="67"/>
      <c r="C727" s="68"/>
      <c r="D727" s="69"/>
      <c r="E727" s="228"/>
      <c r="G727" s="67"/>
    </row>
    <row r="728" spans="1:7" ht="12.75">
      <c r="A728" s="67"/>
      <c r="B728" s="67"/>
      <c r="C728" s="68"/>
      <c r="D728" s="69"/>
      <c r="E728" s="228"/>
      <c r="G728" s="67"/>
    </row>
    <row r="729" spans="1:7" ht="12.75">
      <c r="A729" s="67"/>
      <c r="B729" s="67"/>
      <c r="C729" s="68"/>
      <c r="D729" s="69"/>
      <c r="E729" s="228"/>
      <c r="G729" s="67"/>
    </row>
    <row r="730" spans="1:7" ht="12.75">
      <c r="A730" s="67"/>
      <c r="B730" s="67"/>
      <c r="C730" s="68"/>
      <c r="D730" s="69"/>
      <c r="E730" s="228"/>
      <c r="G730" s="67"/>
    </row>
    <row r="731" spans="1:7" ht="12.75">
      <c r="A731" s="67"/>
      <c r="B731" s="67"/>
      <c r="C731" s="68"/>
      <c r="D731" s="69"/>
      <c r="E731" s="228"/>
      <c r="G731" s="67"/>
    </row>
    <row r="732" spans="1:7" ht="12.75">
      <c r="A732" s="67"/>
      <c r="B732" s="67"/>
      <c r="C732" s="68"/>
      <c r="D732" s="69"/>
      <c r="E732" s="228"/>
      <c r="G732" s="67"/>
    </row>
    <row r="733" spans="1:7" ht="12.75">
      <c r="A733" s="67"/>
      <c r="B733" s="67"/>
      <c r="C733" s="68"/>
      <c r="D733" s="69"/>
      <c r="E733" s="228"/>
      <c r="G733" s="67"/>
    </row>
    <row r="734" spans="1:7" ht="12.75">
      <c r="A734" s="67"/>
      <c r="B734" s="67"/>
      <c r="C734" s="68"/>
      <c r="D734" s="69"/>
      <c r="E734" s="228"/>
      <c r="G734" s="67"/>
    </row>
    <row r="735" spans="1:7" ht="12.75">
      <c r="A735" s="67"/>
      <c r="B735" s="67"/>
      <c r="C735" s="68"/>
      <c r="D735" s="69"/>
      <c r="E735" s="228"/>
      <c r="G735" s="67"/>
    </row>
    <row r="736" spans="1:7" ht="12.75">
      <c r="A736" s="67"/>
      <c r="B736" s="67"/>
      <c r="C736" s="68"/>
      <c r="D736" s="69"/>
      <c r="E736" s="228"/>
      <c r="G736" s="67"/>
    </row>
    <row r="737" spans="1:7" ht="12.75">
      <c r="A737" s="67"/>
      <c r="B737" s="67"/>
      <c r="C737" s="68"/>
      <c r="D737" s="69"/>
      <c r="E737" s="228"/>
      <c r="G737" s="67"/>
    </row>
    <row r="738" spans="1:7" ht="12.75">
      <c r="A738" s="67"/>
      <c r="B738" s="67"/>
      <c r="C738" s="68"/>
      <c r="D738" s="69"/>
      <c r="E738" s="228"/>
      <c r="G738" s="67"/>
    </row>
    <row r="739" spans="1:7" ht="12.75">
      <c r="A739" s="67"/>
      <c r="B739" s="67"/>
      <c r="C739" s="68"/>
      <c r="D739" s="69"/>
      <c r="E739" s="228"/>
      <c r="G739" s="67"/>
    </row>
    <row r="740" spans="1:7" ht="12.75">
      <c r="A740" s="67"/>
      <c r="B740" s="67"/>
      <c r="C740" s="68"/>
      <c r="D740" s="69"/>
      <c r="E740" s="228"/>
      <c r="G740" s="67"/>
    </row>
    <row r="741" spans="1:7" ht="12.75">
      <c r="A741" s="67"/>
      <c r="B741" s="67"/>
      <c r="C741" s="68"/>
      <c r="D741" s="69"/>
      <c r="E741" s="228"/>
      <c r="G741" s="67"/>
    </row>
    <row r="742" spans="1:7" ht="12.75">
      <c r="A742" s="67"/>
      <c r="B742" s="67"/>
      <c r="C742" s="68"/>
      <c r="D742" s="69"/>
      <c r="E742" s="228"/>
      <c r="G742" s="67"/>
    </row>
    <row r="743" spans="1:7" ht="12.75">
      <c r="A743" s="67"/>
      <c r="B743" s="67"/>
      <c r="C743" s="68"/>
      <c r="D743" s="69"/>
      <c r="E743" s="228"/>
      <c r="G743" s="67"/>
    </row>
    <row r="744" spans="1:7" ht="12.75">
      <c r="A744" s="67"/>
      <c r="B744" s="67"/>
      <c r="C744" s="68"/>
      <c r="D744" s="69"/>
      <c r="E744" s="228"/>
      <c r="G744" s="67"/>
    </row>
    <row r="745" spans="1:7" ht="12.75">
      <c r="A745" s="67"/>
      <c r="B745" s="67"/>
      <c r="C745" s="68"/>
      <c r="D745" s="69"/>
      <c r="E745" s="228"/>
      <c r="G745" s="67"/>
    </row>
    <row r="746" spans="1:7" ht="12.75">
      <c r="A746" s="67"/>
      <c r="B746" s="67"/>
      <c r="C746" s="68"/>
      <c r="D746" s="69"/>
      <c r="E746" s="228"/>
      <c r="G746" s="67"/>
    </row>
    <row r="747" spans="1:7" ht="12.75">
      <c r="A747" s="67"/>
      <c r="B747" s="67"/>
      <c r="C747" s="68"/>
      <c r="D747" s="69"/>
      <c r="E747" s="228"/>
      <c r="G747" s="67"/>
    </row>
    <row r="748" spans="1:7" ht="12.75">
      <c r="A748" s="67"/>
      <c r="B748" s="67"/>
      <c r="C748" s="68"/>
      <c r="D748" s="69"/>
      <c r="E748" s="228"/>
      <c r="G748" s="67"/>
    </row>
    <row r="749" spans="1:7" ht="12.75">
      <c r="A749" s="67"/>
      <c r="B749" s="67"/>
      <c r="C749" s="68"/>
      <c r="D749" s="69"/>
      <c r="E749" s="228"/>
      <c r="G749" s="67"/>
    </row>
    <row r="750" spans="1:7" ht="12.75">
      <c r="A750" s="67"/>
      <c r="B750" s="67"/>
      <c r="C750" s="68"/>
      <c r="D750" s="69"/>
      <c r="E750" s="228"/>
      <c r="G750" s="67"/>
    </row>
    <row r="751" spans="1:7" ht="12.75">
      <c r="A751" s="67"/>
      <c r="B751" s="67"/>
      <c r="C751" s="68"/>
      <c r="D751" s="69"/>
      <c r="E751" s="228"/>
      <c r="G751" s="67"/>
    </row>
    <row r="752" spans="1:7" ht="12.75">
      <c r="A752" s="67"/>
      <c r="B752" s="67"/>
      <c r="C752" s="68"/>
      <c r="D752" s="69"/>
      <c r="E752" s="228"/>
      <c r="G752" s="67"/>
    </row>
    <row r="753" spans="1:7" ht="12.75">
      <c r="A753" s="67"/>
      <c r="B753" s="67"/>
      <c r="C753" s="68"/>
      <c r="D753" s="69"/>
      <c r="E753" s="228"/>
      <c r="G753" s="67"/>
    </row>
    <row r="754" spans="1:7" ht="12.75">
      <c r="A754" s="67"/>
      <c r="B754" s="67"/>
      <c r="C754" s="68"/>
      <c r="D754" s="69"/>
      <c r="E754" s="228"/>
      <c r="G754" s="67"/>
    </row>
    <row r="755" spans="1:7" ht="12.75">
      <c r="A755" s="67"/>
      <c r="B755" s="67"/>
      <c r="C755" s="68"/>
      <c r="D755" s="69"/>
      <c r="E755" s="228"/>
      <c r="G755" s="67"/>
    </row>
    <row r="756" spans="1:7" ht="12.75">
      <c r="A756" s="67"/>
      <c r="B756" s="67"/>
      <c r="C756" s="68"/>
      <c r="D756" s="69"/>
      <c r="E756" s="228"/>
      <c r="G756" s="67"/>
    </row>
    <row r="757" spans="1:7" ht="12.75">
      <c r="A757" s="67"/>
      <c r="B757" s="67"/>
      <c r="C757" s="68"/>
      <c r="D757" s="69"/>
      <c r="E757" s="228"/>
      <c r="G757" s="67"/>
    </row>
    <row r="758" spans="1:7" ht="12.75">
      <c r="A758" s="67"/>
      <c r="B758" s="67"/>
      <c r="C758" s="68"/>
      <c r="D758" s="69"/>
      <c r="E758" s="228"/>
      <c r="G758" s="67"/>
    </row>
    <row r="759" spans="1:7" ht="12.75">
      <c r="A759" s="67"/>
      <c r="B759" s="67"/>
      <c r="C759" s="68"/>
      <c r="D759" s="69"/>
      <c r="E759" s="228"/>
      <c r="G759" s="67"/>
    </row>
    <row r="760" spans="1:7" ht="12.75">
      <c r="A760" s="67"/>
      <c r="B760" s="67"/>
      <c r="C760" s="68"/>
      <c r="D760" s="69"/>
      <c r="E760" s="228"/>
      <c r="G760" s="67"/>
    </row>
    <row r="761" spans="1:7" ht="12.75">
      <c r="A761" s="67"/>
      <c r="B761" s="67"/>
      <c r="C761" s="68"/>
      <c r="D761" s="69"/>
      <c r="E761" s="228"/>
      <c r="G761" s="67"/>
    </row>
    <row r="762" spans="1:7" ht="12.75">
      <c r="A762" s="67"/>
      <c r="B762" s="67"/>
      <c r="C762" s="68"/>
      <c r="D762" s="69"/>
      <c r="E762" s="228"/>
      <c r="G762" s="67"/>
    </row>
    <row r="763" spans="1:7" ht="12.75">
      <c r="A763" s="67"/>
      <c r="B763" s="67"/>
      <c r="C763" s="68"/>
      <c r="D763" s="69"/>
      <c r="E763" s="228"/>
      <c r="G763" s="67"/>
    </row>
    <row r="764" spans="1:7" ht="12.75">
      <c r="A764" s="67"/>
      <c r="B764" s="67"/>
      <c r="C764" s="68"/>
      <c r="D764" s="69"/>
      <c r="E764" s="228"/>
      <c r="G764" s="67"/>
    </row>
    <row r="765" spans="1:7" ht="12.75">
      <c r="A765" s="67"/>
      <c r="B765" s="67"/>
      <c r="C765" s="68"/>
      <c r="D765" s="69"/>
      <c r="E765" s="228"/>
      <c r="G765" s="67"/>
    </row>
    <row r="766" spans="1:7" ht="12.75">
      <c r="A766" s="67"/>
      <c r="B766" s="67"/>
      <c r="C766" s="68"/>
      <c r="D766" s="69"/>
      <c r="E766" s="228"/>
      <c r="G766" s="67"/>
    </row>
    <row r="767" spans="1:7" ht="12.75">
      <c r="A767" s="67"/>
      <c r="B767" s="67"/>
      <c r="C767" s="68"/>
      <c r="D767" s="69"/>
      <c r="E767" s="228"/>
      <c r="G767" s="67"/>
    </row>
    <row r="768" spans="1:7" ht="12.75">
      <c r="A768" s="67"/>
      <c r="B768" s="67"/>
      <c r="C768" s="68"/>
      <c r="D768" s="69"/>
      <c r="E768" s="228"/>
      <c r="G768" s="67"/>
    </row>
    <row r="769" spans="1:7" ht="12.75">
      <c r="A769" s="67"/>
      <c r="B769" s="67"/>
      <c r="C769" s="68"/>
      <c r="D769" s="69"/>
      <c r="E769" s="228"/>
      <c r="G769" s="67"/>
    </row>
    <row r="770" spans="1:7" ht="12.75">
      <c r="A770" s="67"/>
      <c r="B770" s="67"/>
      <c r="C770" s="68"/>
      <c r="D770" s="69"/>
      <c r="E770" s="228"/>
      <c r="G770" s="67"/>
    </row>
    <row r="771" spans="1:7" ht="12.75">
      <c r="A771" s="67"/>
      <c r="B771" s="67"/>
      <c r="C771" s="68"/>
      <c r="D771" s="69"/>
      <c r="E771" s="228"/>
      <c r="G771" s="67"/>
    </row>
    <row r="772" spans="1:7" ht="12.75">
      <c r="A772" s="67"/>
      <c r="B772" s="67"/>
      <c r="C772" s="68"/>
      <c r="D772" s="69"/>
      <c r="E772" s="228"/>
      <c r="G772" s="67"/>
    </row>
    <row r="773" spans="1:7" ht="12.75">
      <c r="A773" s="67"/>
      <c r="B773" s="67"/>
      <c r="C773" s="68"/>
      <c r="D773" s="69"/>
      <c r="E773" s="228"/>
      <c r="G773" s="67"/>
    </row>
    <row r="774" spans="1:7" ht="12.75">
      <c r="A774" s="67"/>
      <c r="B774" s="67"/>
      <c r="C774" s="68"/>
      <c r="D774" s="69"/>
      <c r="E774" s="228"/>
      <c r="G774" s="67"/>
    </row>
    <row r="775" spans="1:7" ht="12.75">
      <c r="A775" s="67"/>
      <c r="B775" s="67"/>
      <c r="C775" s="68"/>
      <c r="D775" s="69"/>
      <c r="E775" s="228"/>
      <c r="G775" s="67"/>
    </row>
    <row r="776" spans="1:7" ht="12.75">
      <c r="A776" s="67"/>
      <c r="B776" s="67"/>
      <c r="C776" s="68"/>
      <c r="D776" s="69"/>
      <c r="E776" s="228"/>
      <c r="G776" s="67"/>
    </row>
    <row r="777" spans="1:7" ht="12.75">
      <c r="A777" s="67"/>
      <c r="B777" s="67"/>
      <c r="C777" s="68"/>
      <c r="D777" s="69"/>
      <c r="E777" s="228"/>
      <c r="G777" s="67"/>
    </row>
    <row r="778" spans="1:7" ht="12.75">
      <c r="A778" s="67"/>
      <c r="B778" s="67"/>
      <c r="C778" s="68"/>
      <c r="D778" s="69"/>
      <c r="E778" s="228"/>
      <c r="G778" s="67"/>
    </row>
    <row r="779" spans="1:7" ht="12.75">
      <c r="A779" s="67"/>
      <c r="B779" s="67"/>
      <c r="C779" s="68"/>
      <c r="D779" s="69"/>
      <c r="E779" s="228"/>
      <c r="G779" s="67"/>
    </row>
    <row r="780" spans="1:7" ht="12.75">
      <c r="A780" s="67"/>
      <c r="B780" s="67"/>
      <c r="C780" s="68"/>
      <c r="D780" s="69"/>
      <c r="E780" s="228"/>
      <c r="G780" s="67"/>
    </row>
    <row r="781" spans="1:7" ht="12.75">
      <c r="A781" s="67"/>
      <c r="B781" s="67"/>
      <c r="C781" s="68"/>
      <c r="D781" s="69"/>
      <c r="E781" s="228"/>
      <c r="G781" s="67"/>
    </row>
    <row r="782" spans="1:7" ht="12.75">
      <c r="A782" s="67"/>
      <c r="B782" s="67"/>
      <c r="C782" s="68"/>
      <c r="D782" s="69"/>
      <c r="E782" s="228"/>
      <c r="G782" s="67"/>
    </row>
    <row r="783" spans="1:7" ht="12.75">
      <c r="A783" s="67"/>
      <c r="B783" s="67"/>
      <c r="C783" s="68"/>
      <c r="D783" s="69"/>
      <c r="E783" s="228"/>
      <c r="G783" s="67"/>
    </row>
    <row r="784" spans="1:7" ht="12.75">
      <c r="A784" s="67"/>
      <c r="B784" s="67"/>
      <c r="C784" s="68"/>
      <c r="D784" s="69"/>
      <c r="E784" s="228"/>
      <c r="G784" s="67"/>
    </row>
    <row r="785" spans="1:7" ht="12.75">
      <c r="A785" s="67"/>
      <c r="B785" s="67"/>
      <c r="C785" s="68"/>
      <c r="D785" s="69"/>
      <c r="E785" s="228"/>
      <c r="G785" s="67"/>
    </row>
    <row r="786" spans="1:7" ht="12.75">
      <c r="A786" s="67"/>
      <c r="B786" s="67"/>
      <c r="C786" s="68"/>
      <c r="D786" s="69"/>
      <c r="E786" s="228"/>
      <c r="G786" s="67"/>
    </row>
    <row r="787" spans="1:7" ht="12.75">
      <c r="A787" s="67"/>
      <c r="B787" s="67"/>
      <c r="C787" s="68"/>
      <c r="D787" s="69"/>
      <c r="E787" s="228"/>
      <c r="G787" s="67"/>
    </row>
    <row r="788" spans="1:7" ht="12.75">
      <c r="A788" s="67"/>
      <c r="B788" s="67"/>
      <c r="C788" s="68"/>
      <c r="D788" s="69"/>
      <c r="E788" s="228"/>
      <c r="G788" s="67"/>
    </row>
    <row r="789" spans="1:7" ht="12.75">
      <c r="A789" s="67"/>
      <c r="B789" s="67"/>
      <c r="C789" s="68"/>
      <c r="D789" s="69"/>
      <c r="E789" s="228"/>
      <c r="G789" s="67"/>
    </row>
    <row r="790" spans="1:7" ht="12.75">
      <c r="A790" s="67"/>
      <c r="B790" s="67"/>
      <c r="C790" s="68"/>
      <c r="D790" s="69"/>
      <c r="E790" s="228"/>
      <c r="G790" s="67"/>
    </row>
    <row r="791" spans="1:7" ht="12.75">
      <c r="A791" s="67"/>
      <c r="B791" s="67"/>
      <c r="C791" s="68"/>
      <c r="D791" s="69"/>
      <c r="E791" s="228"/>
      <c r="G791" s="67"/>
    </row>
    <row r="792" spans="1:7" ht="12.75">
      <c r="A792" s="67"/>
      <c r="B792" s="67"/>
      <c r="C792" s="68"/>
      <c r="D792" s="69"/>
      <c r="E792" s="228"/>
      <c r="G792" s="67"/>
    </row>
    <row r="793" spans="1:7" ht="12.75">
      <c r="A793" s="67"/>
      <c r="B793" s="67"/>
      <c r="C793" s="68"/>
      <c r="D793" s="69"/>
      <c r="E793" s="228"/>
      <c r="G793" s="67"/>
    </row>
    <row r="794" spans="1:7" ht="12.75">
      <c r="A794" s="67"/>
      <c r="B794" s="67"/>
      <c r="C794" s="68"/>
      <c r="D794" s="69"/>
      <c r="E794" s="228"/>
      <c r="G794" s="67"/>
    </row>
    <row r="795" spans="1:7" ht="12.75">
      <c r="A795" s="67"/>
      <c r="B795" s="67"/>
      <c r="C795" s="68"/>
      <c r="D795" s="69"/>
      <c r="E795" s="228"/>
      <c r="G795" s="67"/>
    </row>
    <row r="796" spans="1:7" ht="12.75">
      <c r="A796" s="67"/>
      <c r="B796" s="67"/>
      <c r="C796" s="68"/>
      <c r="D796" s="69"/>
      <c r="E796" s="228"/>
      <c r="G796" s="67"/>
    </row>
    <row r="797" spans="1:7" ht="12.75">
      <c r="A797" s="67"/>
      <c r="B797" s="67"/>
      <c r="C797" s="68"/>
      <c r="D797" s="69"/>
      <c r="E797" s="228"/>
      <c r="G797" s="67"/>
    </row>
    <row r="798" spans="1:7" ht="12.75">
      <c r="A798" s="67"/>
      <c r="B798" s="67"/>
      <c r="C798" s="68"/>
      <c r="D798" s="69"/>
      <c r="E798" s="228"/>
      <c r="G798" s="67"/>
    </row>
    <row r="799" spans="1:7" ht="12.75">
      <c r="A799" s="67"/>
      <c r="B799" s="67"/>
      <c r="C799" s="68"/>
      <c r="D799" s="69"/>
      <c r="E799" s="228"/>
      <c r="G799" s="67"/>
    </row>
    <row r="800" spans="1:7" ht="12.75">
      <c r="A800" s="67"/>
      <c r="B800" s="67"/>
      <c r="C800" s="68"/>
      <c r="D800" s="69"/>
      <c r="E800" s="228"/>
      <c r="G800" s="67"/>
    </row>
    <row r="801" spans="1:7" ht="12.75">
      <c r="A801" s="67"/>
      <c r="B801" s="67"/>
      <c r="C801" s="68"/>
      <c r="D801" s="69"/>
      <c r="E801" s="228"/>
      <c r="G801" s="67"/>
    </row>
    <row r="802" spans="1:7" ht="12.75">
      <c r="A802" s="67"/>
      <c r="B802" s="67"/>
      <c r="C802" s="68"/>
      <c r="D802" s="69"/>
      <c r="E802" s="228"/>
      <c r="G802" s="67"/>
    </row>
    <row r="803" spans="1:7" ht="12.75">
      <c r="A803" s="67"/>
      <c r="B803" s="67"/>
      <c r="C803" s="68"/>
      <c r="D803" s="69"/>
      <c r="E803" s="228"/>
      <c r="G803" s="67"/>
    </row>
    <row r="804" spans="1:7" ht="12.75">
      <c r="A804" s="67"/>
      <c r="B804" s="67"/>
      <c r="C804" s="68"/>
      <c r="D804" s="69"/>
      <c r="E804" s="228"/>
      <c r="G804" s="67"/>
    </row>
    <row r="805" spans="1:7" ht="12.75">
      <c r="A805" s="67"/>
      <c r="B805" s="67"/>
      <c r="C805" s="68"/>
      <c r="D805" s="69"/>
      <c r="E805" s="228"/>
      <c r="G805" s="67"/>
    </row>
    <row r="806" spans="1:7" ht="12.75">
      <c r="A806" s="67"/>
      <c r="B806" s="67"/>
      <c r="C806" s="68"/>
      <c r="D806" s="69"/>
      <c r="E806" s="228"/>
      <c r="G806" s="67"/>
    </row>
    <row r="807" spans="1:7" ht="12.75">
      <c r="A807" s="67"/>
      <c r="B807" s="67"/>
      <c r="C807" s="68"/>
      <c r="D807" s="69"/>
      <c r="E807" s="228"/>
      <c r="G807" s="67"/>
    </row>
    <row r="808" spans="1:7" ht="12.75">
      <c r="A808" s="67"/>
      <c r="B808" s="67"/>
      <c r="C808" s="68"/>
      <c r="D808" s="69"/>
      <c r="E808" s="228"/>
      <c r="G808" s="67"/>
    </row>
    <row r="809" spans="1:7" ht="12.75">
      <c r="A809" s="67"/>
      <c r="B809" s="67"/>
      <c r="C809" s="68"/>
      <c r="D809" s="69"/>
      <c r="E809" s="228"/>
      <c r="G809" s="67"/>
    </row>
    <row r="810" spans="1:7" ht="12.75">
      <c r="A810" s="67"/>
      <c r="B810" s="67"/>
      <c r="C810" s="68"/>
      <c r="D810" s="69"/>
      <c r="E810" s="228"/>
      <c r="G810" s="67"/>
    </row>
    <row r="811" spans="1:7" ht="12.75">
      <c r="A811" s="67"/>
      <c r="B811" s="67"/>
      <c r="C811" s="68"/>
      <c r="D811" s="69"/>
      <c r="E811" s="228"/>
      <c r="G811" s="67"/>
    </row>
    <row r="812" spans="1:7" ht="12.75">
      <c r="A812" s="67"/>
      <c r="B812" s="67"/>
      <c r="C812" s="68"/>
      <c r="D812" s="69"/>
      <c r="E812" s="228"/>
      <c r="G812" s="67"/>
    </row>
    <row r="813" spans="1:7" ht="12.75">
      <c r="A813" s="67"/>
      <c r="B813" s="67"/>
      <c r="C813" s="68"/>
      <c r="D813" s="69"/>
      <c r="E813" s="228"/>
      <c r="G813" s="67"/>
    </row>
    <row r="814" spans="1:7" ht="12.75">
      <c r="A814" s="67"/>
      <c r="B814" s="67"/>
      <c r="C814" s="68"/>
      <c r="D814" s="69"/>
      <c r="E814" s="228"/>
      <c r="G814" s="67"/>
    </row>
    <row r="815" spans="1:7" ht="12.75">
      <c r="A815" s="67"/>
      <c r="B815" s="67"/>
      <c r="C815" s="68"/>
      <c r="D815" s="69"/>
      <c r="E815" s="228"/>
      <c r="G815" s="67"/>
    </row>
    <row r="816" spans="1:7" ht="12.75">
      <c r="A816" s="67"/>
      <c r="B816" s="67"/>
      <c r="C816" s="68"/>
      <c r="D816" s="69"/>
      <c r="E816" s="228"/>
      <c r="G816" s="67"/>
    </row>
    <row r="817" spans="1:7" ht="12.75">
      <c r="A817" s="67"/>
      <c r="B817" s="67"/>
      <c r="C817" s="68"/>
      <c r="D817" s="69"/>
      <c r="E817" s="228"/>
      <c r="G817" s="67"/>
    </row>
    <row r="818" spans="1:7" ht="12.75">
      <c r="A818" s="67"/>
      <c r="B818" s="67"/>
      <c r="C818" s="68"/>
      <c r="D818" s="69"/>
      <c r="E818" s="228"/>
      <c r="G818" s="67"/>
    </row>
    <row r="819" spans="1:7" ht="12.75">
      <c r="A819" s="67"/>
      <c r="B819" s="67"/>
      <c r="C819" s="68"/>
      <c r="D819" s="69"/>
      <c r="E819" s="228"/>
      <c r="G819" s="67"/>
    </row>
    <row r="820" spans="1:7" ht="12.75">
      <c r="A820" s="67"/>
      <c r="B820" s="67"/>
      <c r="C820" s="68"/>
      <c r="D820" s="69"/>
      <c r="E820" s="228"/>
      <c r="G820" s="67"/>
    </row>
    <row r="821" spans="1:7" ht="12.75">
      <c r="A821" s="67"/>
      <c r="B821" s="67"/>
      <c r="C821" s="68"/>
      <c r="D821" s="69"/>
      <c r="E821" s="228"/>
      <c r="G821" s="67"/>
    </row>
    <row r="822" spans="1:7" ht="12.75">
      <c r="A822" s="67"/>
      <c r="B822" s="67"/>
      <c r="C822" s="68"/>
      <c r="D822" s="69"/>
      <c r="E822" s="228"/>
      <c r="G822" s="67"/>
    </row>
    <row r="823" spans="1:7" ht="12.75">
      <c r="A823" s="67"/>
      <c r="B823" s="67"/>
      <c r="C823" s="68"/>
      <c r="D823" s="69"/>
      <c r="E823" s="228"/>
      <c r="G823" s="67"/>
    </row>
    <row r="824" spans="1:7" ht="12.75">
      <c r="A824" s="67"/>
      <c r="B824" s="67"/>
      <c r="C824" s="68"/>
      <c r="D824" s="69"/>
      <c r="E824" s="228"/>
      <c r="G824" s="67"/>
    </row>
    <row r="825" spans="1:7" ht="12.75">
      <c r="A825" s="67"/>
      <c r="B825" s="67"/>
      <c r="C825" s="68"/>
      <c r="D825" s="69"/>
      <c r="E825" s="228"/>
      <c r="G825" s="67"/>
    </row>
    <row r="826" spans="1:7" ht="12.75">
      <c r="A826" s="67"/>
      <c r="B826" s="67"/>
      <c r="C826" s="68"/>
      <c r="D826" s="69"/>
      <c r="E826" s="228"/>
      <c r="G826" s="67"/>
    </row>
    <row r="827" spans="1:7" ht="12.75">
      <c r="A827" s="67"/>
      <c r="B827" s="67"/>
      <c r="C827" s="68"/>
      <c r="D827" s="69"/>
      <c r="E827" s="228"/>
      <c r="G827" s="67"/>
    </row>
    <row r="828" spans="1:7" ht="12.75">
      <c r="A828" s="67"/>
      <c r="B828" s="67"/>
      <c r="C828" s="68"/>
      <c r="D828" s="69"/>
      <c r="E828" s="228"/>
      <c r="G828" s="67"/>
    </row>
    <row r="829" spans="1:7" ht="12.75">
      <c r="A829" s="67"/>
      <c r="B829" s="67"/>
      <c r="C829" s="68"/>
      <c r="D829" s="69"/>
      <c r="E829" s="228"/>
      <c r="G829" s="67"/>
    </row>
    <row r="830" spans="1:7" ht="12.75">
      <c r="A830" s="67"/>
      <c r="B830" s="67"/>
      <c r="C830" s="68"/>
      <c r="D830" s="69"/>
      <c r="E830" s="228"/>
      <c r="G830" s="67"/>
    </row>
    <row r="831" spans="1:7" ht="12.75">
      <c r="A831" s="67"/>
      <c r="B831" s="67"/>
      <c r="C831" s="68"/>
      <c r="D831" s="69"/>
      <c r="E831" s="228"/>
      <c r="G831" s="67"/>
    </row>
    <row r="832" spans="1:7" ht="12.75">
      <c r="A832" s="67"/>
      <c r="B832" s="67"/>
      <c r="C832" s="68"/>
      <c r="D832" s="69"/>
      <c r="E832" s="228"/>
      <c r="G832" s="67"/>
    </row>
    <row r="833" spans="1:7" ht="12.75">
      <c r="A833" s="67"/>
      <c r="B833" s="67"/>
      <c r="C833" s="68"/>
      <c r="D833" s="69"/>
      <c r="E833" s="228"/>
      <c r="G833" s="67"/>
    </row>
    <row r="834" spans="1:7" ht="12.75">
      <c r="A834" s="67"/>
      <c r="B834" s="67"/>
      <c r="C834" s="68"/>
      <c r="D834" s="69"/>
      <c r="E834" s="228"/>
      <c r="G834" s="67"/>
    </row>
    <row r="835" spans="1:7" ht="12.75">
      <c r="A835" s="67"/>
      <c r="B835" s="67"/>
      <c r="C835" s="68"/>
      <c r="D835" s="69"/>
      <c r="E835" s="228"/>
      <c r="G835" s="67"/>
    </row>
    <row r="836" spans="1:7" ht="12.75">
      <c r="A836" s="67"/>
      <c r="B836" s="67"/>
      <c r="C836" s="68"/>
      <c r="D836" s="69"/>
      <c r="E836" s="228"/>
      <c r="G836" s="67"/>
    </row>
    <row r="837" spans="1:7" ht="12.75">
      <c r="A837" s="67"/>
      <c r="B837" s="67"/>
      <c r="C837" s="68"/>
      <c r="D837" s="69"/>
      <c r="E837" s="228"/>
      <c r="G837" s="67"/>
    </row>
    <row r="838" spans="1:7" ht="12.75">
      <c r="A838" s="67"/>
      <c r="B838" s="67"/>
      <c r="C838" s="68"/>
      <c r="D838" s="69"/>
      <c r="E838" s="228"/>
      <c r="G838" s="67"/>
    </row>
    <row r="839" spans="1:7" ht="12.75">
      <c r="A839" s="67"/>
      <c r="B839" s="67"/>
      <c r="C839" s="68"/>
      <c r="D839" s="69"/>
      <c r="E839" s="228"/>
      <c r="G839" s="67"/>
    </row>
    <row r="840" spans="1:7" ht="12.75">
      <c r="A840" s="67"/>
      <c r="B840" s="67"/>
      <c r="C840" s="68"/>
      <c r="D840" s="69"/>
      <c r="E840" s="228"/>
      <c r="G840" s="67"/>
    </row>
    <row r="841" spans="1:7" ht="12.75">
      <c r="A841" s="67"/>
      <c r="B841" s="67"/>
      <c r="C841" s="68"/>
      <c r="D841" s="69"/>
      <c r="E841" s="228"/>
      <c r="G841" s="67"/>
    </row>
    <row r="842" spans="1:7" ht="12.75">
      <c r="A842" s="67"/>
      <c r="B842" s="67"/>
      <c r="C842" s="68"/>
      <c r="D842" s="69"/>
      <c r="E842" s="228"/>
      <c r="G842" s="67"/>
    </row>
    <row r="843" spans="1:7" ht="12.75">
      <c r="A843" s="67"/>
      <c r="B843" s="67"/>
      <c r="C843" s="68"/>
      <c r="D843" s="69"/>
      <c r="E843" s="228"/>
      <c r="G843" s="67"/>
    </row>
    <row r="844" spans="1:7" ht="12.75">
      <c r="A844" s="67"/>
      <c r="B844" s="67"/>
      <c r="C844" s="68"/>
      <c r="D844" s="69"/>
      <c r="E844" s="228"/>
      <c r="G844" s="67"/>
    </row>
    <row r="845" spans="1:7" ht="12.75">
      <c r="A845" s="67"/>
      <c r="B845" s="67"/>
      <c r="C845" s="68"/>
      <c r="D845" s="69"/>
      <c r="E845" s="228"/>
      <c r="G845" s="67"/>
    </row>
    <row r="846" spans="1:7" ht="12.75">
      <c r="A846" s="67"/>
      <c r="B846" s="67"/>
      <c r="C846" s="68"/>
      <c r="D846" s="69"/>
      <c r="E846" s="228"/>
      <c r="G846" s="67"/>
    </row>
    <row r="847" spans="1:7" ht="12.75">
      <c r="A847" s="67"/>
      <c r="B847" s="67"/>
      <c r="C847" s="68"/>
      <c r="D847" s="69"/>
      <c r="E847" s="228"/>
      <c r="G847" s="67"/>
    </row>
    <row r="848" spans="1:7" ht="12.75">
      <c r="A848" s="67"/>
      <c r="B848" s="67"/>
      <c r="C848" s="68"/>
      <c r="D848" s="69"/>
      <c r="E848" s="228"/>
      <c r="G848" s="67"/>
    </row>
    <row r="849" spans="1:7" ht="12.75">
      <c r="A849" s="67"/>
      <c r="B849" s="67"/>
      <c r="C849" s="68"/>
      <c r="D849" s="69"/>
      <c r="E849" s="228"/>
      <c r="G849" s="67"/>
    </row>
    <row r="850" spans="1:7" ht="12.75">
      <c r="A850" s="67"/>
      <c r="B850" s="67"/>
      <c r="C850" s="68"/>
      <c r="D850" s="69"/>
      <c r="E850" s="228"/>
      <c r="G850" s="67"/>
    </row>
    <row r="851" spans="1:7" ht="12.75">
      <c r="A851" s="67"/>
      <c r="B851" s="67"/>
      <c r="C851" s="68"/>
      <c r="D851" s="69"/>
      <c r="E851" s="228"/>
      <c r="G851" s="67"/>
    </row>
    <row r="852" spans="1:7" ht="12.75">
      <c r="A852" s="67"/>
      <c r="B852" s="67"/>
      <c r="C852" s="68"/>
      <c r="D852" s="69"/>
      <c r="E852" s="228"/>
      <c r="G852" s="67"/>
    </row>
    <row r="853" spans="1:7" ht="12.75">
      <c r="A853" s="67"/>
      <c r="B853" s="67"/>
      <c r="C853" s="68"/>
      <c r="D853" s="69"/>
      <c r="E853" s="228"/>
      <c r="G853" s="67"/>
    </row>
    <row r="854" spans="1:7" ht="12.75">
      <c r="A854" s="67"/>
      <c r="B854" s="67"/>
      <c r="C854" s="68"/>
      <c r="D854" s="69"/>
      <c r="E854" s="228"/>
      <c r="G854" s="67"/>
    </row>
    <row r="855" spans="1:7" ht="12.75">
      <c r="A855" s="67"/>
      <c r="B855" s="67"/>
      <c r="C855" s="68"/>
      <c r="D855" s="69"/>
      <c r="E855" s="228"/>
      <c r="G855" s="67"/>
    </row>
    <row r="856" spans="1:7" ht="12.75">
      <c r="A856" s="67"/>
      <c r="B856" s="67"/>
      <c r="C856" s="68"/>
      <c r="D856" s="69"/>
      <c r="E856" s="228"/>
      <c r="G856" s="67"/>
    </row>
    <row r="857" spans="1:7" ht="12.75">
      <c r="A857" s="67"/>
      <c r="B857" s="67"/>
      <c r="C857" s="68"/>
      <c r="D857" s="69"/>
      <c r="E857" s="228"/>
      <c r="G857" s="67"/>
    </row>
    <row r="858" spans="1:7" ht="12.75">
      <c r="A858" s="67"/>
      <c r="B858" s="67"/>
      <c r="C858" s="68"/>
      <c r="D858" s="69"/>
      <c r="E858" s="228"/>
      <c r="G858" s="67"/>
    </row>
    <row r="859" spans="1:7" ht="12.75">
      <c r="A859" s="67"/>
      <c r="B859" s="67"/>
      <c r="C859" s="68"/>
      <c r="D859" s="69"/>
      <c r="E859" s="228"/>
      <c r="G859" s="67"/>
    </row>
    <row r="860" spans="1:7" ht="12.75">
      <c r="A860" s="67"/>
      <c r="B860" s="67"/>
      <c r="C860" s="68"/>
      <c r="D860" s="69"/>
      <c r="E860" s="228"/>
      <c r="G860" s="67"/>
    </row>
    <row r="861" spans="1:7" ht="12.75">
      <c r="A861" s="67"/>
      <c r="B861" s="67"/>
      <c r="C861" s="68"/>
      <c r="D861" s="69"/>
      <c r="E861" s="228"/>
      <c r="G861" s="67"/>
    </row>
    <row r="862" spans="1:7" ht="12.75">
      <c r="A862" s="67"/>
      <c r="B862" s="67"/>
      <c r="C862" s="68"/>
      <c r="D862" s="69"/>
      <c r="E862" s="228"/>
      <c r="G862" s="67"/>
    </row>
    <row r="863" spans="1:7" ht="12.75">
      <c r="A863" s="67"/>
      <c r="B863" s="67"/>
      <c r="C863" s="68"/>
      <c r="D863" s="69"/>
      <c r="E863" s="228"/>
      <c r="G863" s="67"/>
    </row>
    <row r="864" spans="1:7" ht="12.75">
      <c r="A864" s="67"/>
      <c r="B864" s="67"/>
      <c r="C864" s="68"/>
      <c r="D864" s="69"/>
      <c r="E864" s="228"/>
      <c r="G864" s="67"/>
    </row>
    <row r="865" spans="1:7" ht="12.75">
      <c r="A865" s="67"/>
      <c r="B865" s="67"/>
      <c r="C865" s="68"/>
      <c r="D865" s="69"/>
      <c r="E865" s="228"/>
      <c r="G865" s="67"/>
    </row>
    <row r="866" spans="1:7" ht="12.75">
      <c r="A866" s="67"/>
      <c r="B866" s="67"/>
      <c r="C866" s="68"/>
      <c r="D866" s="69"/>
      <c r="E866" s="228"/>
      <c r="G866" s="67"/>
    </row>
    <row r="867" spans="1:7" ht="12.75">
      <c r="A867" s="67"/>
      <c r="B867" s="67"/>
      <c r="C867" s="68"/>
      <c r="D867" s="69"/>
      <c r="E867" s="228"/>
      <c r="G867" s="67"/>
    </row>
    <row r="868" spans="1:7" ht="12.75">
      <c r="A868" s="67"/>
      <c r="B868" s="67"/>
      <c r="C868" s="68"/>
      <c r="D868" s="69"/>
      <c r="E868" s="228"/>
      <c r="G868" s="67"/>
    </row>
    <row r="869" spans="1:7" ht="12.75">
      <c r="A869" s="67"/>
      <c r="B869" s="67"/>
      <c r="C869" s="68"/>
      <c r="D869" s="69"/>
      <c r="E869" s="228"/>
      <c r="G869" s="67"/>
    </row>
    <row r="870" spans="1:7" ht="12.75">
      <c r="A870" s="67"/>
      <c r="B870" s="67"/>
      <c r="C870" s="68"/>
      <c r="D870" s="69"/>
      <c r="E870" s="228"/>
      <c r="G870" s="67"/>
    </row>
    <row r="871" spans="1:7" ht="12.75">
      <c r="A871" s="67"/>
      <c r="B871" s="67"/>
      <c r="C871" s="68"/>
      <c r="D871" s="69"/>
      <c r="E871" s="228"/>
      <c r="G871" s="67"/>
    </row>
    <row r="872" spans="1:7" ht="12.75">
      <c r="A872" s="67"/>
      <c r="B872" s="67"/>
      <c r="C872" s="68"/>
      <c r="D872" s="69"/>
      <c r="E872" s="228"/>
      <c r="G872" s="67"/>
    </row>
    <row r="873" spans="1:7" ht="12.75">
      <c r="A873" s="67"/>
      <c r="B873" s="67"/>
      <c r="C873" s="68"/>
      <c r="D873" s="69"/>
      <c r="E873" s="228"/>
      <c r="G873" s="67"/>
    </row>
    <row r="874" spans="1:7" ht="12.75">
      <c r="A874" s="67"/>
      <c r="B874" s="67"/>
      <c r="C874" s="68"/>
      <c r="D874" s="69"/>
      <c r="E874" s="228"/>
      <c r="G874" s="67"/>
    </row>
    <row r="875" spans="1:7" ht="12.75">
      <c r="A875" s="67"/>
      <c r="B875" s="67"/>
      <c r="C875" s="68"/>
      <c r="D875" s="69"/>
      <c r="E875" s="228"/>
      <c r="G875" s="67"/>
    </row>
    <row r="876" spans="1:7" ht="12.75">
      <c r="A876" s="67"/>
      <c r="B876" s="67"/>
      <c r="C876" s="68"/>
      <c r="D876" s="69"/>
      <c r="E876" s="228"/>
      <c r="G876" s="67"/>
    </row>
    <row r="877" spans="1:7" ht="12.75">
      <c r="A877" s="67"/>
      <c r="B877" s="67"/>
      <c r="C877" s="68"/>
      <c r="D877" s="69"/>
      <c r="E877" s="228"/>
      <c r="G877" s="67"/>
    </row>
    <row r="878" spans="1:7" ht="12.75">
      <c r="A878" s="67"/>
      <c r="B878" s="67"/>
      <c r="C878" s="68"/>
      <c r="D878" s="69"/>
      <c r="E878" s="228"/>
      <c r="G878" s="67"/>
    </row>
    <row r="879" spans="1:7" ht="12.75">
      <c r="A879" s="67"/>
      <c r="B879" s="67"/>
      <c r="C879" s="68"/>
      <c r="D879" s="69"/>
      <c r="E879" s="228"/>
      <c r="G879" s="67"/>
    </row>
    <row r="880" spans="1:7" ht="12.75">
      <c r="A880" s="67"/>
      <c r="B880" s="67"/>
      <c r="C880" s="68"/>
      <c r="D880" s="69"/>
      <c r="E880" s="228"/>
      <c r="G880" s="67"/>
    </row>
    <row r="881" spans="1:7" ht="12.75">
      <c r="A881" s="67"/>
      <c r="B881" s="67"/>
      <c r="C881" s="68"/>
      <c r="D881" s="69"/>
      <c r="E881" s="228"/>
      <c r="G881" s="67"/>
    </row>
    <row r="882" spans="1:7" ht="12.75">
      <c r="A882" s="67"/>
      <c r="B882" s="67"/>
      <c r="C882" s="68"/>
      <c r="D882" s="69"/>
      <c r="E882" s="228"/>
      <c r="G882" s="67"/>
    </row>
    <row r="883" spans="1:7" ht="12.75">
      <c r="A883" s="67"/>
      <c r="B883" s="67"/>
      <c r="C883" s="68"/>
      <c r="D883" s="69"/>
      <c r="E883" s="228"/>
      <c r="G883" s="67"/>
    </row>
    <row r="884" spans="1:7" ht="12.75">
      <c r="A884" s="67"/>
      <c r="B884" s="67"/>
      <c r="C884" s="68"/>
      <c r="D884" s="69"/>
      <c r="E884" s="228"/>
      <c r="G884" s="67"/>
    </row>
    <row r="885" spans="1:7" ht="12.75">
      <c r="A885" s="67"/>
      <c r="B885" s="67"/>
      <c r="C885" s="68"/>
      <c r="D885" s="69"/>
      <c r="E885" s="228"/>
      <c r="G885" s="67"/>
    </row>
    <row r="886" spans="1:7" ht="12.75">
      <c r="A886" s="67"/>
      <c r="B886" s="67"/>
      <c r="C886" s="68"/>
      <c r="D886" s="69"/>
      <c r="E886" s="228"/>
      <c r="G886" s="67"/>
    </row>
    <row r="887" spans="1:7" ht="12.75">
      <c r="A887" s="67"/>
      <c r="B887" s="67"/>
      <c r="C887" s="68"/>
      <c r="D887" s="69"/>
      <c r="E887" s="228"/>
      <c r="G887" s="67"/>
    </row>
    <row r="888" spans="1:7" ht="12.75">
      <c r="A888" s="67"/>
      <c r="B888" s="67"/>
      <c r="C888" s="68"/>
      <c r="D888" s="69"/>
      <c r="E888" s="228"/>
      <c r="G888" s="67"/>
    </row>
    <row r="889" spans="1:7" ht="12.75">
      <c r="A889" s="67"/>
      <c r="B889" s="67"/>
      <c r="C889" s="68"/>
      <c r="D889" s="69"/>
      <c r="E889" s="228"/>
      <c r="G889" s="67"/>
    </row>
    <row r="890" spans="1:7" ht="12.75">
      <c r="A890" s="67"/>
      <c r="B890" s="67"/>
      <c r="C890" s="68"/>
      <c r="D890" s="69"/>
      <c r="E890" s="228"/>
      <c r="G890" s="67"/>
    </row>
    <row r="891" spans="1:7" ht="12.75">
      <c r="A891" s="67"/>
      <c r="B891" s="67"/>
      <c r="C891" s="68"/>
      <c r="D891" s="69"/>
      <c r="E891" s="228"/>
      <c r="G891" s="67"/>
    </row>
    <row r="892" spans="1:7" ht="12.75">
      <c r="A892" s="67"/>
      <c r="B892" s="67"/>
      <c r="C892" s="68"/>
      <c r="D892" s="69"/>
      <c r="E892" s="228"/>
      <c r="G892" s="67"/>
    </row>
    <row r="893" spans="1:7" ht="12.75">
      <c r="A893" s="67"/>
      <c r="B893" s="67"/>
      <c r="C893" s="68"/>
      <c r="D893" s="69"/>
      <c r="E893" s="228"/>
      <c r="G893" s="67"/>
    </row>
    <row r="894" spans="1:7" ht="12.75">
      <c r="A894" s="67"/>
      <c r="B894" s="67"/>
      <c r="C894" s="68"/>
      <c r="D894" s="69"/>
      <c r="E894" s="228"/>
      <c r="G894" s="67"/>
    </row>
    <row r="895" spans="1:7" ht="12.75">
      <c r="A895" s="67"/>
      <c r="B895" s="67"/>
      <c r="C895" s="68"/>
      <c r="D895" s="69"/>
      <c r="E895" s="228"/>
      <c r="G895" s="67"/>
    </row>
    <row r="896" spans="1:7" ht="12.75">
      <c r="A896" s="67"/>
      <c r="B896" s="67"/>
      <c r="C896" s="68"/>
      <c r="D896" s="69"/>
      <c r="E896" s="228"/>
      <c r="G896" s="67"/>
    </row>
    <row r="897" spans="1:7" ht="12.75">
      <c r="A897" s="67"/>
      <c r="B897" s="67"/>
      <c r="C897" s="68"/>
      <c r="D897" s="69"/>
      <c r="E897" s="228"/>
      <c r="G897" s="67"/>
    </row>
    <row r="898" spans="1:7" ht="12.75">
      <c r="A898" s="67"/>
      <c r="B898" s="67"/>
      <c r="C898" s="68"/>
      <c r="D898" s="69"/>
      <c r="E898" s="228"/>
      <c r="G898" s="67"/>
    </row>
    <row r="899" spans="1:7" ht="12.75">
      <c r="A899" s="67"/>
      <c r="B899" s="67"/>
      <c r="C899" s="68"/>
      <c r="D899" s="69"/>
      <c r="E899" s="228"/>
      <c r="G899" s="67"/>
    </row>
    <row r="900" spans="1:7" ht="12.75">
      <c r="A900" s="67"/>
      <c r="B900" s="67"/>
      <c r="C900" s="68"/>
      <c r="D900" s="69"/>
      <c r="E900" s="228"/>
      <c r="G900" s="67"/>
    </row>
    <row r="901" spans="1:7" ht="12.75">
      <c r="A901" s="67"/>
      <c r="B901" s="67"/>
      <c r="C901" s="68"/>
      <c r="D901" s="69"/>
      <c r="E901" s="228"/>
      <c r="G901" s="67"/>
    </row>
    <row r="902" spans="1:7" ht="12.75">
      <c r="A902" s="67"/>
      <c r="B902" s="67"/>
      <c r="C902" s="68"/>
      <c r="D902" s="69"/>
      <c r="E902" s="228"/>
      <c r="G902" s="67"/>
    </row>
    <row r="903" spans="1:7" ht="12.75">
      <c r="A903" s="67"/>
      <c r="B903" s="67"/>
      <c r="C903" s="68"/>
      <c r="D903" s="69"/>
      <c r="E903" s="228"/>
      <c r="G903" s="67"/>
    </row>
    <row r="904" spans="1:7" ht="12.75">
      <c r="A904" s="67"/>
      <c r="B904" s="67"/>
      <c r="C904" s="68"/>
      <c r="D904" s="69"/>
      <c r="E904" s="228"/>
      <c r="G904" s="67"/>
    </row>
    <row r="905" spans="1:7" ht="12.75">
      <c r="A905" s="67"/>
      <c r="B905" s="67"/>
      <c r="C905" s="68"/>
      <c r="D905" s="69"/>
      <c r="E905" s="228"/>
      <c r="G905" s="67"/>
    </row>
    <row r="906" spans="1:7" ht="12.75">
      <c r="A906" s="67"/>
      <c r="B906" s="67"/>
      <c r="C906" s="68"/>
      <c r="D906" s="69"/>
      <c r="E906" s="228"/>
      <c r="G906" s="67"/>
    </row>
    <row r="907" spans="1:7" ht="12.75">
      <c r="A907" s="67"/>
      <c r="B907" s="67"/>
      <c r="C907" s="68"/>
      <c r="D907" s="69"/>
      <c r="E907" s="228"/>
      <c r="G907" s="67"/>
    </row>
    <row r="908" spans="1:7" ht="12.75">
      <c r="A908" s="67"/>
      <c r="B908" s="67"/>
      <c r="C908" s="68"/>
      <c r="D908" s="69"/>
      <c r="E908" s="228"/>
      <c r="G908" s="67"/>
    </row>
    <row r="909" spans="1:7" ht="12.75">
      <c r="A909" s="67"/>
      <c r="B909" s="67"/>
      <c r="C909" s="68"/>
      <c r="D909" s="69"/>
      <c r="E909" s="228"/>
      <c r="G909" s="67"/>
    </row>
    <row r="910" spans="1:7" ht="12.75">
      <c r="A910" s="67"/>
      <c r="B910" s="67"/>
      <c r="C910" s="68"/>
      <c r="D910" s="69"/>
      <c r="E910" s="228"/>
      <c r="G910" s="67"/>
    </row>
    <row r="911" spans="1:7" ht="12.75">
      <c r="A911" s="67"/>
      <c r="B911" s="67"/>
      <c r="C911" s="68"/>
      <c r="D911" s="69"/>
      <c r="E911" s="228"/>
      <c r="G911" s="67"/>
    </row>
    <row r="912" spans="1:7" ht="12.75">
      <c r="A912" s="67"/>
      <c r="B912" s="67"/>
      <c r="C912" s="68"/>
      <c r="D912" s="69"/>
      <c r="E912" s="228"/>
      <c r="G912" s="67"/>
    </row>
    <row r="913" spans="1:7" ht="12.75">
      <c r="A913" s="67"/>
      <c r="B913" s="67"/>
      <c r="C913" s="68"/>
      <c r="D913" s="69"/>
      <c r="E913" s="228"/>
      <c r="G913" s="67"/>
    </row>
    <row r="914" spans="1:7" ht="12.75">
      <c r="A914" s="67"/>
      <c r="B914" s="67"/>
      <c r="C914" s="68"/>
      <c r="D914" s="69"/>
      <c r="E914" s="228"/>
      <c r="G914" s="67"/>
    </row>
    <row r="915" spans="1:7" ht="12.75">
      <c r="A915" s="67"/>
      <c r="B915" s="67"/>
      <c r="C915" s="68"/>
      <c r="D915" s="69"/>
      <c r="E915" s="228"/>
      <c r="G915" s="67"/>
    </row>
    <row r="916" spans="1:7" ht="12.75">
      <c r="A916" s="67"/>
      <c r="B916" s="67"/>
      <c r="C916" s="68"/>
      <c r="D916" s="69"/>
      <c r="E916" s="228"/>
      <c r="G916" s="67"/>
    </row>
    <row r="917" spans="1:7" ht="12.75">
      <c r="A917" s="67"/>
      <c r="B917" s="67"/>
      <c r="C917" s="68"/>
      <c r="D917" s="69"/>
      <c r="E917" s="228"/>
      <c r="G917" s="67"/>
    </row>
    <row r="918" spans="1:7" ht="12.75">
      <c r="A918" s="67"/>
      <c r="B918" s="67"/>
      <c r="C918" s="68"/>
      <c r="D918" s="69"/>
      <c r="E918" s="228"/>
      <c r="G918" s="67"/>
    </row>
    <row r="919" spans="1:7" ht="12.75">
      <c r="A919" s="67"/>
      <c r="B919" s="67"/>
      <c r="C919" s="68"/>
      <c r="D919" s="69"/>
      <c r="E919" s="228"/>
      <c r="G919" s="67"/>
    </row>
    <row r="920" spans="1:7" ht="12.75">
      <c r="A920" s="67"/>
      <c r="B920" s="67"/>
      <c r="C920" s="68"/>
      <c r="D920" s="69"/>
      <c r="E920" s="228"/>
      <c r="G920" s="67"/>
    </row>
    <row r="921" spans="1:7" ht="12.75">
      <c r="A921" s="67"/>
      <c r="B921" s="67"/>
      <c r="C921" s="68"/>
      <c r="D921" s="69"/>
      <c r="E921" s="228"/>
      <c r="G921" s="67"/>
    </row>
    <row r="922" spans="1:7" ht="12.75">
      <c r="A922" s="67"/>
      <c r="B922" s="67"/>
      <c r="C922" s="68"/>
      <c r="D922" s="69"/>
      <c r="E922" s="228"/>
      <c r="G922" s="67"/>
    </row>
    <row r="923" spans="1:7" ht="12.75">
      <c r="A923" s="67"/>
      <c r="B923" s="67"/>
      <c r="C923" s="68"/>
      <c r="D923" s="69"/>
      <c r="E923" s="228"/>
      <c r="G923" s="67"/>
    </row>
    <row r="924" spans="1:7" ht="12.75">
      <c r="A924" s="67"/>
      <c r="B924" s="67"/>
      <c r="C924" s="68"/>
      <c r="D924" s="69"/>
      <c r="E924" s="228"/>
      <c r="G924" s="67"/>
    </row>
    <row r="925" spans="1:7" ht="12.75">
      <c r="A925" s="67"/>
      <c r="B925" s="67"/>
      <c r="C925" s="68"/>
      <c r="D925" s="69"/>
      <c r="E925" s="228"/>
      <c r="G925" s="67"/>
    </row>
    <row r="926" spans="1:7" ht="12.75">
      <c r="A926" s="67"/>
      <c r="B926" s="67"/>
      <c r="C926" s="68"/>
      <c r="D926" s="69"/>
      <c r="E926" s="228"/>
      <c r="G926" s="67"/>
    </row>
    <row r="927" spans="1:7" ht="12.75">
      <c r="A927" s="67"/>
      <c r="B927" s="67"/>
      <c r="C927" s="68"/>
      <c r="D927" s="69"/>
      <c r="E927" s="228"/>
      <c r="G927" s="67"/>
    </row>
    <row r="928" spans="1:7" ht="12.75">
      <c r="A928" s="67"/>
      <c r="B928" s="67"/>
      <c r="C928" s="68"/>
      <c r="D928" s="69"/>
      <c r="E928" s="228"/>
      <c r="G928" s="67"/>
    </row>
    <row r="929" spans="1:7" ht="12.75">
      <c r="A929" s="67"/>
      <c r="B929" s="67"/>
      <c r="C929" s="68"/>
      <c r="D929" s="69"/>
      <c r="E929" s="228"/>
      <c r="G929" s="67"/>
    </row>
    <row r="930" spans="1:7" ht="12.75">
      <c r="A930" s="67"/>
      <c r="B930" s="67"/>
      <c r="C930" s="68"/>
      <c r="D930" s="69"/>
      <c r="E930" s="228"/>
      <c r="G930" s="67"/>
    </row>
    <row r="931" spans="1:7" ht="12.75">
      <c r="A931" s="67"/>
      <c r="B931" s="67"/>
      <c r="C931" s="68"/>
      <c r="D931" s="69"/>
      <c r="E931" s="228"/>
      <c r="G931" s="67"/>
    </row>
    <row r="932" spans="1:7" ht="12.75">
      <c r="A932" s="67"/>
      <c r="B932" s="67"/>
      <c r="C932" s="68"/>
      <c r="D932" s="69"/>
      <c r="E932" s="228"/>
      <c r="G932" s="67"/>
    </row>
    <row r="933" spans="1:7" ht="12.75">
      <c r="A933" s="67"/>
      <c r="B933" s="67"/>
      <c r="C933" s="68"/>
      <c r="D933" s="69"/>
      <c r="E933" s="228"/>
      <c r="G933" s="67"/>
    </row>
    <row r="934" spans="1:7" ht="12.75">
      <c r="A934" s="67"/>
      <c r="B934" s="67"/>
      <c r="C934" s="68"/>
      <c r="D934" s="69"/>
      <c r="E934" s="228"/>
      <c r="G934" s="67"/>
    </row>
    <row r="935" spans="1:7" ht="12.75">
      <c r="A935" s="67"/>
      <c r="B935" s="67"/>
      <c r="C935" s="68"/>
      <c r="D935" s="69"/>
      <c r="E935" s="228"/>
      <c r="G935" s="67"/>
    </row>
    <row r="936" spans="1:7" ht="12.75">
      <c r="A936" s="67"/>
      <c r="B936" s="67"/>
      <c r="C936" s="68"/>
      <c r="D936" s="69"/>
      <c r="E936" s="228"/>
      <c r="G936" s="67"/>
    </row>
    <row r="937" spans="1:7" ht="12.75">
      <c r="A937" s="67"/>
      <c r="B937" s="67"/>
      <c r="C937" s="68"/>
      <c r="D937" s="69"/>
      <c r="E937" s="228"/>
      <c r="G937" s="67"/>
    </row>
    <row r="938" spans="1:7" ht="12.75">
      <c r="A938" s="67"/>
      <c r="B938" s="67"/>
      <c r="C938" s="68"/>
      <c r="D938" s="69"/>
      <c r="E938" s="228"/>
      <c r="G938" s="67"/>
    </row>
    <row r="939" spans="1:7" ht="12.75">
      <c r="A939" s="67"/>
      <c r="B939" s="67"/>
      <c r="C939" s="68"/>
      <c r="D939" s="69"/>
      <c r="E939" s="228"/>
      <c r="G939" s="67"/>
    </row>
    <row r="940" spans="1:7" ht="12.75">
      <c r="A940" s="67"/>
      <c r="B940" s="67"/>
      <c r="C940" s="68"/>
      <c r="D940" s="69"/>
      <c r="E940" s="228"/>
      <c r="G940" s="67"/>
    </row>
    <row r="941" spans="1:7" ht="12.75">
      <c r="A941" s="67"/>
      <c r="B941" s="67"/>
      <c r="C941" s="68"/>
      <c r="D941" s="69"/>
      <c r="E941" s="228"/>
      <c r="G941" s="67"/>
    </row>
    <row r="942" spans="1:7" ht="12.75">
      <c r="A942" s="67"/>
      <c r="B942" s="67"/>
      <c r="C942" s="68"/>
      <c r="D942" s="69"/>
      <c r="E942" s="228"/>
      <c r="G942" s="67"/>
    </row>
    <row r="943" spans="1:7" ht="12.75">
      <c r="A943" s="67"/>
      <c r="B943" s="67"/>
      <c r="C943" s="68"/>
      <c r="D943" s="69"/>
      <c r="E943" s="228"/>
      <c r="G943" s="67"/>
    </row>
    <row r="944" spans="1:7" ht="12.75">
      <c r="A944" s="67"/>
      <c r="B944" s="67"/>
      <c r="C944" s="68"/>
      <c r="D944" s="69"/>
      <c r="E944" s="228"/>
      <c r="G944" s="67"/>
    </row>
    <row r="945" spans="1:7" ht="12.75">
      <c r="A945" s="67"/>
      <c r="B945" s="67"/>
      <c r="C945" s="68"/>
      <c r="D945" s="69"/>
      <c r="E945" s="228"/>
      <c r="G945" s="67"/>
    </row>
    <row r="946" spans="1:7" ht="12.75">
      <c r="A946" s="67"/>
      <c r="B946" s="67"/>
      <c r="C946" s="68"/>
      <c r="D946" s="69"/>
      <c r="E946" s="228"/>
      <c r="G946" s="67"/>
    </row>
    <row r="947" spans="1:7" ht="12.75">
      <c r="A947" s="67"/>
      <c r="B947" s="67"/>
      <c r="C947" s="68"/>
      <c r="D947" s="69"/>
      <c r="E947" s="228"/>
      <c r="G947" s="67"/>
    </row>
    <row r="948" spans="1:7" ht="12.75">
      <c r="A948" s="67"/>
      <c r="B948" s="67"/>
      <c r="C948" s="68"/>
      <c r="D948" s="69"/>
      <c r="E948" s="228"/>
      <c r="G948" s="67"/>
    </row>
    <row r="949" spans="1:7" ht="12.75">
      <c r="A949" s="67"/>
      <c r="B949" s="67"/>
      <c r="C949" s="68"/>
      <c r="D949" s="69"/>
      <c r="E949" s="228"/>
      <c r="G949" s="67"/>
    </row>
    <row r="950" spans="1:7" ht="12.75">
      <c r="A950" s="67"/>
      <c r="B950" s="67"/>
      <c r="C950" s="68"/>
      <c r="D950" s="69"/>
      <c r="E950" s="228"/>
      <c r="G950" s="67"/>
    </row>
    <row r="951" spans="1:7" ht="12.75">
      <c r="A951" s="67"/>
      <c r="B951" s="67"/>
      <c r="C951" s="68"/>
      <c r="D951" s="69"/>
      <c r="E951" s="228"/>
      <c r="G951" s="67"/>
    </row>
    <row r="952" spans="1:7" ht="12.75">
      <c r="A952" s="67"/>
      <c r="B952" s="67"/>
      <c r="C952" s="68"/>
      <c r="D952" s="69"/>
      <c r="E952" s="228"/>
      <c r="G952" s="67"/>
    </row>
    <row r="953" spans="1:7" ht="12.75">
      <c r="A953" s="67"/>
      <c r="B953" s="67"/>
      <c r="C953" s="68"/>
      <c r="D953" s="69"/>
      <c r="E953" s="228"/>
      <c r="G953" s="67"/>
    </row>
    <row r="954" spans="1:7" ht="12.75">
      <c r="A954" s="67"/>
      <c r="B954" s="67"/>
      <c r="C954" s="68"/>
      <c r="D954" s="69"/>
      <c r="E954" s="228"/>
      <c r="G954" s="67"/>
    </row>
    <row r="955" spans="1:7" ht="12.75">
      <c r="A955" s="67"/>
      <c r="B955" s="67"/>
      <c r="C955" s="68"/>
      <c r="D955" s="69"/>
      <c r="E955" s="228"/>
      <c r="G955" s="67"/>
    </row>
    <row r="956" spans="1:7" ht="12.75">
      <c r="A956" s="67"/>
      <c r="B956" s="67"/>
      <c r="C956" s="68"/>
      <c r="D956" s="69"/>
      <c r="E956" s="228"/>
      <c r="G956" s="67"/>
    </row>
    <row r="957" spans="1:7" ht="12.75">
      <c r="A957" s="67"/>
      <c r="B957" s="67"/>
      <c r="C957" s="68"/>
      <c r="D957" s="69"/>
      <c r="E957" s="228"/>
      <c r="G957" s="67"/>
    </row>
    <row r="958" spans="1:7" ht="12.75">
      <c r="A958" s="67"/>
      <c r="B958" s="67"/>
      <c r="C958" s="68"/>
      <c r="D958" s="69"/>
      <c r="E958" s="228"/>
      <c r="G958" s="67"/>
    </row>
    <row r="959" spans="1:7" ht="12.75">
      <c r="A959" s="67"/>
      <c r="B959" s="67"/>
      <c r="C959" s="68"/>
      <c r="D959" s="69"/>
      <c r="E959" s="228"/>
      <c r="G959" s="67"/>
    </row>
    <row r="960" spans="1:7" ht="12.75">
      <c r="A960" s="67"/>
      <c r="B960" s="67"/>
      <c r="C960" s="68"/>
      <c r="D960" s="69"/>
      <c r="E960" s="228"/>
      <c r="G960" s="67"/>
    </row>
    <row r="961" spans="1:7" ht="12.75">
      <c r="A961" s="67"/>
      <c r="B961" s="67"/>
      <c r="C961" s="68"/>
      <c r="D961" s="69"/>
      <c r="E961" s="228"/>
      <c r="G961" s="67"/>
    </row>
    <row r="962" spans="1:7" ht="12.75">
      <c r="A962" s="67"/>
      <c r="B962" s="67"/>
      <c r="C962" s="68"/>
      <c r="D962" s="69"/>
      <c r="E962" s="228"/>
      <c r="G962" s="67"/>
    </row>
    <row r="963" spans="1:7" ht="12.75">
      <c r="A963" s="67"/>
      <c r="B963" s="67"/>
      <c r="C963" s="68"/>
      <c r="D963" s="69"/>
      <c r="E963" s="228"/>
      <c r="G963" s="67"/>
    </row>
    <row r="964" spans="1:7" ht="12.75">
      <c r="A964" s="67"/>
      <c r="B964" s="67"/>
      <c r="C964" s="68"/>
      <c r="D964" s="69"/>
      <c r="E964" s="228"/>
      <c r="G964" s="67"/>
    </row>
    <row r="965" spans="1:7" ht="12.75">
      <c r="A965" s="67"/>
      <c r="B965" s="67"/>
      <c r="C965" s="68"/>
      <c r="D965" s="69"/>
      <c r="E965" s="228"/>
      <c r="G965" s="67"/>
    </row>
    <row r="966" spans="1:7" ht="12.75">
      <c r="A966" s="67"/>
      <c r="B966" s="67"/>
      <c r="C966" s="68"/>
      <c r="D966" s="69"/>
      <c r="E966" s="228"/>
      <c r="G966" s="67"/>
    </row>
    <row r="967" spans="1:7" ht="12.75">
      <c r="A967" s="67"/>
      <c r="B967" s="67"/>
      <c r="C967" s="68"/>
      <c r="D967" s="69"/>
      <c r="E967" s="228"/>
      <c r="G967" s="67"/>
    </row>
    <row r="968" spans="1:7" ht="12.75">
      <c r="A968" s="67"/>
      <c r="B968" s="67"/>
      <c r="C968" s="68"/>
      <c r="D968" s="69"/>
      <c r="E968" s="228"/>
      <c r="G968" s="67"/>
    </row>
    <row r="969" spans="1:7" ht="12.75">
      <c r="A969" s="67"/>
      <c r="B969" s="67"/>
      <c r="C969" s="68"/>
      <c r="D969" s="69"/>
      <c r="E969" s="228"/>
      <c r="G969" s="67"/>
    </row>
    <row r="970" spans="1:7" ht="12.75">
      <c r="A970" s="67"/>
      <c r="B970" s="67"/>
      <c r="C970" s="68"/>
      <c r="D970" s="69"/>
      <c r="E970" s="228"/>
      <c r="G970" s="67"/>
    </row>
    <row r="971" spans="1:7" ht="12.75">
      <c r="A971" s="67"/>
      <c r="B971" s="67"/>
      <c r="C971" s="68"/>
      <c r="D971" s="69"/>
      <c r="E971" s="228"/>
      <c r="G971" s="67"/>
    </row>
    <row r="972" spans="1:7" ht="12.75">
      <c r="A972" s="67"/>
      <c r="B972" s="67"/>
      <c r="C972" s="68"/>
      <c r="D972" s="69"/>
      <c r="E972" s="228"/>
      <c r="G972" s="67"/>
    </row>
    <row r="973" spans="1:7" ht="12.75">
      <c r="A973" s="67"/>
      <c r="B973" s="67"/>
      <c r="C973" s="68"/>
      <c r="D973" s="69"/>
      <c r="E973" s="228"/>
      <c r="G973" s="67"/>
    </row>
    <row r="974" spans="1:7" ht="12.75">
      <c r="A974" s="67"/>
      <c r="B974" s="67"/>
      <c r="C974" s="68"/>
      <c r="D974" s="69"/>
      <c r="E974" s="228"/>
      <c r="G974" s="67"/>
    </row>
    <row r="975" spans="1:7" ht="12.75">
      <c r="A975" s="67"/>
      <c r="B975" s="67"/>
      <c r="C975" s="68"/>
      <c r="D975" s="69"/>
      <c r="E975" s="228"/>
      <c r="G975" s="67"/>
    </row>
    <row r="976" spans="1:7" ht="12.75">
      <c r="A976" s="67"/>
      <c r="B976" s="67"/>
      <c r="C976" s="68"/>
      <c r="D976" s="69"/>
      <c r="E976" s="228"/>
      <c r="G976" s="67"/>
    </row>
    <row r="977" spans="1:7" ht="12.75">
      <c r="A977" s="67"/>
      <c r="B977" s="67"/>
      <c r="C977" s="68"/>
      <c r="D977" s="69"/>
      <c r="E977" s="228"/>
      <c r="G977" s="67"/>
    </row>
    <row r="978" spans="1:7" ht="12.75">
      <c r="A978" s="67"/>
      <c r="B978" s="67"/>
      <c r="C978" s="68"/>
      <c r="D978" s="69"/>
      <c r="E978" s="228"/>
      <c r="G978" s="67"/>
    </row>
    <row r="979" spans="1:7" ht="12.75">
      <c r="A979" s="67"/>
      <c r="B979" s="67"/>
      <c r="C979" s="68"/>
      <c r="D979" s="69"/>
      <c r="E979" s="228"/>
      <c r="G979" s="67"/>
    </row>
    <row r="980" spans="1:7" ht="12.75">
      <c r="A980" s="67"/>
      <c r="B980" s="67"/>
      <c r="C980" s="68"/>
      <c r="D980" s="69"/>
      <c r="E980" s="228"/>
      <c r="G980" s="67"/>
    </row>
    <row r="981" spans="1:7" ht="12.75">
      <c r="A981" s="67"/>
      <c r="B981" s="67"/>
      <c r="C981" s="68"/>
      <c r="D981" s="69"/>
      <c r="E981" s="228"/>
      <c r="G981" s="67"/>
    </row>
    <row r="982" spans="1:7" ht="12.75">
      <c r="A982" s="67"/>
      <c r="B982" s="67"/>
      <c r="C982" s="68"/>
      <c r="D982" s="69"/>
      <c r="E982" s="228"/>
      <c r="G982" s="67"/>
    </row>
    <row r="983" spans="1:7" ht="12.75">
      <c r="A983" s="67"/>
      <c r="B983" s="67"/>
      <c r="C983" s="68"/>
      <c r="D983" s="69"/>
      <c r="E983" s="228"/>
      <c r="G983" s="67"/>
    </row>
    <row r="984" spans="1:7" ht="12.75">
      <c r="A984" s="67"/>
      <c r="B984" s="67"/>
      <c r="C984" s="68"/>
      <c r="D984" s="69"/>
      <c r="E984" s="228"/>
      <c r="G984" s="67"/>
    </row>
    <row r="985" spans="1:7" ht="12.75">
      <c r="A985" s="67"/>
      <c r="B985" s="67"/>
      <c r="C985" s="68"/>
      <c r="D985" s="69"/>
      <c r="E985" s="228"/>
      <c r="G985" s="67"/>
    </row>
    <row r="986" spans="1:7" ht="12.75">
      <c r="A986" s="67"/>
      <c r="B986" s="67"/>
      <c r="C986" s="68"/>
      <c r="D986" s="69"/>
      <c r="E986" s="228"/>
      <c r="G986" s="67"/>
    </row>
    <row r="987" spans="1:7" ht="12.75">
      <c r="A987" s="67"/>
      <c r="B987" s="67"/>
      <c r="C987" s="68"/>
      <c r="D987" s="69"/>
      <c r="E987" s="228"/>
      <c r="G987" s="67"/>
    </row>
    <row r="988" spans="1:7" ht="12.75">
      <c r="A988" s="67"/>
      <c r="B988" s="67"/>
      <c r="C988" s="68"/>
      <c r="D988" s="69"/>
      <c r="E988" s="228"/>
      <c r="G988" s="67"/>
    </row>
    <row r="989" spans="1:7" ht="12.75">
      <c r="A989" s="67"/>
      <c r="B989" s="67"/>
      <c r="C989" s="68"/>
      <c r="D989" s="69"/>
      <c r="E989" s="228"/>
      <c r="G989" s="67"/>
    </row>
    <row r="990" spans="1:7" ht="12.75">
      <c r="A990" s="67"/>
      <c r="B990" s="67"/>
      <c r="C990" s="68"/>
      <c r="D990" s="69"/>
      <c r="E990" s="228"/>
      <c r="G990" s="67"/>
    </row>
    <row r="991" spans="1:7" ht="12.75">
      <c r="A991" s="67"/>
      <c r="B991" s="67"/>
      <c r="C991" s="68"/>
      <c r="D991" s="69"/>
      <c r="E991" s="228"/>
      <c r="G991" s="67"/>
    </row>
    <row r="992" spans="1:7" ht="12.75">
      <c r="A992" s="67"/>
      <c r="B992" s="67"/>
      <c r="C992" s="68"/>
      <c r="D992" s="69"/>
      <c r="E992" s="228"/>
      <c r="G992" s="67"/>
    </row>
    <row r="993" spans="1:7" ht="12.75">
      <c r="A993" s="67"/>
      <c r="B993" s="67"/>
      <c r="C993" s="68"/>
      <c r="D993" s="69"/>
      <c r="E993" s="228"/>
      <c r="G993" s="67"/>
    </row>
    <row r="994" spans="1:7" ht="12.75">
      <c r="A994" s="67"/>
      <c r="B994" s="67"/>
      <c r="C994" s="68"/>
      <c r="D994" s="69"/>
      <c r="E994" s="228"/>
      <c r="G994" s="67"/>
    </row>
    <row r="995" spans="1:7" ht="12.75">
      <c r="A995" s="67"/>
      <c r="B995" s="67"/>
      <c r="C995" s="68"/>
      <c r="D995" s="69"/>
      <c r="E995" s="228"/>
      <c r="G995" s="67"/>
    </row>
    <row r="996" spans="1:7" ht="12.75">
      <c r="A996" s="67"/>
      <c r="B996" s="67"/>
      <c r="C996" s="68"/>
      <c r="D996" s="69"/>
      <c r="E996" s="228"/>
      <c r="G996" s="67"/>
    </row>
    <row r="997" spans="1:7" ht="12.75">
      <c r="A997" s="67"/>
      <c r="B997" s="67"/>
      <c r="C997" s="68"/>
      <c r="D997" s="69"/>
      <c r="E997" s="228"/>
      <c r="G997" s="67"/>
    </row>
    <row r="998" spans="1:7" ht="12.75">
      <c r="A998" s="67"/>
      <c r="B998" s="67"/>
      <c r="C998" s="68"/>
      <c r="D998" s="69"/>
      <c r="E998" s="228"/>
      <c r="G998" s="67"/>
    </row>
    <row r="999" spans="1:7" ht="12.75">
      <c r="A999" s="67"/>
      <c r="B999" s="67"/>
      <c r="C999" s="68"/>
      <c r="D999" s="69"/>
      <c r="E999" s="228"/>
      <c r="G999" s="67"/>
    </row>
    <row r="1000" spans="1:7" ht="12.75">
      <c r="A1000" s="67"/>
      <c r="B1000" s="67"/>
      <c r="C1000" s="68"/>
      <c r="D1000" s="69"/>
      <c r="E1000" s="228"/>
      <c r="G1000" s="67"/>
    </row>
    <row r="1001" spans="1:7" ht="12.75">
      <c r="A1001" s="67"/>
      <c r="B1001" s="67"/>
      <c r="C1001" s="68"/>
      <c r="D1001" s="69"/>
      <c r="E1001" s="228"/>
      <c r="G1001" s="67"/>
    </row>
    <row r="1002" spans="1:7" ht="12.75">
      <c r="A1002" s="67"/>
      <c r="B1002" s="67"/>
      <c r="C1002" s="68"/>
      <c r="D1002" s="69"/>
      <c r="E1002" s="228"/>
      <c r="G1002" s="67"/>
    </row>
    <row r="1003" spans="1:7" ht="12.75">
      <c r="A1003" s="67"/>
      <c r="B1003" s="67"/>
      <c r="C1003" s="68"/>
      <c r="D1003" s="69"/>
      <c r="E1003" s="228"/>
      <c r="G1003" s="67"/>
    </row>
    <row r="1004" spans="1:7" ht="12.75">
      <c r="A1004" s="67"/>
      <c r="B1004" s="67"/>
      <c r="C1004" s="68"/>
      <c r="D1004" s="69"/>
      <c r="E1004" s="228"/>
      <c r="G1004" s="67"/>
    </row>
    <row r="1005" spans="1:7" ht="12.75">
      <c r="A1005" s="67"/>
      <c r="B1005" s="67"/>
      <c r="C1005" s="68"/>
      <c r="D1005" s="69"/>
      <c r="E1005" s="228"/>
      <c r="G1005" s="67"/>
    </row>
    <row r="1006" spans="1:7" ht="12.75">
      <c r="A1006" s="67"/>
      <c r="B1006" s="67"/>
      <c r="C1006" s="68"/>
      <c r="D1006" s="69"/>
      <c r="E1006" s="228"/>
      <c r="G1006" s="67"/>
    </row>
    <row r="1007" spans="1:7" ht="12.75">
      <c r="A1007" s="67"/>
      <c r="B1007" s="67"/>
      <c r="C1007" s="68"/>
      <c r="D1007" s="69"/>
      <c r="E1007" s="228"/>
      <c r="G1007" s="67"/>
    </row>
    <row r="1008" spans="1:7" ht="12.75">
      <c r="A1008" s="67"/>
      <c r="B1008" s="67"/>
      <c r="C1008" s="68"/>
      <c r="D1008" s="69"/>
      <c r="E1008" s="228"/>
      <c r="G1008" s="67"/>
    </row>
    <row r="1009" spans="1:7" ht="12.75">
      <c r="A1009" s="67"/>
      <c r="B1009" s="67"/>
      <c r="C1009" s="68"/>
      <c r="D1009" s="69"/>
      <c r="E1009" s="228"/>
      <c r="G1009" s="67"/>
    </row>
    <row r="1010" spans="1:7" ht="12.75">
      <c r="A1010" s="67"/>
      <c r="B1010" s="67"/>
      <c r="C1010" s="68"/>
      <c r="D1010" s="69"/>
      <c r="E1010" s="228"/>
      <c r="G1010" s="67"/>
    </row>
    <row r="1011" spans="1:7" ht="12.75">
      <c r="A1011" s="67"/>
      <c r="B1011" s="67"/>
      <c r="C1011" s="68"/>
      <c r="D1011" s="69"/>
      <c r="E1011" s="228"/>
      <c r="G1011" s="67"/>
    </row>
    <row r="1012" spans="1:7" ht="12.75">
      <c r="A1012" s="67"/>
      <c r="B1012" s="67"/>
      <c r="C1012" s="68"/>
      <c r="D1012" s="69"/>
      <c r="E1012" s="228"/>
      <c r="G1012" s="67"/>
    </row>
    <row r="1013" spans="1:7" ht="12.75">
      <c r="A1013" s="67"/>
      <c r="B1013" s="67"/>
      <c r="C1013" s="68"/>
      <c r="D1013" s="69"/>
      <c r="E1013" s="228"/>
      <c r="G1013" s="67"/>
    </row>
    <row r="1014" spans="1:7" ht="12.75">
      <c r="A1014" s="67"/>
      <c r="B1014" s="67"/>
      <c r="C1014" s="68"/>
      <c r="D1014" s="69"/>
      <c r="E1014" s="228"/>
      <c r="G1014" s="67"/>
    </row>
    <row r="1015" spans="1:7" ht="12.75">
      <c r="A1015" s="67"/>
      <c r="B1015" s="67"/>
      <c r="C1015" s="68"/>
      <c r="D1015" s="69"/>
      <c r="E1015" s="228"/>
      <c r="G1015" s="67"/>
    </row>
    <row r="1016" spans="1:7" ht="12.75">
      <c r="A1016" s="67"/>
      <c r="B1016" s="67"/>
      <c r="C1016" s="68"/>
      <c r="D1016" s="69"/>
      <c r="E1016" s="228"/>
      <c r="G1016" s="67"/>
    </row>
    <row r="1017" spans="1:7" ht="12.75">
      <c r="A1017" s="67"/>
      <c r="B1017" s="67"/>
      <c r="C1017" s="68"/>
      <c r="D1017" s="69"/>
      <c r="E1017" s="228"/>
      <c r="G1017" s="67"/>
    </row>
    <row r="1018" spans="1:7" ht="12.75">
      <c r="A1018" s="67"/>
      <c r="B1018" s="67"/>
      <c r="C1018" s="68"/>
      <c r="D1018" s="69"/>
      <c r="E1018" s="228"/>
      <c r="G1018" s="67"/>
    </row>
    <row r="1019" spans="1:7" ht="12.75">
      <c r="A1019" s="67"/>
      <c r="B1019" s="67"/>
      <c r="C1019" s="68"/>
      <c r="D1019" s="69"/>
      <c r="E1019" s="228"/>
      <c r="G1019" s="67"/>
    </row>
    <row r="1020" spans="1:7" ht="12.75">
      <c r="A1020" s="67"/>
      <c r="B1020" s="67"/>
      <c r="C1020" s="68"/>
      <c r="D1020" s="69"/>
      <c r="E1020" s="228"/>
      <c r="G1020" s="67"/>
    </row>
    <row r="1021" spans="1:7" ht="12.75">
      <c r="A1021" s="67"/>
      <c r="B1021" s="67"/>
      <c r="C1021" s="68"/>
      <c r="D1021" s="69"/>
      <c r="E1021" s="228"/>
      <c r="G1021" s="67"/>
    </row>
    <row r="1022" spans="1:7" ht="12.75">
      <c r="A1022" s="67"/>
      <c r="B1022" s="67"/>
      <c r="C1022" s="68"/>
      <c r="D1022" s="69"/>
      <c r="E1022" s="228"/>
      <c r="G1022" s="67"/>
    </row>
    <row r="1023" spans="1:7" ht="12.75">
      <c r="A1023" s="67"/>
      <c r="B1023" s="67"/>
      <c r="C1023" s="68"/>
      <c r="D1023" s="69"/>
      <c r="E1023" s="228"/>
      <c r="G1023" s="67"/>
    </row>
    <row r="1024" spans="1:7" ht="12.75">
      <c r="A1024" s="67"/>
      <c r="B1024" s="67"/>
      <c r="C1024" s="68"/>
      <c r="D1024" s="69"/>
      <c r="E1024" s="228"/>
      <c r="G1024" s="67"/>
    </row>
    <row r="1025" spans="1:7" ht="12.75">
      <c r="A1025" s="67"/>
      <c r="B1025" s="67"/>
      <c r="C1025" s="68"/>
      <c r="D1025" s="69"/>
      <c r="E1025" s="228"/>
      <c r="G1025" s="67"/>
    </row>
    <row r="1026" spans="1:7" ht="12.75">
      <c r="A1026" s="67"/>
      <c r="B1026" s="67"/>
      <c r="C1026" s="68"/>
      <c r="D1026" s="69"/>
      <c r="E1026" s="228"/>
      <c r="G1026" s="67"/>
    </row>
    <row r="1027" spans="1:7" ht="12.75">
      <c r="A1027" s="67"/>
      <c r="B1027" s="67"/>
      <c r="C1027" s="68"/>
      <c r="D1027" s="69"/>
      <c r="E1027" s="228"/>
      <c r="G1027" s="67"/>
    </row>
    <row r="1028" spans="1:7" ht="12.75">
      <c r="A1028" s="67"/>
      <c r="B1028" s="67"/>
      <c r="C1028" s="68"/>
      <c r="D1028" s="69"/>
      <c r="E1028" s="228"/>
      <c r="G1028" s="67"/>
    </row>
    <row r="1029" spans="1:7" ht="12.75">
      <c r="A1029" s="67"/>
      <c r="B1029" s="67"/>
      <c r="C1029" s="68"/>
      <c r="D1029" s="69"/>
      <c r="E1029" s="228"/>
      <c r="G1029" s="67"/>
    </row>
    <row r="1030" spans="1:7" ht="12.75">
      <c r="A1030" s="67"/>
      <c r="B1030" s="67"/>
      <c r="C1030" s="68"/>
      <c r="D1030" s="69"/>
      <c r="E1030" s="228"/>
      <c r="G1030" s="67"/>
    </row>
    <row r="1031" spans="1:7" ht="12.75">
      <c r="A1031" s="67"/>
      <c r="B1031" s="67"/>
      <c r="C1031" s="68"/>
      <c r="D1031" s="69"/>
      <c r="E1031" s="228"/>
      <c r="G1031" s="67"/>
    </row>
    <row r="1032" spans="1:7" ht="12.75">
      <c r="A1032" s="67"/>
      <c r="B1032" s="67"/>
      <c r="C1032" s="68"/>
      <c r="D1032" s="69"/>
      <c r="E1032" s="228"/>
      <c r="G1032" s="67"/>
    </row>
    <row r="1033" spans="1:7" ht="12.75">
      <c r="A1033" s="67"/>
      <c r="B1033" s="67"/>
      <c r="C1033" s="68"/>
      <c r="D1033" s="69"/>
      <c r="E1033" s="228"/>
      <c r="G1033" s="67"/>
    </row>
    <row r="1034" spans="1:7" ht="12.75">
      <c r="A1034" s="67"/>
      <c r="B1034" s="67"/>
      <c r="C1034" s="68"/>
      <c r="D1034" s="69"/>
      <c r="E1034" s="228"/>
      <c r="G1034" s="67"/>
    </row>
    <row r="1035" spans="1:7" ht="12.75">
      <c r="A1035" s="67"/>
      <c r="B1035" s="67"/>
      <c r="C1035" s="68"/>
      <c r="D1035" s="69"/>
      <c r="E1035" s="228"/>
      <c r="G1035" s="67"/>
    </row>
    <row r="1036" spans="1:7" ht="12.75">
      <c r="A1036" s="67"/>
      <c r="B1036" s="67"/>
      <c r="C1036" s="68"/>
      <c r="D1036" s="69"/>
      <c r="E1036" s="228"/>
      <c r="G1036" s="67"/>
    </row>
    <row r="1037" spans="1:7" ht="12.75">
      <c r="A1037" s="67"/>
      <c r="B1037" s="67"/>
      <c r="C1037" s="68"/>
      <c r="D1037" s="69"/>
      <c r="E1037" s="228"/>
      <c r="G1037" s="67"/>
    </row>
    <row r="1038" spans="1:7" ht="12.75">
      <c r="A1038" s="67"/>
      <c r="B1038" s="67"/>
      <c r="C1038" s="68"/>
      <c r="D1038" s="69"/>
      <c r="E1038" s="228"/>
      <c r="G1038" s="67"/>
    </row>
    <row r="1039" spans="1:7" ht="12.75">
      <c r="A1039" s="67"/>
      <c r="B1039" s="67"/>
      <c r="C1039" s="68"/>
      <c r="D1039" s="69"/>
      <c r="E1039" s="228"/>
      <c r="G1039" s="67"/>
    </row>
    <row r="1040" spans="1:7" ht="12.75">
      <c r="A1040" s="67"/>
      <c r="B1040" s="67"/>
      <c r="C1040" s="68"/>
      <c r="D1040" s="69"/>
      <c r="E1040" s="228"/>
      <c r="G1040" s="67"/>
    </row>
    <row r="1041" spans="1:7" ht="12.75">
      <c r="A1041" s="67"/>
      <c r="B1041" s="67"/>
      <c r="C1041" s="68"/>
      <c r="D1041" s="69"/>
      <c r="E1041" s="228"/>
      <c r="G1041" s="67"/>
    </row>
    <row r="1042" spans="1:7" ht="12.75">
      <c r="A1042" s="67"/>
      <c r="B1042" s="67"/>
      <c r="C1042" s="68"/>
      <c r="D1042" s="69"/>
      <c r="E1042" s="228"/>
      <c r="G1042" s="67"/>
    </row>
    <row r="1043" spans="1:7" ht="12.75">
      <c r="A1043" s="67"/>
      <c r="B1043" s="67"/>
      <c r="C1043" s="68"/>
      <c r="D1043" s="69"/>
      <c r="E1043" s="228"/>
      <c r="G1043" s="67"/>
    </row>
    <row r="1044" spans="1:7" ht="12.75">
      <c r="A1044" s="67"/>
      <c r="B1044" s="67"/>
      <c r="C1044" s="68"/>
      <c r="D1044" s="69"/>
      <c r="E1044" s="228"/>
      <c r="G1044" s="67"/>
    </row>
    <row r="1045" spans="1:7" ht="12.75">
      <c r="A1045" s="67"/>
      <c r="B1045" s="67"/>
      <c r="C1045" s="68"/>
      <c r="D1045" s="69"/>
      <c r="E1045" s="228"/>
      <c r="G1045" s="67"/>
    </row>
    <row r="1046" spans="1:7" ht="12.75">
      <c r="A1046" s="67"/>
      <c r="B1046" s="67"/>
      <c r="C1046" s="68"/>
      <c r="D1046" s="69"/>
      <c r="E1046" s="228"/>
      <c r="G1046" s="67"/>
    </row>
    <row r="1047" spans="1:7" ht="12.75">
      <c r="A1047" s="67"/>
      <c r="B1047" s="67"/>
      <c r="C1047" s="68"/>
      <c r="D1047" s="69"/>
      <c r="E1047" s="228"/>
      <c r="G1047" s="67"/>
    </row>
    <row r="1048" spans="1:7" ht="12.75">
      <c r="A1048" s="67"/>
      <c r="B1048" s="67"/>
      <c r="C1048" s="68"/>
      <c r="D1048" s="69"/>
      <c r="E1048" s="228"/>
      <c r="G1048" s="67"/>
    </row>
    <row r="1049" spans="1:7" ht="12.75">
      <c r="A1049" s="67"/>
      <c r="B1049" s="67"/>
      <c r="C1049" s="68"/>
      <c r="D1049" s="69"/>
      <c r="E1049" s="228"/>
      <c r="G1049" s="67"/>
    </row>
    <row r="1050" spans="1:7" ht="12.75">
      <c r="A1050" s="67"/>
      <c r="B1050" s="67"/>
      <c r="C1050" s="68"/>
      <c r="D1050" s="69"/>
      <c r="E1050" s="228"/>
      <c r="G1050" s="67"/>
    </row>
    <row r="1051" spans="1:7" ht="12.75">
      <c r="A1051" s="67"/>
      <c r="B1051" s="67"/>
      <c r="C1051" s="68"/>
      <c r="D1051" s="69"/>
      <c r="E1051" s="228"/>
      <c r="G1051" s="67"/>
    </row>
    <row r="1052" spans="1:7" ht="12.75">
      <c r="A1052" s="67"/>
      <c r="B1052" s="67"/>
      <c r="C1052" s="68"/>
      <c r="D1052" s="69"/>
      <c r="E1052" s="228"/>
      <c r="G1052" s="67"/>
    </row>
    <row r="1053" spans="1:7" ht="12.75">
      <c r="A1053" s="67"/>
      <c r="B1053" s="67"/>
      <c r="C1053" s="68"/>
      <c r="D1053" s="69"/>
      <c r="E1053" s="228"/>
      <c r="G1053" s="67"/>
    </row>
    <row r="1054" spans="1:7" ht="12.75">
      <c r="A1054" s="67"/>
      <c r="B1054" s="67"/>
      <c r="C1054" s="68"/>
      <c r="D1054" s="69"/>
      <c r="E1054" s="228"/>
      <c r="G1054" s="67"/>
    </row>
    <row r="1055" spans="1:7" ht="12.75">
      <c r="A1055" s="67"/>
      <c r="B1055" s="67"/>
      <c r="C1055" s="68"/>
      <c r="D1055" s="69"/>
      <c r="E1055" s="228"/>
      <c r="G1055" s="67"/>
    </row>
    <row r="1056" spans="1:7" ht="12.75">
      <c r="A1056" s="67"/>
      <c r="B1056" s="67"/>
      <c r="C1056" s="68"/>
      <c r="D1056" s="69"/>
      <c r="E1056" s="228"/>
      <c r="G1056" s="67"/>
    </row>
    <row r="1057" spans="1:7" ht="12.75">
      <c r="A1057" s="67"/>
      <c r="B1057" s="67"/>
      <c r="C1057" s="68"/>
      <c r="D1057" s="69"/>
      <c r="E1057" s="228"/>
      <c r="G1057" s="67"/>
    </row>
    <row r="1058" spans="1:7" ht="12.75">
      <c r="A1058" s="67"/>
      <c r="B1058" s="67"/>
      <c r="C1058" s="68"/>
      <c r="D1058" s="69"/>
      <c r="E1058" s="228"/>
      <c r="G1058" s="67"/>
    </row>
    <row r="1059" spans="1:7" ht="12.75">
      <c r="A1059" s="67"/>
      <c r="B1059" s="67"/>
      <c r="C1059" s="68"/>
      <c r="D1059" s="69"/>
      <c r="E1059" s="228"/>
      <c r="G1059" s="67"/>
    </row>
    <row r="1060" spans="1:7" ht="12.75">
      <c r="A1060" s="67"/>
      <c r="B1060" s="67"/>
      <c r="C1060" s="68"/>
      <c r="D1060" s="69"/>
      <c r="E1060" s="228"/>
      <c r="G1060" s="67"/>
    </row>
    <row r="1061" spans="1:7" ht="12.75">
      <c r="A1061" s="67"/>
      <c r="B1061" s="67"/>
      <c r="C1061" s="68"/>
      <c r="D1061" s="69"/>
      <c r="E1061" s="228"/>
      <c r="G1061" s="67"/>
    </row>
    <row r="1062" spans="1:7" ht="12.75">
      <c r="A1062" s="67"/>
      <c r="B1062" s="67"/>
      <c r="C1062" s="68"/>
      <c r="D1062" s="69"/>
      <c r="E1062" s="228"/>
      <c r="G1062" s="67"/>
    </row>
    <row r="1063" spans="1:7" ht="12.75">
      <c r="A1063" s="67"/>
      <c r="B1063" s="67"/>
      <c r="C1063" s="68"/>
      <c r="D1063" s="69"/>
      <c r="E1063" s="228"/>
      <c r="G1063" s="67"/>
    </row>
    <row r="1064" spans="1:7" ht="12.75">
      <c r="A1064" s="67"/>
      <c r="B1064" s="67"/>
      <c r="C1064" s="68"/>
      <c r="D1064" s="69"/>
      <c r="E1064" s="228"/>
      <c r="G1064" s="67"/>
    </row>
    <row r="1065" spans="1:7" ht="12.75">
      <c r="A1065" s="67"/>
      <c r="B1065" s="67"/>
      <c r="C1065" s="68"/>
      <c r="D1065" s="69"/>
      <c r="E1065" s="228"/>
      <c r="G1065" s="67"/>
    </row>
    <row r="1066" spans="1:7" ht="12.75">
      <c r="A1066" s="67"/>
      <c r="B1066" s="67"/>
      <c r="C1066" s="68"/>
      <c r="D1066" s="69"/>
      <c r="E1066" s="228"/>
      <c r="G1066" s="67"/>
    </row>
    <row r="1067" spans="1:7" ht="12.75">
      <c r="A1067" s="67"/>
      <c r="B1067" s="67"/>
      <c r="C1067" s="68"/>
      <c r="D1067" s="69"/>
      <c r="E1067" s="228"/>
      <c r="G1067" s="67"/>
    </row>
    <row r="1068" spans="1:7" ht="12.75">
      <c r="A1068" s="67"/>
      <c r="B1068" s="67"/>
      <c r="C1068" s="68"/>
      <c r="D1068" s="69"/>
      <c r="E1068" s="228"/>
      <c r="G1068" s="67"/>
    </row>
    <row r="1069" spans="1:7" ht="12.75">
      <c r="A1069" s="67"/>
      <c r="B1069" s="67"/>
      <c r="C1069" s="68"/>
      <c r="D1069" s="69"/>
      <c r="E1069" s="228"/>
      <c r="G1069" s="67"/>
    </row>
    <row r="1070" spans="1:7" ht="12.75">
      <c r="A1070" s="67"/>
      <c r="B1070" s="67"/>
      <c r="C1070" s="68"/>
      <c r="D1070" s="69"/>
      <c r="E1070" s="228"/>
      <c r="G1070" s="67"/>
    </row>
    <row r="1071" spans="1:7" ht="12.75">
      <c r="A1071" s="67"/>
      <c r="B1071" s="67"/>
      <c r="C1071" s="68"/>
      <c r="D1071" s="69"/>
      <c r="E1071" s="228"/>
      <c r="G1071" s="67"/>
    </row>
    <row r="1072" spans="1:7" ht="12.75">
      <c r="A1072" s="67"/>
      <c r="B1072" s="67"/>
      <c r="C1072" s="68"/>
      <c r="D1072" s="69"/>
      <c r="E1072" s="228"/>
      <c r="G1072" s="67"/>
    </row>
    <row r="1073" spans="1:7" ht="12.75">
      <c r="A1073" s="67"/>
      <c r="B1073" s="67"/>
      <c r="C1073" s="68"/>
      <c r="D1073" s="69"/>
      <c r="E1073" s="228"/>
      <c r="G1073" s="67"/>
    </row>
    <row r="1074" spans="1:7" ht="12.75">
      <c r="A1074" s="67"/>
      <c r="B1074" s="67"/>
      <c r="C1074" s="68"/>
      <c r="D1074" s="69"/>
      <c r="E1074" s="228"/>
      <c r="G1074" s="67"/>
    </row>
    <row r="1075" spans="1:7" ht="12.75">
      <c r="A1075" s="67"/>
      <c r="B1075" s="67"/>
      <c r="C1075" s="68"/>
      <c r="D1075" s="69"/>
      <c r="E1075" s="228"/>
      <c r="G1075" s="67"/>
    </row>
    <row r="1076" spans="1:7" ht="12.75">
      <c r="A1076" s="67"/>
      <c r="B1076" s="67"/>
      <c r="C1076" s="68"/>
      <c r="D1076" s="69"/>
      <c r="E1076" s="228"/>
      <c r="G1076" s="67"/>
    </row>
    <row r="1077" spans="1:7" ht="12.75">
      <c r="A1077" s="67"/>
      <c r="B1077" s="67"/>
      <c r="C1077" s="68"/>
      <c r="D1077" s="69"/>
      <c r="E1077" s="228"/>
      <c r="G1077" s="67"/>
    </row>
    <row r="1078" spans="1:7" ht="12.75">
      <c r="A1078" s="67"/>
      <c r="B1078" s="67"/>
      <c r="C1078" s="68"/>
      <c r="D1078" s="69"/>
      <c r="E1078" s="228"/>
      <c r="G1078" s="67"/>
    </row>
    <row r="1079" spans="1:7" ht="12.75">
      <c r="A1079" s="67"/>
      <c r="B1079" s="67"/>
      <c r="C1079" s="68"/>
      <c r="D1079" s="69"/>
      <c r="E1079" s="228"/>
      <c r="G1079" s="67"/>
    </row>
    <row r="1080" spans="1:7" ht="12.75">
      <c r="A1080" s="67"/>
      <c r="B1080" s="67"/>
      <c r="C1080" s="68"/>
      <c r="D1080" s="69"/>
      <c r="E1080" s="228"/>
      <c r="G1080" s="67"/>
    </row>
    <row r="1081" spans="1:7" ht="12.75">
      <c r="A1081" s="67"/>
      <c r="B1081" s="67"/>
      <c r="C1081" s="68"/>
      <c r="D1081" s="69"/>
      <c r="E1081" s="228"/>
      <c r="G1081" s="67"/>
    </row>
    <row r="1082" spans="1:7" ht="12.75">
      <c r="A1082" s="67"/>
      <c r="B1082" s="67"/>
      <c r="C1082" s="68"/>
      <c r="D1082" s="69"/>
      <c r="E1082" s="228"/>
      <c r="G1082" s="67"/>
    </row>
    <row r="1083" spans="1:7" ht="12.75">
      <c r="A1083" s="67"/>
      <c r="B1083" s="67"/>
      <c r="C1083" s="68"/>
      <c r="D1083" s="69"/>
      <c r="E1083" s="228"/>
      <c r="G1083" s="67"/>
    </row>
    <row r="1084" spans="1:7" ht="12.75">
      <c r="A1084" s="67"/>
      <c r="B1084" s="67"/>
      <c r="C1084" s="68"/>
      <c r="D1084" s="69"/>
      <c r="E1084" s="228"/>
      <c r="G1084" s="67"/>
    </row>
    <row r="1085" spans="1:7" ht="12.75">
      <c r="A1085" s="67"/>
      <c r="B1085" s="67"/>
      <c r="C1085" s="68"/>
      <c r="D1085" s="69"/>
      <c r="E1085" s="228"/>
      <c r="G1085" s="67"/>
    </row>
    <row r="1086" spans="1:7" ht="12.75">
      <c r="A1086" s="67"/>
      <c r="B1086" s="67"/>
      <c r="C1086" s="68"/>
      <c r="D1086" s="69"/>
      <c r="E1086" s="228"/>
      <c r="G1086" s="67"/>
    </row>
    <row r="1087" spans="1:7" ht="12.75">
      <c r="A1087" s="67"/>
      <c r="B1087" s="67"/>
      <c r="C1087" s="68"/>
      <c r="D1087" s="69"/>
      <c r="E1087" s="228"/>
      <c r="G1087" s="67"/>
    </row>
    <row r="1088" spans="1:7" ht="12.75">
      <c r="A1088" s="67"/>
      <c r="B1088" s="67"/>
      <c r="C1088" s="68"/>
      <c r="D1088" s="69"/>
      <c r="E1088" s="228"/>
      <c r="G1088" s="67"/>
    </row>
    <row r="1089" spans="1:7" ht="12.75">
      <c r="A1089" s="67"/>
      <c r="B1089" s="67"/>
      <c r="C1089" s="68"/>
      <c r="D1089" s="69"/>
      <c r="E1089" s="228"/>
      <c r="G1089" s="67"/>
    </row>
    <row r="1090" spans="1:7" ht="12.75">
      <c r="A1090" s="67"/>
      <c r="B1090" s="67"/>
      <c r="C1090" s="68"/>
      <c r="D1090" s="69"/>
      <c r="E1090" s="228"/>
      <c r="G1090" s="67"/>
    </row>
    <row r="1091" spans="1:7" ht="12.75">
      <c r="A1091" s="67"/>
      <c r="B1091" s="67"/>
      <c r="C1091" s="68"/>
      <c r="D1091" s="69"/>
      <c r="E1091" s="228"/>
      <c r="G1091" s="67"/>
    </row>
    <row r="1092" spans="1:7" ht="12.75">
      <c r="A1092" s="67"/>
      <c r="B1092" s="67"/>
      <c r="C1092" s="68"/>
      <c r="D1092" s="69"/>
      <c r="E1092" s="228"/>
      <c r="G1092" s="67"/>
    </row>
    <row r="1093" spans="1:7" ht="12.75">
      <c r="A1093" s="67"/>
      <c r="B1093" s="67"/>
      <c r="C1093" s="68"/>
      <c r="D1093" s="69"/>
      <c r="E1093" s="228"/>
      <c r="G1093" s="67"/>
    </row>
    <row r="1094" spans="1:7" ht="12.75">
      <c r="A1094" s="67"/>
      <c r="B1094" s="67"/>
      <c r="C1094" s="68"/>
      <c r="D1094" s="69"/>
      <c r="E1094" s="228"/>
      <c r="G1094" s="67"/>
    </row>
    <row r="1095" spans="1:7" ht="12.75">
      <c r="A1095" s="67"/>
      <c r="B1095" s="67"/>
      <c r="C1095" s="68"/>
      <c r="D1095" s="69"/>
      <c r="E1095" s="228"/>
      <c r="G1095" s="67"/>
    </row>
    <row r="1096" spans="1:7" ht="12.75">
      <c r="A1096" s="67"/>
      <c r="B1096" s="67"/>
      <c r="C1096" s="68"/>
      <c r="D1096" s="69"/>
      <c r="E1096" s="228"/>
      <c r="G1096" s="67"/>
    </row>
    <row r="1097" spans="1:7" ht="12.75">
      <c r="A1097" s="67"/>
      <c r="B1097" s="67"/>
      <c r="C1097" s="68"/>
      <c r="D1097" s="69"/>
      <c r="E1097" s="228"/>
      <c r="G1097" s="67"/>
    </row>
    <row r="1098" spans="1:7" ht="12.75">
      <c r="A1098" s="67"/>
      <c r="B1098" s="67"/>
      <c r="C1098" s="68"/>
      <c r="D1098" s="69"/>
      <c r="E1098" s="228"/>
      <c r="G1098" s="67"/>
    </row>
    <row r="1099" spans="1:7" ht="12.75">
      <c r="A1099" s="67"/>
      <c r="B1099" s="67"/>
      <c r="C1099" s="68"/>
      <c r="D1099" s="69"/>
      <c r="E1099" s="228"/>
      <c r="G1099" s="67"/>
    </row>
    <row r="1100" spans="1:7" ht="12.75">
      <c r="A1100" s="67"/>
      <c r="B1100" s="67"/>
      <c r="C1100" s="68"/>
      <c r="D1100" s="69"/>
      <c r="E1100" s="228"/>
      <c r="G1100" s="67"/>
    </row>
    <row r="1101" spans="1:7" ht="12.75">
      <c r="A1101" s="67"/>
      <c r="B1101" s="67"/>
      <c r="C1101" s="68"/>
      <c r="D1101" s="69"/>
      <c r="E1101" s="228"/>
      <c r="G1101" s="67"/>
    </row>
    <row r="1102" spans="1:7" ht="12.75">
      <c r="A1102" s="67"/>
      <c r="B1102" s="67"/>
      <c r="C1102" s="68"/>
      <c r="D1102" s="69"/>
      <c r="E1102" s="228"/>
      <c r="G1102" s="67"/>
    </row>
    <row r="1103" spans="1:7" ht="12.75">
      <c r="A1103" s="67"/>
      <c r="B1103" s="67"/>
      <c r="C1103" s="68"/>
      <c r="D1103" s="69"/>
      <c r="E1103" s="228"/>
      <c r="G1103" s="67"/>
    </row>
    <row r="1104" spans="1:7" ht="12.75">
      <c r="A1104" s="67"/>
      <c r="B1104" s="67"/>
      <c r="C1104" s="68"/>
      <c r="D1104" s="69"/>
      <c r="E1104" s="228"/>
      <c r="G1104" s="67"/>
    </row>
    <row r="1105" spans="1:7" ht="12.75">
      <c r="A1105" s="67"/>
      <c r="B1105" s="67"/>
      <c r="C1105" s="68"/>
      <c r="D1105" s="69"/>
      <c r="E1105" s="228"/>
      <c r="G1105" s="67"/>
    </row>
    <row r="1106" spans="1:7" ht="12.75">
      <c r="A1106" s="67"/>
      <c r="B1106" s="67"/>
      <c r="C1106" s="68"/>
      <c r="D1106" s="69"/>
      <c r="E1106" s="228"/>
      <c r="G1106" s="67"/>
    </row>
    <row r="1107" spans="1:7" ht="12.75">
      <c r="A1107" s="67"/>
      <c r="B1107" s="67"/>
      <c r="C1107" s="68"/>
      <c r="D1107" s="69"/>
      <c r="E1107" s="228"/>
      <c r="G1107" s="67"/>
    </row>
    <row r="1108" spans="1:7" ht="12.75">
      <c r="A1108" s="67"/>
      <c r="B1108" s="67"/>
      <c r="C1108" s="68"/>
      <c r="D1108" s="69"/>
      <c r="E1108" s="228"/>
      <c r="G1108" s="67"/>
    </row>
    <row r="1109" spans="1:7" ht="12.75">
      <c r="A1109" s="67"/>
      <c r="B1109" s="67"/>
      <c r="C1109" s="68"/>
      <c r="D1109" s="69"/>
      <c r="E1109" s="228"/>
      <c r="G1109" s="67"/>
    </row>
    <row r="1110" spans="1:7" ht="12.75">
      <c r="A1110" s="67"/>
      <c r="B1110" s="67"/>
      <c r="C1110" s="68"/>
      <c r="D1110" s="69"/>
      <c r="E1110" s="228"/>
      <c r="G1110" s="67"/>
    </row>
    <row r="1111" spans="1:7" ht="12.75">
      <c r="A1111" s="67"/>
      <c r="B1111" s="67"/>
      <c r="C1111" s="68"/>
      <c r="D1111" s="69"/>
      <c r="E1111" s="228"/>
      <c r="G1111" s="67"/>
    </row>
    <row r="1112" spans="1:7" ht="12.75">
      <c r="A1112" s="67"/>
      <c r="B1112" s="67"/>
      <c r="C1112" s="68"/>
      <c r="D1112" s="69"/>
      <c r="E1112" s="228"/>
      <c r="G1112" s="67"/>
    </row>
    <row r="1113" spans="1:7" ht="12.75">
      <c r="A1113" s="67"/>
      <c r="B1113" s="67"/>
      <c r="C1113" s="68"/>
      <c r="D1113" s="69"/>
      <c r="E1113" s="228"/>
      <c r="G1113" s="67"/>
    </row>
    <row r="1114" spans="1:7" ht="12.75">
      <c r="A1114" s="67"/>
      <c r="B1114" s="67"/>
      <c r="C1114" s="68"/>
      <c r="D1114" s="69"/>
      <c r="E1114" s="228"/>
      <c r="G1114" s="67"/>
    </row>
    <row r="1115" spans="1:7" ht="12.75">
      <c r="A1115" s="67"/>
      <c r="B1115" s="67"/>
      <c r="C1115" s="68"/>
      <c r="D1115" s="69"/>
      <c r="E1115" s="228"/>
      <c r="G1115" s="67"/>
    </row>
    <row r="1116" spans="1:7" ht="12.75">
      <c r="A1116" s="67"/>
      <c r="B1116" s="67"/>
      <c r="C1116" s="68"/>
      <c r="D1116" s="69"/>
      <c r="E1116" s="228"/>
      <c r="G1116" s="67"/>
    </row>
    <row r="1117" spans="1:7" ht="12.75">
      <c r="A1117" s="67"/>
      <c r="B1117" s="67"/>
      <c r="C1117" s="68"/>
      <c r="D1117" s="69"/>
      <c r="E1117" s="228"/>
      <c r="G1117" s="67"/>
    </row>
    <row r="1118" spans="1:7" ht="12.75">
      <c r="A1118" s="67"/>
      <c r="B1118" s="67"/>
      <c r="C1118" s="68"/>
      <c r="D1118" s="69"/>
      <c r="E1118" s="228"/>
      <c r="G1118" s="67"/>
    </row>
    <row r="1119" spans="1:7" ht="12.75">
      <c r="A1119" s="67"/>
      <c r="B1119" s="67"/>
      <c r="C1119" s="68"/>
      <c r="D1119" s="69"/>
      <c r="E1119" s="228"/>
      <c r="G1119" s="67"/>
    </row>
    <row r="1120" spans="1:7" ht="12.75">
      <c r="A1120" s="67"/>
      <c r="B1120" s="67"/>
      <c r="C1120" s="68"/>
      <c r="D1120" s="69"/>
      <c r="E1120" s="228"/>
      <c r="G1120" s="67"/>
    </row>
    <row r="1121" spans="1:7" ht="12.75">
      <c r="A1121" s="67"/>
      <c r="B1121" s="67"/>
      <c r="C1121" s="68"/>
      <c r="D1121" s="69"/>
      <c r="E1121" s="228"/>
      <c r="G1121" s="67"/>
    </row>
    <row r="1122" spans="1:7" ht="12.75">
      <c r="A1122" s="67"/>
      <c r="B1122" s="67"/>
      <c r="C1122" s="68"/>
      <c r="D1122" s="69"/>
      <c r="E1122" s="228"/>
      <c r="G1122" s="67"/>
    </row>
    <row r="1123" spans="1:7" ht="12.75">
      <c r="A1123" s="67"/>
      <c r="B1123" s="67"/>
      <c r="C1123" s="68"/>
      <c r="D1123" s="69"/>
      <c r="E1123" s="228"/>
      <c r="G1123" s="67"/>
    </row>
    <row r="1124" spans="1:7" ht="12.75">
      <c r="A1124" s="67"/>
      <c r="B1124" s="67"/>
      <c r="C1124" s="68"/>
      <c r="D1124" s="69"/>
      <c r="E1124" s="228"/>
      <c r="G1124" s="67"/>
    </row>
    <row r="1125" spans="1:7" ht="12.75">
      <c r="A1125" s="67"/>
      <c r="B1125" s="67"/>
      <c r="C1125" s="68"/>
      <c r="D1125" s="69"/>
      <c r="E1125" s="228"/>
      <c r="G1125" s="67"/>
    </row>
    <row r="1126" spans="1:7" ht="12.75">
      <c r="A1126" s="67"/>
      <c r="B1126" s="67"/>
      <c r="C1126" s="68"/>
      <c r="D1126" s="69"/>
      <c r="E1126" s="228"/>
      <c r="G1126" s="67"/>
    </row>
    <row r="1127" spans="1:7" ht="12.75">
      <c r="A1127" s="67"/>
      <c r="B1127" s="67"/>
      <c r="C1127" s="68"/>
      <c r="D1127" s="69"/>
      <c r="E1127" s="228"/>
      <c r="G1127" s="67"/>
    </row>
    <row r="1128" spans="1:7" ht="12.75">
      <c r="A1128" s="67"/>
      <c r="B1128" s="67"/>
      <c r="C1128" s="68"/>
      <c r="D1128" s="69"/>
      <c r="E1128" s="228"/>
      <c r="G1128" s="67"/>
    </row>
    <row r="1129" spans="1:7" ht="12.75">
      <c r="A1129" s="67"/>
      <c r="B1129" s="67"/>
      <c r="C1129" s="68"/>
      <c r="D1129" s="69"/>
      <c r="E1129" s="228"/>
      <c r="G1129" s="67"/>
    </row>
    <row r="1130" spans="1:7" ht="12.75">
      <c r="A1130" s="67"/>
      <c r="B1130" s="67"/>
      <c r="C1130" s="68"/>
      <c r="D1130" s="69"/>
      <c r="E1130" s="228"/>
      <c r="G1130" s="67"/>
    </row>
    <row r="1131" spans="1:7" ht="12.75">
      <c r="A1131" s="67"/>
      <c r="B1131" s="67"/>
      <c r="C1131" s="68"/>
      <c r="D1131" s="69"/>
      <c r="E1131" s="228"/>
      <c r="G1131" s="67"/>
    </row>
    <row r="1132" spans="1:7" ht="12.75">
      <c r="A1132" s="67"/>
      <c r="B1132" s="67"/>
      <c r="C1132" s="68"/>
      <c r="D1132" s="69"/>
      <c r="E1132" s="228"/>
      <c r="G1132" s="67"/>
    </row>
    <row r="1133" spans="1:7" ht="12.75">
      <c r="A1133" s="67"/>
      <c r="B1133" s="67"/>
      <c r="C1133" s="68"/>
      <c r="D1133" s="69"/>
      <c r="E1133" s="228"/>
      <c r="G1133" s="67"/>
    </row>
    <row r="1134" spans="1:7" ht="12.75">
      <c r="A1134" s="67"/>
      <c r="B1134" s="67"/>
      <c r="C1134" s="68"/>
      <c r="D1134" s="69"/>
      <c r="E1134" s="228"/>
      <c r="G1134" s="67"/>
    </row>
    <row r="1135" spans="1:7" ht="12.75">
      <c r="A1135" s="67"/>
      <c r="B1135" s="67"/>
      <c r="C1135" s="68"/>
      <c r="D1135" s="69"/>
      <c r="E1135" s="228"/>
      <c r="G1135" s="67"/>
    </row>
    <row r="1136" spans="1:7" ht="12.75">
      <c r="A1136" s="67"/>
      <c r="B1136" s="67"/>
      <c r="C1136" s="68"/>
      <c r="D1136" s="69"/>
      <c r="E1136" s="228"/>
      <c r="G1136" s="67"/>
    </row>
    <row r="1137" spans="1:7" ht="12.75">
      <c r="A1137" s="67"/>
      <c r="B1137" s="67"/>
      <c r="C1137" s="68"/>
      <c r="D1137" s="69"/>
      <c r="E1137" s="228"/>
      <c r="G1137" s="67"/>
    </row>
    <row r="1138" spans="1:7" ht="12.75">
      <c r="A1138" s="67"/>
      <c r="B1138" s="67"/>
      <c r="C1138" s="68"/>
      <c r="D1138" s="69"/>
      <c r="E1138" s="228"/>
      <c r="G1138" s="67"/>
    </row>
    <row r="1139" spans="1:7" ht="12.75">
      <c r="A1139" s="67"/>
      <c r="B1139" s="67"/>
      <c r="C1139" s="68"/>
      <c r="D1139" s="69"/>
      <c r="E1139" s="228"/>
      <c r="G1139" s="67"/>
    </row>
    <row r="1140" spans="1:7" ht="12.75">
      <c r="A1140" s="67"/>
      <c r="B1140" s="67"/>
      <c r="C1140" s="68"/>
      <c r="D1140" s="69"/>
      <c r="E1140" s="228"/>
      <c r="G1140" s="67"/>
    </row>
    <row r="1141" spans="1:7" ht="12.75">
      <c r="A1141" s="67"/>
      <c r="B1141" s="67"/>
      <c r="C1141" s="68"/>
      <c r="D1141" s="69"/>
      <c r="E1141" s="228"/>
      <c r="G1141" s="67"/>
    </row>
    <row r="1142" spans="1:7" ht="12.75">
      <c r="A1142" s="67"/>
      <c r="B1142" s="67"/>
      <c r="C1142" s="68"/>
      <c r="D1142" s="69"/>
      <c r="E1142" s="228"/>
      <c r="G1142" s="67"/>
    </row>
  </sheetData>
  <mergeCells count="7">
    <mergeCell ref="A1:E1"/>
    <mergeCell ref="A3:E3"/>
    <mergeCell ref="A4:A5"/>
    <mergeCell ref="B4:B5"/>
    <mergeCell ref="C4:C5"/>
    <mergeCell ref="D4:D5"/>
    <mergeCell ref="E4:E5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zoomScale="90" zoomScaleNormal="90" workbookViewId="0" topLeftCell="A1">
      <selection activeCell="F1" sqref="F1:I1"/>
    </sheetView>
  </sheetViews>
  <sheetFormatPr defaultColWidth="8.875" defaultRowHeight="12.75"/>
  <cols>
    <col min="1" max="1" width="55.25390625" style="3" customWidth="1"/>
    <col min="2" max="2" width="15.00390625" style="3" customWidth="1"/>
    <col min="3" max="3" width="12.00390625" style="3" customWidth="1"/>
    <col min="4" max="4" width="11.875" style="3" customWidth="1"/>
    <col min="5" max="5" width="45.625" style="3" customWidth="1"/>
    <col min="6" max="6" width="6.25390625" style="3" customWidth="1"/>
    <col min="7" max="8" width="13.25390625" style="3" customWidth="1"/>
    <col min="9" max="9" width="13.00390625" style="3" customWidth="1"/>
    <col min="10" max="16384" width="8.875" style="3" customWidth="1"/>
  </cols>
  <sheetData>
    <row r="1" spans="1:9" ht="46.9" customHeight="1">
      <c r="A1" s="169" t="s">
        <v>66</v>
      </c>
      <c r="B1" s="169" t="s">
        <v>66</v>
      </c>
      <c r="C1" s="169" t="s">
        <v>66</v>
      </c>
      <c r="D1" s="169" t="s">
        <v>66</v>
      </c>
      <c r="E1" s="169" t="s">
        <v>66</v>
      </c>
      <c r="F1" s="354" t="s">
        <v>1079</v>
      </c>
      <c r="G1" s="354"/>
      <c r="H1" s="354"/>
      <c r="I1" s="354"/>
    </row>
    <row r="2" spans="1:9" ht="19.15" customHeight="1">
      <c r="A2" s="169"/>
      <c r="B2" s="169"/>
      <c r="C2" s="169"/>
      <c r="D2" s="169"/>
      <c r="E2" s="169"/>
      <c r="F2" s="169"/>
      <c r="G2" s="169"/>
      <c r="H2" s="169"/>
      <c r="I2" s="169"/>
    </row>
    <row r="3" spans="1:9" ht="49.9" customHeight="1">
      <c r="A3" s="355" t="s">
        <v>429</v>
      </c>
      <c r="B3" s="355"/>
      <c r="C3" s="355"/>
      <c r="D3" s="355"/>
      <c r="E3" s="355"/>
      <c r="F3" s="355"/>
      <c r="G3" s="355"/>
      <c r="H3" s="355"/>
      <c r="I3" s="355"/>
    </row>
    <row r="4" spans="1:9" ht="63.6" customHeight="1">
      <c r="A4" s="358" t="s">
        <v>417</v>
      </c>
      <c r="B4" s="358" t="s">
        <v>418</v>
      </c>
      <c r="C4" s="358"/>
      <c r="D4" s="358"/>
      <c r="E4" s="362"/>
      <c r="F4" s="356" t="s">
        <v>419</v>
      </c>
      <c r="G4" s="356"/>
      <c r="H4" s="363" t="s">
        <v>404</v>
      </c>
      <c r="I4" s="364" t="s">
        <v>405</v>
      </c>
    </row>
    <row r="5" spans="1:9" ht="41.65" customHeight="1">
      <c r="A5" s="358" t="s">
        <v>417</v>
      </c>
      <c r="B5" s="171" t="s">
        <v>420</v>
      </c>
      <c r="C5" s="171" t="s">
        <v>421</v>
      </c>
      <c r="D5" s="171" t="s">
        <v>422</v>
      </c>
      <c r="E5" s="168" t="s">
        <v>423</v>
      </c>
      <c r="F5" s="170" t="s">
        <v>36</v>
      </c>
      <c r="G5" s="170" t="s">
        <v>424</v>
      </c>
      <c r="H5" s="363"/>
      <c r="I5" s="364"/>
    </row>
    <row r="6" spans="1:9" ht="23.25" customHeight="1">
      <c r="A6" s="171" t="s">
        <v>3</v>
      </c>
      <c r="B6" s="171" t="s">
        <v>77</v>
      </c>
      <c r="C6" s="171" t="s">
        <v>78</v>
      </c>
      <c r="D6" s="171" t="s">
        <v>79</v>
      </c>
      <c r="E6" s="168" t="s">
        <v>80</v>
      </c>
      <c r="F6" s="170" t="s">
        <v>81</v>
      </c>
      <c r="G6" s="170" t="s">
        <v>91</v>
      </c>
      <c r="H6" s="170">
        <v>8</v>
      </c>
      <c r="I6" s="170">
        <v>9</v>
      </c>
    </row>
    <row r="7" spans="1:9" ht="54.6" customHeight="1">
      <c r="A7" s="23" t="s">
        <v>133</v>
      </c>
      <c r="B7" s="172" t="s">
        <v>425</v>
      </c>
      <c r="C7" s="178">
        <v>43613</v>
      </c>
      <c r="D7" s="171">
        <v>200</v>
      </c>
      <c r="E7" s="172" t="s">
        <v>426</v>
      </c>
      <c r="F7" s="170" t="s">
        <v>38</v>
      </c>
      <c r="G7" s="10" t="s">
        <v>310</v>
      </c>
      <c r="H7" s="16">
        <f>' № 7  рп, кцср, квр'!E539</f>
        <v>36</v>
      </c>
      <c r="I7" s="16">
        <f>' № 7  рп, кцср, квр'!F539</f>
        <v>36</v>
      </c>
    </row>
    <row r="8" spans="1:9" ht="104.45" customHeight="1">
      <c r="A8" s="172" t="s">
        <v>67</v>
      </c>
      <c r="B8" s="172" t="s">
        <v>425</v>
      </c>
      <c r="C8" s="178">
        <v>42962</v>
      </c>
      <c r="D8" s="171">
        <v>109</v>
      </c>
      <c r="E8" s="172" t="s">
        <v>427</v>
      </c>
      <c r="F8" s="170" t="s">
        <v>53</v>
      </c>
      <c r="G8" s="170">
        <v>2240420390</v>
      </c>
      <c r="H8" s="16">
        <f>' № 7  рп, кцср, квр'!E639</f>
        <v>535.2</v>
      </c>
      <c r="I8" s="16">
        <f>' № 7  рп, кцср, квр'!F639</f>
        <v>535.2</v>
      </c>
    </row>
    <row r="9" spans="1:9" ht="62.45" customHeight="1">
      <c r="A9" s="172" t="s">
        <v>186</v>
      </c>
      <c r="B9" s="172" t="s">
        <v>425</v>
      </c>
      <c r="C9" s="178">
        <v>44005</v>
      </c>
      <c r="D9" s="171">
        <v>274</v>
      </c>
      <c r="E9" s="172" t="s">
        <v>430</v>
      </c>
      <c r="F9" s="170" t="s">
        <v>40</v>
      </c>
      <c r="G9" s="167">
        <v>2240220350</v>
      </c>
      <c r="H9" s="16">
        <f>' № 7  рп, кцср, квр'!E650</f>
        <v>107.1</v>
      </c>
      <c r="I9" s="16">
        <f>' № 7  рп, кцср, квр'!F650</f>
        <v>72</v>
      </c>
    </row>
    <row r="10" spans="1:9" ht="25.15" customHeight="1">
      <c r="A10" s="5" t="s">
        <v>428</v>
      </c>
      <c r="B10" s="177" t="s">
        <v>66</v>
      </c>
      <c r="C10" s="177" t="s">
        <v>66</v>
      </c>
      <c r="D10" s="177" t="s">
        <v>66</v>
      </c>
      <c r="E10" s="177" t="s">
        <v>66</v>
      </c>
      <c r="F10" s="176" t="s">
        <v>66</v>
      </c>
      <c r="G10" s="176" t="s">
        <v>66</v>
      </c>
      <c r="H10" s="38">
        <f>H7+H8+H9</f>
        <v>678.3000000000001</v>
      </c>
      <c r="I10" s="38">
        <f>I7+I8+I9</f>
        <v>643.2</v>
      </c>
    </row>
  </sheetData>
  <mergeCells count="7">
    <mergeCell ref="F1:I1"/>
    <mergeCell ref="A3:I3"/>
    <mergeCell ref="A4:A5"/>
    <mergeCell ref="B4:E4"/>
    <mergeCell ref="F4:G4"/>
    <mergeCell ref="H4:H5"/>
    <mergeCell ref="I4:I5"/>
  </mergeCells>
  <printOptions/>
  <pageMargins left="0.5905511811023623" right="0.1968503937007874" top="0.1968503937007874" bottom="0.1968503937007874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Vershinskaya</cp:lastModifiedBy>
  <cp:lastPrinted>2023-03-23T13:37:57Z</cp:lastPrinted>
  <dcterms:created xsi:type="dcterms:W3CDTF">2007-11-30T05:39:28Z</dcterms:created>
  <dcterms:modified xsi:type="dcterms:W3CDTF">2023-06-06T13:23:24Z</dcterms:modified>
  <cp:category/>
  <cp:version/>
  <cp:contentType/>
  <cp:contentStatus/>
</cp:coreProperties>
</file>