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3"/>
  </bookViews>
  <sheets>
    <sheet name="№ 1 источ " sheetId="193" r:id="rId1"/>
    <sheet name="№ 2 дох." sheetId="197" r:id="rId2"/>
    <sheet name="№ 3 р.п" sheetId="143" r:id="rId3"/>
    <sheet name="№ 4 ведом" sheetId="154" r:id="rId4"/>
    <sheet name=" № 5  рп, кцср, квр" sheetId="155" r:id="rId5"/>
    <sheet name="№ 6 МП" sheetId="147" r:id="rId6"/>
  </sheets>
  <definedNames>
    <definedName name="_xlnm._FilterDatabase" localSheetId="4" hidden="1">' № 5  рп, кцср, квр'!$A$8:$K$843</definedName>
    <definedName name="_xlnm._FilterDatabase" localSheetId="3" hidden="1">'№ 4 ведом'!$A$8:$H$8</definedName>
    <definedName name="_xlnm._FilterDatabase" localSheetId="5" hidden="1">'№ 6 МП'!$A$1:$F$572</definedName>
    <definedName name="_xlnm.Print_Area" localSheetId="2">'№ 3 р.п'!$A$1:$E$46</definedName>
    <definedName name="_xlnm.Print_Area" localSheetId="3">'№ 4 ведом'!$A$1:$H$903</definedName>
    <definedName name="_xlnm.Print_Area" localSheetId="5">'№ 6 МП'!$A$1:$F$572</definedName>
    <definedName name="_xlnm.Print_Area" localSheetId="1">'№ 2 дох.'!$A$1:$E$184</definedName>
  </definedNames>
  <calcPr calcId="124519"/>
</workbook>
</file>

<file path=xl/sharedStrings.xml><?xml version="1.0" encoding="utf-8"?>
<sst xmlns="http://schemas.openxmlformats.org/spreadsheetml/2006/main" count="6603" uniqueCount="780">
  <si>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</si>
  <si>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</si>
  <si>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</si>
  <si>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</si>
  <si>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</si>
  <si>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</si>
  <si>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</si>
  <si>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</si>
  <si>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</si>
  <si>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</si>
  <si>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</si>
  <si>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</si>
  <si>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</si>
  <si>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</si>
  <si>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</si>
  <si>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</si>
  <si>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</si>
  <si>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</si>
  <si>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</si>
  <si>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</si>
  <si>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</si>
  <si>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</si>
  <si>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</si>
  <si>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</si>
  <si>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</si>
  <si>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</si>
  <si>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</si>
  <si>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</si>
  <si>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</si>
  <si>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</si>
  <si>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</si>
  <si>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</si>
  <si>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</si>
  <si>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</si>
  <si>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</si>
  <si>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</si>
  <si>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</si>
  <si>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</si>
  <si>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</si>
  <si>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</si>
  <si>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</si>
  <si>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</si>
  <si>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</si>
  <si>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</si>
  <si>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</si>
  <si>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</si>
  <si>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</si>
  <si>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</si>
  <si>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</si>
  <si>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</si>
  <si>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</si>
  <si>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</si>
  <si>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</si>
  <si>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</si>
  <si>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</si>
  <si>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</si>
  <si>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</si>
  <si>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</si>
  <si>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</si>
  <si>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</si>
  <si>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</si>
  <si>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</si>
  <si>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</si>
  <si>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</si>
  <si>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</si>
  <si>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</si>
  <si>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</si>
  <si>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</si>
  <si>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</si>
  <si>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</si>
  <si>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</si>
  <si>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</si>
  <si>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</si>
  <si>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</si>
  <si>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</si>
  <si>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</si>
  <si>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</si>
  <si>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</si>
  <si>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</si>
  <si>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</si>
  <si>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</si>
  <si>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</si>
  <si>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</si>
  <si>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</si>
  <si>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</si>
  <si>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</si>
  <si>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</si>
  <si>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</si>
  <si>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</si>
  <si>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</si>
  <si>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</si>
  <si>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</si>
  <si>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</si>
  <si>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</si>
  <si>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</si>
  <si>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</si>
  <si>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</si>
  <si>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</si>
  <si>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</si>
  <si>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</si>
  <si>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</si>
  <si>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</si>
  <si>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</si>
  <si>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</si>
  <si>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</si>
  <si>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</si>
  <si>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</si>
  <si>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</si>
  <si>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</si>
  <si>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</si>
  <si>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</si>
  <si>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</si>
  <si>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</si>
  <si>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</si>
  <si>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</si>
  <si>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</si>
  <si>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</si>
  <si>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</si>
  <si>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</si>
  <si>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</si>
  <si>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</si>
  <si>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</si>
  <si>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</si>
  <si>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</si>
  <si>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</si>
  <si>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</si>
  <si>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</si>
  <si>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</si>
  <si>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</si>
  <si>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</si>
  <si>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</si>
  <si>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</si>
  <si>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</si>
  <si>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</si>
  <si>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</si>
  <si>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</si>
  <si>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</si>
  <si>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</si>
  <si>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</si>
  <si>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</si>
  <si>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</si>
  <si>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</si>
  <si>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</si>
  <si>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</si>
  <si>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</si>
  <si>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</si>
  <si>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</si>
  <si>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</si>
  <si>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</si>
  <si>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</si>
  <si>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</si>
  <si>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</si>
  <si>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</si>
  <si>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</si>
  <si>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</si>
  <si>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</si>
  <si>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</si>
  <si>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</si>
  <si>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</si>
  <si>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</si>
  <si>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</si>
  <si>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</si>
  <si>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</si>
  <si>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</si>
  <si>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</si>
  <si>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</si>
  <si>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</si>
  <si>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</si>
  <si>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</si>
  <si>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</si>
  <si>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</si>
  <si>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</si>
  <si>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</si>
  <si>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</si>
  <si>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</si>
  <si>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</si>
  <si>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</si>
  <si>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</si>
  <si>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</si>
  <si>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</si>
  <si>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</si>
  <si>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</si>
  <si>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</si>
  <si>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</si>
  <si>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</si>
  <si>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</si>
  <si>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</si>
  <si>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</si>
  <si>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</si>
  <si>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</si>
  <si>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</si>
  <si>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</si>
  <si>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</si>
  <si>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</si>
  <si>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</si>
  <si>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</si>
  <si>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</si>
  <si>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</si>
  <si>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</si>
  <si>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</si>
  <si>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</si>
  <si>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</si>
  <si>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</si>
  <si>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</si>
  <si>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</si>
  <si>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</si>
  <si>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</si>
  <si>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</si>
  <si>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</si>
  <si>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</si>
  <si>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</si>
  <si>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</si>
  <si>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</si>
  <si>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</si>
  <si>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</si>
  <si>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</si>
  <si>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</si>
  <si>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</si>
  <si>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</si>
  <si>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</si>
  <si>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</si>
  <si>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</si>
  <si>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</si>
  <si>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</si>
  <si>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</si>
  <si>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</si>
  <si>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</si>
  <si>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</si>
  <si>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</si>
  <si>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</si>
  <si>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</si>
  <si>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</si>
  <si>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</si>
  <si>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</si>
  <si>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</si>
  <si>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</si>
  <si>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</si>
  <si>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</si>
  <si>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</si>
  <si>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</si>
  <si>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</si>
  <si>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</si>
  <si>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</si>
  <si>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</si>
  <si>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</si>
  <si>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</si>
  <si>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</si>
  <si>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</si>
  <si>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</si>
  <si>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</si>
  <si>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</si>
  <si>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</si>
  <si>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</si>
  <si>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</si>
  <si>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</si>
  <si>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</si>
  <si>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</si>
  <si>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</si>
  <si>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</si>
  <si>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</si>
  <si>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</si>
  <si>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</si>
  <si>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</si>
  <si>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</si>
  <si>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</si>
  <si>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</si>
  <si>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</si>
  <si>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</si>
  <si>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</si>
  <si>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</si>
  <si>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</si>
  <si>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</si>
  <si>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</si>
  <si>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</si>
  <si>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</si>
  <si>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</si>
  <si>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</si>
  <si>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</si>
  <si>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</si>
  <si>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</si>
  <si>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</si>
  <si>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</si>
  <si>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</si>
  <si>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</si>
  <si>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</si>
  <si>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</si>
  <si>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</si>
  <si>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</si>
  <si>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</si>
  <si>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</si>
  <si>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</si>
  <si>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</si>
  <si>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</si>
  <si>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</si>
  <si>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</si>
  <si>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Проектирование, строительство и реконструкция объектов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</si>
  <si>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</si>
  <si>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</si>
  <si>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</si>
  <si>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</si>
  <si>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</si>
  <si>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</si>
  <si>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242R3S1090</t>
  </si>
  <si>
    <t>24301S0110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</si>
  <si>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</si>
  <si>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</si>
  <si>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</si>
  <si>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</si>
  <si>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</si>
  <si>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</si>
  <si>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</si>
  <si>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</si>
  <si>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</si>
  <si>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</si>
  <si>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</si>
  <si>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</si>
  <si>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</si>
  <si>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</si>
  <si>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</si>
  <si>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</si>
  <si>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</si>
  <si>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</si>
  <si>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</si>
  <si>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</si>
  <si>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</si>
  <si>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</si>
  <si>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</si>
  <si>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</si>
  <si>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</si>
  <si>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</si>
  <si>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</si>
  <si>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23201S9020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</si>
  <si>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</si>
  <si>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</si>
  <si>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</si>
  <si>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</si>
  <si>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</si>
  <si>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</si>
  <si>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</si>
  <si>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</si>
  <si>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</si>
  <si>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</si>
  <si>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</si>
  <si>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</si>
  <si>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</si>
  <si>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</si>
  <si>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</si>
  <si>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</si>
  <si>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</si>
  <si>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</si>
  <si>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</si>
  <si>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Мероприятие  "Реализация проектов в рамках программы поддержки местных инициатив в Тверской области"</t>
  </si>
  <si>
    <t xml:space="preserve">22502S0480  </t>
  </si>
  <si>
    <t>муниципального образования город Торжок на 2023 год и на плановый период 2024 и 2025 годов</t>
  </si>
  <si>
    <t>2025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</si>
  <si>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2023 год и на плановый период 2024 и 2025 годов</t>
  </si>
  <si>
    <t>Ведомственная структура расходов бюджета муниципального образования  город Торжок  
на 2023 год и на плановый период 2024 и 2025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</si>
  <si>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 и на плановый период 2024 и 2025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</si>
  <si>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2023 год и на плановый период 
2024 и 2025 годов</t>
    </r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</si>
  <si>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</si>
  <si>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</si>
  <si>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</si>
  <si>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</si>
  <si>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</si>
  <si>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Обустройство новых мест захоронений</t>
  </si>
  <si>
    <t>212А155195</t>
  </si>
  <si>
    <t>Государственная поддержка отрасли культуры (в части приобретения музыкальных инструментов, оборудования и материалов для детских школ искусств по видам искусств)</t>
  </si>
  <si>
    <t xml:space="preserve">Комплектование книжных фондов муниципальных библиотек 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</si>
  <si>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</si>
  <si>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26102S0290</t>
  </si>
  <si>
    <t>Обеспечение жилыми помещениями малоимущих многодетных семей, нуждающихся в жилых помещениях на условиях софинансирования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</si>
  <si>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</si>
  <si>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</si>
  <si>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  от 22.12.2022  № 161  </t>
  </si>
  <si>
    <t xml:space="preserve">Приложение 3
к решению Торжокской городской Думы
от 22.12.2022  № 161 </t>
  </si>
  <si>
    <t>Приложение 4 
к решению Торжокской городской Думы
от 22.12.2022 № 161</t>
  </si>
  <si>
    <t xml:space="preserve">Приложение  5
к решению Торжокской городской Думы
от 22.12.2022 № 161 </t>
  </si>
  <si>
    <t>Приложение 6
к решению Торжокской городской Думы
от 22.12.2022 № 161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</si>
  <si>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</si>
  <si>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</si>
  <si>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</si>
  <si>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2023 год и на плановый период 2024 и 2025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</si>
  <si>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</si>
  <si>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</si>
  <si>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</si>
  <si>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</si>
  <si>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</si>
  <si>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</si>
  <si>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</si>
  <si>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</si>
  <si>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</si>
  <si>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</si>
  <si>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</si>
  <si>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</si>
  <si>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</si>
  <si>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</si>
  <si>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</si>
  <si>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</si>
  <si>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</si>
  <si>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</si>
  <si>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</si>
  <si>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</si>
  <si>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</si>
  <si>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</si>
  <si>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</si>
  <si>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</si>
  <si>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</si>
  <si>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</si>
  <si>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</si>
  <si>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</si>
  <si>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</si>
  <si>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</si>
  <si>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</si>
  <si>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</si>
  <si>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</si>
  <si>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</si>
  <si>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</si>
  <si>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</si>
  <si>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</si>
  <si>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</si>
  <si>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</si>
  <si>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</si>
  <si>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</si>
  <si>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</si>
  <si>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</si>
  <si>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</si>
  <si>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</si>
  <si>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</si>
  <si>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</si>
  <si>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</si>
  <si>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</si>
  <si>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</si>
  <si>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</si>
  <si>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</si>
  <si>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</si>
  <si>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</si>
  <si>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</si>
  <si>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</si>
  <si>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</si>
  <si>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</si>
  <si>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</si>
  <si>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</si>
  <si>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</si>
  <si>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</si>
  <si>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</si>
  <si>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</si>
  <si>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</si>
  <si>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</si>
  <si>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</si>
  <si>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</si>
  <si>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</si>
  <si>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</si>
  <si>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</si>
  <si>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</si>
  <si>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</si>
  <si>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</si>
  <si>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</si>
  <si>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</si>
  <si>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</si>
  <si>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</si>
  <si>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</si>
  <si>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</si>
  <si>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</si>
  <si>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</si>
  <si>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</si>
  <si>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</si>
  <si>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</si>
  <si>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</si>
  <si>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</si>
  <si>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</si>
  <si>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</si>
  <si>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</si>
  <si>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</si>
  <si>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</si>
  <si>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</si>
  <si>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</si>
  <si>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</si>
  <si>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</si>
  <si>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</si>
  <si>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</si>
  <si>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</si>
  <si>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</si>
  <si>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</si>
  <si>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</si>
  <si>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</si>
  <si>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</si>
  <si>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</si>
  <si>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</si>
  <si>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</si>
  <si>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</si>
  <si>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</si>
  <si>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</si>
  <si>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</si>
  <si>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</si>
  <si>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</si>
  <si>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</si>
  <si>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</si>
  <si>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</si>
  <si>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</si>
  <si>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</si>
  <si>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</si>
  <si>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</si>
  <si>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</si>
  <si>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</si>
  <si>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</si>
  <si>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</si>
  <si>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</si>
  <si>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</si>
  <si>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</si>
  <si>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</si>
  <si>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</si>
  <si>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</si>
  <si>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</si>
  <si>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</si>
  <si>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</si>
  <si>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</si>
  <si>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</si>
  <si>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</si>
  <si>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</si>
  <si>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</si>
  <si>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</si>
  <si>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</si>
  <si>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</si>
  <si>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</si>
  <si>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</si>
  <si>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</si>
  <si>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</si>
  <si>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</si>
  <si>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</si>
  <si>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</si>
  <si>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</si>
  <si>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</si>
  <si>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</si>
  <si>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</si>
  <si>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</si>
  <si>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</si>
  <si>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</si>
  <si>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</si>
  <si>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</si>
  <si>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</si>
  <si>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</si>
  <si>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</si>
  <si>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</si>
  <si>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</si>
  <si>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</si>
  <si>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</si>
  <si>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</si>
  <si>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</si>
  <si>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</si>
  <si>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</si>
  <si>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</si>
  <si>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</si>
  <si>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</si>
  <si>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</si>
  <si>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</si>
  <si>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</si>
  <si>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</si>
  <si>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</si>
  <si>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</si>
  <si>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</si>
  <si>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</si>
  <si>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</si>
  <si>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</si>
  <si>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</si>
  <si>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</si>
  <si>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</si>
  <si>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</si>
  <si>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</si>
  <si>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</si>
  <si>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</si>
  <si>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</si>
  <si>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</si>
  <si>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</si>
  <si>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</si>
  <si>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</si>
  <si>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</si>
  <si>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</si>
  <si>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</si>
  <si>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</si>
  <si>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</si>
  <si>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</si>
  <si>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</si>
  <si>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</si>
  <si>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</si>
  <si>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</si>
  <si>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</si>
  <si>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</si>
  <si>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</si>
  <si>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</si>
  <si>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</si>
  <si>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</si>
  <si>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</si>
  <si>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</si>
  <si>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</si>
  <si>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</si>
  <si>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</si>
  <si>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</si>
  <si>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</si>
  <si>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</si>
  <si>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</si>
  <si>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</si>
  <si>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</si>
  <si>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</si>
  <si>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</si>
  <si>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</si>
  <si>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</si>
  <si>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</si>
  <si>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</si>
  <si>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</si>
  <si>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</si>
  <si>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</si>
  <si>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</si>
  <si>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</si>
  <si>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</si>
  <si>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площадки, расположенной по адресу: Тверская область, г. Торжок, Ленинградское шоссе, д. 20)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</si>
  <si>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</si>
  <si>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</si>
  <si>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</si>
  <si>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</si>
  <si>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</si>
  <si>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</si>
  <si>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</si>
  <si>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</si>
  <si>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</si>
  <si>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</si>
  <si>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</si>
  <si>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</si>
  <si>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</si>
  <si>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</si>
  <si>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</si>
  <si>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</si>
  <si>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</si>
  <si>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</si>
  <si>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</si>
  <si>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</si>
  <si>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</si>
  <si>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</si>
  <si>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</si>
  <si>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</si>
  <si>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</si>
  <si>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</si>
  <si>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</si>
  <si>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</si>
  <si>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</si>
  <si>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</si>
  <si>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</si>
  <si>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</si>
  <si>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</si>
  <si>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</si>
  <si>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</si>
  <si>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</si>
  <si>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ИТОГО ДОХОДОВ</t>
  </si>
  <si>
    <t xml:space="preserve"> от 22.12.2022  № 161      </t>
  </si>
  <si>
    <t>Модернизация объектов теплоэнергетических комплексов за счет субсидии из областного бюджета</t>
  </si>
  <si>
    <t xml:space="preserve"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за счет субсидии из областного бюджета 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</si>
  <si>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</si>
  <si>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</si>
  <si>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</si>
  <si>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"Формирование безбарьерной среды для лиц с ограниченными возможностями здоровья"</t>
  </si>
  <si>
    <t>Мероприятие "Развитие сетей уличного освещения"</t>
  </si>
  <si>
    <t>Проектирование, строительство и реконструкция  объектов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</si>
  <si>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</si>
  <si>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</si>
  <si>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</si>
  <si>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</si>
  <si>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</si>
  <si>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</si>
  <si>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>Предоставление грантов в форме субсидий на 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</si>
  <si>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</si>
  <si>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</si>
  <si>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</si>
  <si>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</si>
  <si>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21103L3041  </t>
  </si>
  <si>
    <t>Обеспечение жилыми помещениями малоимущих многодетных семей, нуждающихся в жилых помещениях за счет субсидии из областного бюджета</t>
  </si>
  <si>
    <t>Субсидии на обеспечение жилыми помещениями малоимущих многодетных семей, нуждающихся в жилых помещениях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</si>
  <si>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</si>
  <si>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</si>
  <si>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</si>
  <si>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</si>
  <si>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укрепление материально-технической базы муниципальных спортивных школ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</si>
  <si>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"Организация школьного культурно-образовательного арт-пространства "МБОУ "СОШ № 1" города Торжка Тверской области")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</si>
  <si>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</si>
  <si>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</si>
  <si>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</si>
  <si>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</si>
  <si>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Мероприятие «Реализация образовательных проектов в рамках поддержки школьных инициатив Тверской области»</t>
  </si>
  <si>
    <t>Реализация проекта «Организация школьного культурно-образовательного арт-пространства» МБОУ «СОШ № 1» города Торжка Тверской области</t>
  </si>
  <si>
    <t>Содержание объектов и элементов благоустройства</t>
  </si>
  <si>
    <t>Мероприятие "Обеспечение безопасности транспортных средств и пешеходов на автомобильных дорогах"</t>
  </si>
  <si>
    <t>Разработка документов по транспортной безопасности на автомобильных дорогах города</t>
  </si>
  <si>
    <t xml:space="preserve"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</si>
  <si>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22102L5192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</si>
  <si>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</si>
  <si>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</si>
  <si>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</si>
  <si>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</si>
  <si>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</si>
  <si>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23201S9040</t>
  </si>
  <si>
    <t>Реализация проекта "Приобретение детского игрового и спортивного оборудования для обустройства детской площадки по адресу Поклонницкий проезд, д. 9 г. Торжок" в рамках программы поддержки местных инициатив в Тверской области на условиях софинансирования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</si>
  <si>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</si>
  <si>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</si>
  <si>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Субсидии на реализацию программ по поддержке местных инициатив в Тверской области на территории городских округов Тверской области (Приобретение детского игрового и спортивного оборудования для обустройства детской площадки по адресу Поклонницкий проезд, д. 9 г. Торжок)</t>
  </si>
  <si>
    <t xml:space="preserve">Реализация проекта "Приобретение детского игрового и спортивного оборудования для обустройства детской площадки по адресу Поклонницкий проезд, д. 9 г. Торжок" в рамках программы поддержки местных инициатив в Тверской области за счет субсидии из областного бюджета </t>
  </si>
  <si>
    <t>Восстановление воинских захоронений</t>
  </si>
  <si>
    <t xml:space="preserve">Восстановление воинских захоронений </t>
  </si>
  <si>
    <t>211ЕВ51790</t>
  </si>
  <si>
    <t>211ЕВ00000</t>
  </si>
  <si>
    <t>Мероприятие "Реализация регионального проекта "Патриотическое воспитание граждан Росийской Федерации" национального проекта "Образование"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</si>
  <si>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</si>
  <si>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</si>
  <si>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</si>
  <si>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</si>
  <si>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</si>
  <si>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</si>
  <si>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</si>
  <si>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</si>
  <si>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000 2 02 35179 00 0000 150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</si>
  <si>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</si>
  <si>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</si>
  <si>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</si>
  <si>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Участие физических и юридических лиц в благоустройстве территории города</t>
  </si>
  <si>
    <t xml:space="preserve">21105S1040  </t>
  </si>
  <si>
    <t xml:space="preserve">Укрепление материально-технической базы муниципальных дошкольных образовательных организаций за счет субсидии из областного бюджета 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</si>
  <si>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</si>
  <si>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</si>
  <si>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</si>
  <si>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</si>
  <si>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</si>
  <si>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</si>
  <si>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</si>
  <si>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</si>
  <si>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</si>
  <si>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</si>
  <si>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</si>
  <si>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</si>
  <si>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</si>
  <si>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</si>
  <si>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</si>
  <si>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</si>
  <si>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</si>
  <si>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</si>
  <si>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</si>
  <si>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</si>
  <si>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Инициативные платежи на реализацию программ по поддержке местных инициатив в Тверской области на территории городских округов Тверской области (Установка детской площадки, расположенной по адресу: Тверская область, г. Торжок, Ленинградское шоссе, д. 20)</t>
  </si>
  <si>
    <t>Инициативные платежи на реализацию программ по поддержке местных инициатив в Тверской области на территории городских округов Тверской области (Реализация проекта «Приобретение детского игрового и спортивного оборудования для обустройства детской площадки по адресу Поклонницкий проезд д. 9 г. Торжок»)</t>
  </si>
  <si>
    <t>Мероприятие  "Обеспечение пожарной безопасности территории города"</t>
  </si>
  <si>
    <t>Обеспечение пожарной безопасности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</si>
  <si>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</si>
  <si>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Подпрограмма "Формирование благоприятных условий для развития города»</t>
  </si>
  <si>
    <t>Мероприятие "Содействие развитию малого и среднего предпринимательства"</t>
  </si>
  <si>
    <t>Организация и проведение конкурса "Лучшее новогоднее оформление объектов потребительского рынка"</t>
  </si>
  <si>
    <t>Мероприятие "Приобретение основных средств, не относящихся к объектам недвижимости, органами местного самоуправления"</t>
  </si>
  <si>
    <t>Приобретение органами местного самоуправления оборудования и других основных средств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</si>
  <si>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</si>
  <si>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r>
      <t>Проведение капитального ремонта и ремонта муниципальными учреждениями</t>
    </r>
    <r>
      <rPr>
        <i/>
        <sz val="10"/>
        <rFont val="Times New Roman"/>
        <family val="1"/>
      </rPr>
      <t xml:space="preserve">   </t>
    </r>
  </si>
  <si>
    <t>Субсидии на осуществление единовременной выплаты к началу нового учебного года работникам муниципальных образовательных организаций</t>
  </si>
  <si>
    <t>Субсидии на осуществление единовременной выплаты к началу учебного года работникам муниципальных образовательных организаций дополнительного образования в области физической культуры и спорта</t>
  </si>
  <si>
    <t>2110111390</t>
  </si>
  <si>
    <t>Единовременная выплата к началу учебного года работникам муниципальных образовательных организаций за счет субсидии из областного бюджета</t>
  </si>
  <si>
    <t>21101S1390</t>
  </si>
  <si>
    <t>Единовременная выплата к началу учебного года работникам муниципальных образовательных организаций на условиях софинансирования</t>
  </si>
  <si>
    <t>2120111390</t>
  </si>
  <si>
    <t>21201S1390</t>
  </si>
  <si>
    <t>Единовременная выплата к началу учебного года работникам муниципальных образовательных организаций дополнительного образования в области физической культуры и спорта за счет субсидии из областного бюджета</t>
  </si>
  <si>
    <t>22501S1430</t>
  </si>
  <si>
    <t>Единовременная выплата к началу учебного года работникам муниципальных образовательных организаций дополнительного образования в области физической культуры и спорта на условиях софинансирования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</si>
  <si>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</si>
  <si>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</si>
  <si>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</si>
  <si>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</si>
  <si>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</si>
  <si>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</si>
  <si>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</si>
  <si>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</si>
  <si>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</si>
  <si>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</si>
  <si>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</si>
  <si>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(в редакции решения Торжокской годской Думы
от 27.12.2023 № 244)</t>
  </si>
  <si>
    <t>(в редакции решения Торжокской городской Думы
от 27.12.2023 № 244)</t>
  </si>
  <si>
    <t xml:space="preserve">(в редакции решения Торжокской городской Думы
от 27.12.2023 № 244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</si>
</sst>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6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9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202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167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6" xfId="31" applyNumberFormat="1" applyFont="1" applyFill="1" applyBorder="1" applyAlignment="1">
      <alignment vertical="center" wrapText="1"/>
      <protection/>
    </xf>
    <xf numFmtId="0" fontId="3" fillId="0" borderId="5" xfId="31" applyNumberFormat="1" applyFont="1" applyFill="1" applyBorder="1" applyAlignment="1">
      <alignment horizontal="center" vertical="center" wrapText="1"/>
      <protection/>
    </xf>
    <xf numFmtId="0" fontId="3" fillId="0" borderId="5" xfId="31" applyNumberFormat="1" applyFont="1" applyFill="1" applyBorder="1" applyAlignment="1">
      <alignment vertical="center" wrapText="1"/>
      <protection/>
    </xf>
    <xf numFmtId="49" fontId="3" fillId="0" borderId="0" xfId="214" applyNumberFormat="1" applyFont="1" applyAlignment="1">
      <alignment horizontal="center" vertical="center"/>
      <protection/>
    </xf>
    <xf numFmtId="0" fontId="3" fillId="0" borderId="0" xfId="214" applyFont="1" applyAlignment="1">
      <alignment vertical="center"/>
      <protection/>
    </xf>
    <xf numFmtId="0" fontId="3" fillId="0" borderId="0" xfId="214" applyFont="1" applyAlignment="1">
      <alignment horizontal="right" vertical="center" wrapText="1"/>
      <protection/>
    </xf>
    <xf numFmtId="0" fontId="13" fillId="0" borderId="0" xfId="214" applyFont="1">
      <alignment/>
      <protection/>
    </xf>
    <xf numFmtId="0" fontId="3" fillId="0" borderId="0" xfId="214" applyFont="1" applyAlignment="1">
      <alignment horizontal="center"/>
      <protection/>
    </xf>
    <xf numFmtId="0" fontId="3" fillId="0" borderId="0" xfId="214" applyFont="1" applyAlignment="1">
      <alignment horizontal="right" vertical="center"/>
      <protection/>
    </xf>
    <xf numFmtId="0" fontId="3" fillId="0" borderId="0" xfId="214" applyFont="1" applyAlignment="1">
      <alignment horizontal="left" vertical="center" wrapText="1"/>
      <protection/>
    </xf>
    <xf numFmtId="0" fontId="3" fillId="0" borderId="0" xfId="214" applyFont="1" applyFill="1" applyAlignment="1">
      <alignment horizontal="right" vertical="center" wrapText="1"/>
      <protection/>
    </xf>
    <xf numFmtId="0" fontId="7" fillId="0" borderId="0" xfId="214" applyFont="1" applyAlignment="1">
      <alignment horizontal="center" vertical="center" wrapText="1"/>
      <protection/>
    </xf>
    <xf numFmtId="0" fontId="7" fillId="0" borderId="0" xfId="214" applyFont="1" applyFill="1" applyAlignment="1">
      <alignment horizontal="center" vertical="center" wrapText="1"/>
      <protection/>
    </xf>
    <xf numFmtId="0" fontId="7" fillId="0" borderId="1" xfId="214" applyFont="1" applyFill="1" applyBorder="1" applyAlignment="1">
      <alignment horizontal="center" vertical="center"/>
      <protection/>
    </xf>
    <xf numFmtId="0" fontId="7" fillId="0" borderId="1" xfId="214" applyFont="1" applyBorder="1" applyAlignment="1">
      <alignment horizontal="center" vertical="center"/>
      <protection/>
    </xf>
    <xf numFmtId="0" fontId="7" fillId="0" borderId="0" xfId="214" applyFont="1" applyAlignment="1">
      <alignment horizontal="center" vertical="center"/>
      <protection/>
    </xf>
    <xf numFmtId="49" fontId="7" fillId="0" borderId="1" xfId="214" applyNumberFormat="1" applyFont="1" applyBorder="1" applyAlignment="1">
      <alignment horizontal="center" vertical="center"/>
      <protection/>
    </xf>
    <xf numFmtId="0" fontId="7" fillId="0" borderId="1" xfId="214" applyFont="1" applyBorder="1" applyAlignment="1">
      <alignment horizontal="justify" vertical="center" wrapText="1"/>
      <protection/>
    </xf>
    <xf numFmtId="167" fontId="7" fillId="0" borderId="1" xfId="214" applyNumberFormat="1" applyFont="1" applyFill="1" applyBorder="1" applyAlignment="1">
      <alignment horizontal="center" vertical="center"/>
      <protection/>
    </xf>
    <xf numFmtId="167" fontId="7" fillId="0" borderId="1" xfId="214" applyNumberFormat="1" applyFont="1" applyBorder="1" applyAlignment="1">
      <alignment horizontal="center" vertical="center"/>
      <protection/>
    </xf>
    <xf numFmtId="167" fontId="7" fillId="0" borderId="0" xfId="214" applyNumberFormat="1" applyFont="1" applyAlignment="1">
      <alignment horizontal="center" vertical="center"/>
      <protection/>
    </xf>
    <xf numFmtId="167" fontId="13" fillId="0" borderId="0" xfId="214" applyNumberFormat="1" applyFont="1">
      <alignment/>
      <protection/>
    </xf>
    <xf numFmtId="49" fontId="3" fillId="0" borderId="1" xfId="214" applyNumberFormat="1" applyFont="1" applyBorder="1" applyAlignment="1">
      <alignment horizontal="center" vertical="center"/>
      <protection/>
    </xf>
    <xf numFmtId="0" fontId="3" fillId="0" borderId="1" xfId="214" applyFont="1" applyBorder="1" applyAlignment="1">
      <alignment horizontal="justify" vertical="center" wrapText="1"/>
      <protection/>
    </xf>
    <xf numFmtId="167" fontId="3" fillId="0" borderId="1" xfId="214" applyNumberFormat="1" applyFont="1" applyFill="1" applyBorder="1" applyAlignment="1">
      <alignment horizontal="center" vertical="center"/>
      <protection/>
    </xf>
    <xf numFmtId="167" fontId="3" fillId="0" borderId="1" xfId="214" applyNumberFormat="1" applyFont="1" applyBorder="1" applyAlignment="1">
      <alignment horizontal="center" vertical="center"/>
      <protection/>
    </xf>
    <xf numFmtId="167" fontId="3" fillId="0" borderId="0" xfId="214" applyNumberFormat="1" applyFont="1" applyAlignment="1">
      <alignment horizontal="center" vertical="center"/>
      <protection/>
    </xf>
    <xf numFmtId="0" fontId="3" fillId="0" borderId="1" xfId="214" applyFont="1" applyBorder="1" applyAlignment="1">
      <alignment horizontal="justify" vertical="top" wrapText="1"/>
      <protection/>
    </xf>
    <xf numFmtId="0" fontId="3" fillId="0" borderId="1" xfId="214" applyFont="1" applyBorder="1" applyAlignment="1">
      <alignment horizontal="left" vertical="top" wrapText="1"/>
      <protection/>
    </xf>
    <xf numFmtId="10" fontId="13" fillId="0" borderId="0" xfId="214" applyNumberFormat="1" applyFont="1">
      <alignment/>
      <protection/>
    </xf>
    <xf numFmtId="167" fontId="3" fillId="0" borderId="7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13" fillId="0" borderId="0" xfId="214" applyNumberFormat="1" applyFont="1">
      <alignment/>
      <protection/>
    </xf>
    <xf numFmtId="167" fontId="3" fillId="0" borderId="12" xfId="70" applyNumberFormat="1" applyFont="1" applyBorder="1" applyAlignment="1">
      <alignment horizontal="center" vertical="center" wrapText="1"/>
      <protection/>
    </xf>
    <xf numFmtId="167" fontId="3" fillId="0" borderId="0" xfId="70" applyNumberFormat="1" applyFont="1" applyAlignment="1">
      <alignment horizontal="center" vertical="center" wrapText="1"/>
      <protection/>
    </xf>
    <xf numFmtId="167" fontId="3" fillId="0" borderId="1" xfId="214" applyNumberFormat="1" applyFont="1" applyFill="1" applyBorder="1" applyAlignment="1">
      <alignment horizontal="center" vertical="center" wrapText="1"/>
      <protection/>
    </xf>
    <xf numFmtId="167" fontId="3" fillId="0" borderId="1" xfId="214" applyNumberFormat="1" applyFont="1" applyBorder="1" applyAlignment="1">
      <alignment horizontal="center" vertical="center" wrapText="1"/>
      <protection/>
    </xf>
    <xf numFmtId="167" fontId="3" fillId="0" borderId="0" xfId="214" applyNumberFormat="1" applyFont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3" fillId="0" borderId="1" xfId="214" applyFont="1" applyBorder="1" applyAlignment="1">
      <alignment horizontal="center" vertical="center"/>
      <protection/>
    </xf>
    <xf numFmtId="0" fontId="3" fillId="0" borderId="1" xfId="214" applyFont="1" applyBorder="1" applyAlignment="1">
      <alignment horizontal="left" vertical="center" wrapText="1"/>
      <protection/>
    </xf>
    <xf numFmtId="0" fontId="3" fillId="0" borderId="1" xfId="214" applyFont="1" applyBorder="1" applyAlignment="1">
      <alignment horizontal="left" wrapText="1"/>
      <protection/>
    </xf>
    <xf numFmtId="0" fontId="7" fillId="0" borderId="1" xfId="214" applyFont="1" applyBorder="1" applyAlignment="1">
      <alignment horizontal="left" wrapText="1"/>
      <protection/>
    </xf>
    <xf numFmtId="0" fontId="7" fillId="0" borderId="1" xfId="214" applyFont="1" applyBorder="1" applyAlignment="1">
      <alignment horizontal="justify" vertical="top" wrapText="1"/>
      <protection/>
    </xf>
    <xf numFmtId="49" fontId="3" fillId="0" borderId="1" xfId="21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3" fillId="0" borderId="0" xfId="214" applyFont="1" applyAlignment="1">
      <alignment horizontal="left"/>
      <protection/>
    </xf>
    <xf numFmtId="0" fontId="13" fillId="0" borderId="0" xfId="214" applyFont="1" applyAlignment="1" quotePrefix="1">
      <alignment horizontal="left"/>
      <protection/>
    </xf>
    <xf numFmtId="0" fontId="7" fillId="0" borderId="1" xfId="215" applyFont="1" applyBorder="1" applyAlignment="1">
      <alignment horizontal="center" vertical="center"/>
      <protection/>
    </xf>
    <xf numFmtId="0" fontId="7" fillId="0" borderId="1" xfId="215" applyFont="1" applyBorder="1" applyAlignment="1">
      <alignment horizontal="justify" vertical="center" wrapText="1"/>
      <protection/>
    </xf>
    <xf numFmtId="0" fontId="3" fillId="0" borderId="1" xfId="215" applyFont="1" applyBorder="1" applyAlignment="1">
      <alignment horizontal="center" vertical="center"/>
      <protection/>
    </xf>
    <xf numFmtId="0" fontId="3" fillId="0" borderId="1" xfId="215" applyFont="1" applyBorder="1" applyAlignment="1">
      <alignment horizontal="justify" vertical="center" wrapText="1"/>
      <protection/>
    </xf>
    <xf numFmtId="0" fontId="3" fillId="0" borderId="1" xfId="214" applyFont="1" applyBorder="1" applyAlignment="1">
      <alignment horizontal="center" vertical="center" wrapText="1"/>
      <protection/>
    </xf>
    <xf numFmtId="0" fontId="3" fillId="0" borderId="1" xfId="215" applyFont="1" applyBorder="1" applyAlignment="1">
      <alignment horizontal="left" vertical="top" wrapText="1"/>
      <protection/>
    </xf>
    <xf numFmtId="0" fontId="3" fillId="0" borderId="1" xfId="216" applyFont="1" applyBorder="1" applyAlignment="1">
      <alignment horizontal="center" vertical="center" wrapText="1"/>
      <protection/>
    </xf>
    <xf numFmtId="0" fontId="3" fillId="0" borderId="1" xfId="216" applyFont="1" applyBorder="1" applyAlignment="1">
      <alignment horizontal="justify" vertical="center" wrapText="1"/>
      <protection/>
    </xf>
    <xf numFmtId="0" fontId="3" fillId="0" borderId="1" xfId="217" applyFont="1" applyBorder="1" applyAlignment="1">
      <alignment horizontal="center" vertical="center" wrapText="1"/>
      <protection/>
    </xf>
    <xf numFmtId="0" fontId="3" fillId="0" borderId="1" xfId="217" applyFont="1" applyBorder="1" applyAlignment="1">
      <alignment horizontal="justify" vertical="center" wrapText="1"/>
      <protection/>
    </xf>
    <xf numFmtId="49" fontId="3" fillId="0" borderId="1" xfId="218" applyNumberFormat="1" applyFont="1" applyBorder="1" applyAlignment="1">
      <alignment horizontal="center" vertical="center"/>
      <protection/>
    </xf>
    <xf numFmtId="0" fontId="3" fillId="0" borderId="1" xfId="218" applyFont="1" applyBorder="1" applyAlignment="1">
      <alignment horizontal="justify" vertical="center" wrapText="1"/>
      <protection/>
    </xf>
    <xf numFmtId="49" fontId="3" fillId="0" borderId="1" xfId="215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219" applyNumberFormat="1" applyFont="1" applyBorder="1" applyAlignment="1">
      <alignment horizontal="center" vertical="center" wrapText="1"/>
      <protection/>
    </xf>
    <xf numFmtId="0" fontId="3" fillId="0" borderId="1" xfId="220" applyFont="1" applyBorder="1" applyAlignment="1">
      <alignment horizontal="justify" vertical="center" wrapText="1"/>
      <protection/>
    </xf>
    <xf numFmtId="49" fontId="3" fillId="0" borderId="1" xfId="221" applyNumberFormat="1" applyFont="1" applyBorder="1" applyAlignment="1">
      <alignment horizontal="center" vertical="center" wrapText="1"/>
      <protection/>
    </xf>
    <xf numFmtId="0" fontId="3" fillId="0" borderId="1" xfId="222" applyFont="1" applyBorder="1" applyAlignment="1">
      <alignment horizontal="justify" vertical="center" wrapText="1"/>
      <protection/>
    </xf>
    <xf numFmtId="167" fontId="3" fillId="0" borderId="1" xfId="223" applyNumberFormat="1" applyFont="1" applyFill="1" applyBorder="1" applyAlignment="1">
      <alignment horizontal="center" vertical="center"/>
      <protection/>
    </xf>
    <xf numFmtId="167" fontId="3" fillId="0" borderId="1" xfId="223" applyNumberFormat="1" applyFont="1" applyBorder="1" applyAlignment="1">
      <alignment horizontal="center" vertical="center"/>
      <protection/>
    </xf>
    <xf numFmtId="167" fontId="3" fillId="0" borderId="0" xfId="223" applyNumberFormat="1" applyFont="1" applyAlignment="1">
      <alignment horizontal="center" vertical="center"/>
      <protection/>
    </xf>
    <xf numFmtId="0" fontId="13" fillId="0" borderId="1" xfId="222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justify" vertical="center" wrapText="1"/>
    </xf>
    <xf numFmtId="0" fontId="12" fillId="0" borderId="0" xfId="214" applyFont="1">
      <alignment/>
      <protection/>
    </xf>
    <xf numFmtId="0" fontId="13" fillId="0" borderId="0" xfId="214" applyFont="1" applyAlignment="1">
      <alignment wrapText="1"/>
      <protection/>
    </xf>
    <xf numFmtId="49" fontId="7" fillId="0" borderId="1" xfId="222" applyNumberFormat="1" applyFont="1" applyBorder="1" applyAlignment="1">
      <alignment horizontal="center" vertical="center"/>
      <protection/>
    </xf>
    <xf numFmtId="0" fontId="7" fillId="0" borderId="1" xfId="222" applyFont="1" applyBorder="1" applyAlignment="1">
      <alignment horizontal="justify" vertical="center" wrapText="1"/>
      <protection/>
    </xf>
    <xf numFmtId="0" fontId="3" fillId="0" borderId="1" xfId="221" applyFont="1" applyBorder="1" applyAlignment="1">
      <alignment horizontal="center" vertical="center"/>
      <protection/>
    </xf>
    <xf numFmtId="0" fontId="3" fillId="0" borderId="1" xfId="221" applyFont="1" applyBorder="1" applyAlignment="1">
      <alignment vertical="center" wrapText="1"/>
      <protection/>
    </xf>
    <xf numFmtId="49" fontId="3" fillId="0" borderId="1" xfId="217" applyNumberFormat="1" applyFont="1" applyBorder="1" applyAlignment="1">
      <alignment horizontal="center" vertical="center"/>
      <protection/>
    </xf>
    <xf numFmtId="49" fontId="3" fillId="0" borderId="1" xfId="224" applyNumberFormat="1" applyFont="1" applyBorder="1" applyAlignment="1">
      <alignment horizontal="center" vertical="center"/>
      <protection/>
    </xf>
    <xf numFmtId="0" fontId="3" fillId="0" borderId="1" xfId="224" applyFont="1" applyBorder="1" applyAlignment="1">
      <alignment horizontal="justify" vertical="center" wrapText="1"/>
      <protection/>
    </xf>
    <xf numFmtId="0" fontId="7" fillId="0" borderId="1" xfId="214" applyFont="1" applyBorder="1" applyAlignment="1">
      <alignment horizontal="left" vertical="center" wrapText="1"/>
      <protection/>
    </xf>
    <xf numFmtId="0" fontId="3" fillId="0" borderId="0" xfId="214" applyFont="1" applyFill="1" applyAlignment="1">
      <alignment vertical="center"/>
      <protection/>
    </xf>
    <xf numFmtId="0" fontId="13" fillId="0" borderId="0" xfId="214" applyFont="1" applyFill="1">
      <alignment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225" applyNumberFormat="1" applyFont="1" applyBorder="1" applyAlignment="1">
      <alignment horizontal="center" vertical="center" wrapText="1"/>
      <protection/>
    </xf>
    <xf numFmtId="0" fontId="3" fillId="0" borderId="1" xfId="198" applyFont="1" applyBorder="1" applyAlignment="1">
      <alignment horizontal="justify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7" fillId="0" borderId="4" xfId="31" applyNumberFormat="1" applyFont="1" applyFill="1" applyBorder="1" applyAlignment="1">
      <alignment horizontal="left" vertical="center" wrapText="1"/>
      <protection/>
    </xf>
    <xf numFmtId="0" fontId="7" fillId="0" borderId="1" xfId="197" applyFont="1" applyBorder="1" applyAlignment="1">
      <alignment horizontal="center" vertical="center"/>
      <protection/>
    </xf>
    <xf numFmtId="0" fontId="7" fillId="0" borderId="1" xfId="197" applyFont="1" applyBorder="1" applyAlignment="1">
      <alignment horizontal="justify" vertical="center" wrapText="1"/>
      <protection/>
    </xf>
    <xf numFmtId="0" fontId="3" fillId="0" borderId="1" xfId="197" applyFont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214" applyNumberFormat="1" applyFont="1" applyBorder="1" applyAlignment="1">
      <alignment horizontal="center" vertical="center" wrapText="1"/>
      <protection/>
    </xf>
    <xf numFmtId="0" fontId="7" fillId="0" borderId="1" xfId="214" applyFont="1" applyBorder="1" applyAlignment="1">
      <alignment horizontal="center" vertical="center" wrapText="1"/>
      <protection/>
    </xf>
    <xf numFmtId="0" fontId="3" fillId="0" borderId="0" xfId="214" applyFont="1" applyAlignment="1">
      <alignment horizontal="right" vertical="center" wrapText="1"/>
      <protection/>
    </xf>
    <xf numFmtId="0" fontId="3" fillId="0" borderId="0" xfId="214" applyFont="1" applyAlignment="1">
      <alignment horizontal="right" vertical="center"/>
      <protection/>
    </xf>
    <xf numFmtId="0" fontId="7" fillId="0" borderId="0" xfId="214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7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8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</cellXfs>
  <cellStyles count="2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  <cellStyle name="Обычный 2 8 2 3 3 3 2 2 2 3 2 2 2 2 2 3 4 3 3" xfId="198"/>
    <cellStyle name="Обычный 2 8 2 3 3 2 2 2 2 2 2 2 2" xfId="199"/>
    <cellStyle name="Обычный 4 2 6 2 2 2 2 2 2 2" xfId="200"/>
    <cellStyle name="Обычный 16 2 2 2 2 2" xfId="201"/>
    <cellStyle name="Обычный 10 6" xfId="202"/>
    <cellStyle name="Обычный 2 8 2 3 3 3 2 2 2 3 2 2 2 2 4 3 2 3 2" xfId="203"/>
    <cellStyle name="Обычный 2 8 7 4 2 2 3 2 2 2 2 4 3 2 3 2" xfId="204"/>
    <cellStyle name="Обычный 2 8 2 3 3 3 2 2 2 3 2 2 2 2 4 3 2 4 2" xfId="205"/>
    <cellStyle name="Обычный 2 8 2 3 3 3 2 2 2 3 2 2 2 2 4 5 3 3 2" xfId="206"/>
    <cellStyle name="Обычный 2 8 2 3 3 3 2 2 3 2 2 4 3 2 3 2" xfId="207"/>
    <cellStyle name="Обычный 2 8 2 3 3 3 2 2 3 2 2 2 3 4 3 2 4 2" xfId="208"/>
    <cellStyle name="Обычный 2 8 2 3 3 3 2 2 2 3 2 2 2 2 2 3 4 3 2 4 2" xfId="209"/>
    <cellStyle name="Обычный 2 8 2 3 3 3 2 2 3 2 2 2 3 4 3 2 3 2" xfId="210"/>
    <cellStyle name="Обычный 2 8 2 3 3 3 2 2 2 3 2 2 2 2 2 3 4 3 2 3 2" xfId="211"/>
    <cellStyle name="Обычный 2 8 2 3 3 3 2 2 2 3 2 2 2 2 4 5 3 2 3 2" xfId="212"/>
    <cellStyle name="Обычный 2 8 2 3 3 3 2 2 2 3 2 2 2 2 2 3 4 3 3 2" xfId="213"/>
    <cellStyle name="Обычный 2 8 2 3 3 3 2 2 2 3 2 2 2 2 4 3 2 3 2 2" xfId="214"/>
    <cellStyle name="Обычный 2 8 7 4 2 2 3 2 2 2 2 4 3 2 3 2 2" xfId="215"/>
    <cellStyle name="Обычный 2 8 2 3 3 3 2 2 2 3 2 2 2 2 4 3 2 4 2 2" xfId="216"/>
    <cellStyle name="Обычный 2 8 2 3 3 3 2 2 2 3 2 2 2 2 4 5 3 3 2 2" xfId="217"/>
    <cellStyle name="Обычный 2 8 2 3 3 3 2 2 3 2 2 4 3 2 3 2 2" xfId="218"/>
    <cellStyle name="Обычный 2 8 2 3 3 3 2 2 3 2 2 2 3 4 3 2 4 2 2" xfId="219"/>
    <cellStyle name="Обычный 2 8 2 3 3 3 2 2 2 3 2 2 2 2 2 3 4 3 2 4 2 2" xfId="220"/>
    <cellStyle name="Обычный 2 8 2 3 3 3 2 2 3 2 2 2 3 4 3 2 3 2 2" xfId="221"/>
    <cellStyle name="Обычный 2 8 2 3 3 3 2 2 2 3 2 2 2 2 2 3 4 3 2 3 2 2" xfId="222"/>
    <cellStyle name="Обычный 2 8 2 3 3 3 2 2 2 3 2 2 2 2 4 5 3 2 3 2 2" xfId="223"/>
    <cellStyle name="Обычный 2 8 2 3 3 3 2 2 2 3 2 2 2 2 2 3 4 3 3 3" xfId="224"/>
    <cellStyle name="Обычный 2 8 2 3 3 3 2 2 3 2 2 2 3 4 3 3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166" customWidth="1"/>
    <col min="4" max="5" width="12.625" style="167" bestFit="1" customWidth="1"/>
    <col min="6" max="16384" width="9.125" style="85" customWidth="1"/>
  </cols>
  <sheetData>
    <row r="1" spans="1:5" ht="12.75">
      <c r="A1" s="333" t="s">
        <v>257</v>
      </c>
      <c r="B1" s="333"/>
      <c r="C1" s="333"/>
      <c r="D1" s="333"/>
      <c r="E1" s="333"/>
    </row>
    <row r="2" spans="1:5" ht="12.75">
      <c r="A2" s="333" t="s">
        <v>294</v>
      </c>
      <c r="B2" s="333"/>
      <c r="C2" s="333"/>
      <c r="D2" s="333"/>
      <c r="E2" s="333"/>
    </row>
    <row r="3" spans="1:5" ht="12.75">
      <c r="A3" s="333" t="s">
        <v>373</v>
      </c>
      <c r="B3" s="333"/>
      <c r="C3" s="333"/>
      <c r="D3" s="333"/>
      <c r="E3" s="333"/>
    </row>
    <row r="4" spans="1:5" ht="31.15" customHeight="1">
      <c r="A4" s="169"/>
      <c r="B4" s="345" t="s">
        <v>777</v>
      </c>
      <c r="C4" s="345"/>
      <c r="D4" s="345"/>
      <c r="E4" s="345"/>
    </row>
    <row r="5" spans="1:5" ht="12.75">
      <c r="A5" s="169"/>
      <c r="B5" s="169"/>
      <c r="D5" s="166"/>
      <c r="E5" s="166"/>
    </row>
    <row r="6" spans="1:5" ht="12.75">
      <c r="A6" s="334" t="s">
        <v>258</v>
      </c>
      <c r="B6" s="334"/>
      <c r="C6" s="334"/>
      <c r="D6" s="334"/>
      <c r="E6" s="334"/>
    </row>
    <row r="7" spans="1:5" ht="12.75">
      <c r="A7" s="334" t="s">
        <v>353</v>
      </c>
      <c r="B7" s="334"/>
      <c r="C7" s="334"/>
      <c r="D7" s="334"/>
      <c r="E7" s="334"/>
    </row>
    <row r="9" spans="1:5" ht="12.75">
      <c r="A9" s="335" t="s">
        <v>259</v>
      </c>
      <c r="B9" s="338" t="s">
        <v>18</v>
      </c>
      <c r="C9" s="341" t="s">
        <v>87</v>
      </c>
      <c r="D9" s="342"/>
      <c r="E9" s="343"/>
    </row>
    <row r="10" spans="1:5" ht="12.75">
      <c r="A10" s="336"/>
      <c r="B10" s="339"/>
      <c r="C10" s="344" t="s">
        <v>279</v>
      </c>
      <c r="D10" s="344" t="s">
        <v>88</v>
      </c>
      <c r="E10" s="344"/>
    </row>
    <row r="11" spans="1:5" ht="12.75">
      <c r="A11" s="337"/>
      <c r="B11" s="340"/>
      <c r="C11" s="344" t="s">
        <v>66</v>
      </c>
      <c r="D11" s="165" t="s">
        <v>327</v>
      </c>
      <c r="E11" s="165" t="s">
        <v>354</v>
      </c>
    </row>
    <row r="12" spans="1:5" ht="12.75">
      <c r="A12" s="163" t="s">
        <v>3</v>
      </c>
      <c r="B12" s="164">
        <v>2</v>
      </c>
      <c r="C12" s="164">
        <v>3</v>
      </c>
      <c r="D12" s="112">
        <v>4</v>
      </c>
      <c r="E12" s="112">
        <v>5</v>
      </c>
    </row>
    <row r="13" spans="1:5" ht="31.5">
      <c r="A13" s="86" t="s">
        <v>260</v>
      </c>
      <c r="B13" s="87" t="s">
        <v>287</v>
      </c>
      <c r="C13" s="88">
        <f>C14+C18</f>
        <v>92394.5</v>
      </c>
      <c r="D13" s="88">
        <f>D14+D18</f>
        <v>0</v>
      </c>
      <c r="E13" s="88">
        <f>E14+E18</f>
        <v>0</v>
      </c>
    </row>
    <row r="14" spans="1:5" ht="12.75">
      <c r="A14" s="84" t="s">
        <v>261</v>
      </c>
      <c r="B14" s="44" t="s">
        <v>262</v>
      </c>
      <c r="C14" s="89">
        <f aca="true" t="shared" si="0" ref="C14:E16">C15</f>
        <v>-1229965.9</v>
      </c>
      <c r="D14" s="89">
        <f t="shared" si="0"/>
        <v>-990282.4</v>
      </c>
      <c r="E14" s="89">
        <f t="shared" si="0"/>
        <v>-956678.8</v>
      </c>
    </row>
    <row r="15" spans="1:5" ht="12.75">
      <c r="A15" s="84" t="s">
        <v>263</v>
      </c>
      <c r="B15" s="44" t="s">
        <v>264</v>
      </c>
      <c r="C15" s="89">
        <f>C16</f>
        <v>-1229965.9</v>
      </c>
      <c r="D15" s="89">
        <f t="shared" si="0"/>
        <v>-990282.4</v>
      </c>
      <c r="E15" s="89">
        <f t="shared" si="0"/>
        <v>-956678.8</v>
      </c>
    </row>
    <row r="16" spans="1:5" ht="31.5">
      <c r="A16" s="84" t="s">
        <v>288</v>
      </c>
      <c r="B16" s="44" t="s">
        <v>289</v>
      </c>
      <c r="C16" s="89">
        <f>C17</f>
        <v>-1229965.9</v>
      </c>
      <c r="D16" s="89">
        <f t="shared" si="0"/>
        <v>-990282.4</v>
      </c>
      <c r="E16" s="89">
        <f t="shared" si="0"/>
        <v>-956678.8</v>
      </c>
    </row>
    <row r="17" spans="1:5" ht="31.5">
      <c r="A17" s="84" t="s">
        <v>265</v>
      </c>
      <c r="B17" s="44" t="s">
        <v>266</v>
      </c>
      <c r="C17" s="89">
        <v>-1229965.9</v>
      </c>
      <c r="D17" s="112">
        <v>-990282.4</v>
      </c>
      <c r="E17" s="90">
        <v>-956678.8</v>
      </c>
    </row>
    <row r="18" spans="1:5" ht="12.75">
      <c r="A18" s="84" t="s">
        <v>267</v>
      </c>
      <c r="B18" s="44" t="s">
        <v>268</v>
      </c>
      <c r="C18" s="89">
        <f aca="true" t="shared" si="1" ref="C18:E20">C19</f>
        <v>1322360.4</v>
      </c>
      <c r="D18" s="89">
        <f t="shared" si="1"/>
        <v>990282.4</v>
      </c>
      <c r="E18" s="89">
        <f t="shared" si="1"/>
        <v>956678.8</v>
      </c>
    </row>
    <row r="19" spans="1:5" ht="12.75">
      <c r="A19" s="84" t="s">
        <v>269</v>
      </c>
      <c r="B19" s="44" t="s">
        <v>270</v>
      </c>
      <c r="C19" s="89">
        <f>C20</f>
        <v>1322360.4</v>
      </c>
      <c r="D19" s="89">
        <f t="shared" si="1"/>
        <v>990282.4</v>
      </c>
      <c r="E19" s="89">
        <f t="shared" si="1"/>
        <v>956678.8</v>
      </c>
    </row>
    <row r="20" spans="1:5" ht="31.5">
      <c r="A20" s="84" t="s">
        <v>290</v>
      </c>
      <c r="B20" s="44" t="s">
        <v>291</v>
      </c>
      <c r="C20" s="89">
        <f>C21</f>
        <v>1322360.4</v>
      </c>
      <c r="D20" s="89">
        <f t="shared" si="1"/>
        <v>990282.4</v>
      </c>
      <c r="E20" s="89">
        <f t="shared" si="1"/>
        <v>956678.8</v>
      </c>
    </row>
    <row r="21" spans="1:5" ht="31.5">
      <c r="A21" s="84" t="s">
        <v>271</v>
      </c>
      <c r="B21" s="44" t="s">
        <v>272</v>
      </c>
      <c r="C21" s="89">
        <v>1322360.4</v>
      </c>
      <c r="D21" s="90">
        <v>990282.4</v>
      </c>
      <c r="E21" s="90">
        <v>956678.8</v>
      </c>
    </row>
    <row r="22" spans="1:5" ht="12.75">
      <c r="A22" s="332" t="s">
        <v>292</v>
      </c>
      <c r="B22" s="332"/>
      <c r="C22" s="88">
        <f>C13</f>
        <v>92394.5</v>
      </c>
      <c r="D22" s="88">
        <f aca="true" t="shared" si="2" ref="D22:E22">D13</f>
        <v>0</v>
      </c>
      <c r="E22" s="88">
        <f t="shared" si="2"/>
        <v>0</v>
      </c>
    </row>
    <row r="24" spans="1:2" ht="12.75">
      <c r="A24" s="91"/>
      <c r="B24" s="92"/>
    </row>
    <row r="25" ht="12.75">
      <c r="B25" s="162"/>
    </row>
  </sheetData>
  <mergeCells count="12">
    <mergeCell ref="A22:B22"/>
    <mergeCell ref="A1:E1"/>
    <mergeCell ref="A2:E2"/>
    <mergeCell ref="A3:E3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zoomScale="80" zoomScaleNormal="80" workbookViewId="0" topLeftCell="A1">
      <selection activeCell="B4" sqref="B4:E4"/>
    </sheetView>
  </sheetViews>
  <sheetFormatPr defaultColWidth="9.125" defaultRowHeight="12.75"/>
  <cols>
    <col min="1" max="1" width="33.875" style="227" customWidth="1"/>
    <col min="2" max="2" width="109.00390625" style="224" customWidth="1"/>
    <col min="3" max="3" width="12.625" style="302" customWidth="1"/>
    <col min="4" max="4" width="13.375" style="302" customWidth="1"/>
    <col min="5" max="5" width="13.00390625" style="224" customWidth="1"/>
    <col min="6" max="6" width="10.375" style="224" bestFit="1" customWidth="1"/>
    <col min="7" max="8" width="10.00390625" style="224" bestFit="1" customWidth="1"/>
    <col min="9" max="9" width="36.625" style="226" bestFit="1" customWidth="1"/>
    <col min="10" max="12" width="9.25390625" style="226" bestFit="1" customWidth="1"/>
    <col min="13" max="16384" width="9.125" style="226" customWidth="1"/>
  </cols>
  <sheetData>
    <row r="1" spans="1:8" ht="12.75">
      <c r="A1" s="223"/>
      <c r="C1" s="348" t="s">
        <v>379</v>
      </c>
      <c r="D1" s="348"/>
      <c r="E1" s="348"/>
      <c r="F1" s="225"/>
      <c r="G1" s="225"/>
      <c r="H1" s="225"/>
    </row>
    <row r="2" spans="2:8" ht="12.75">
      <c r="B2" s="349" t="s">
        <v>380</v>
      </c>
      <c r="C2" s="349"/>
      <c r="D2" s="349"/>
      <c r="E2" s="349"/>
      <c r="F2" s="228"/>
      <c r="G2" s="228"/>
      <c r="H2" s="228"/>
    </row>
    <row r="3" spans="3:8" ht="12.75">
      <c r="C3" s="349" t="s">
        <v>652</v>
      </c>
      <c r="D3" s="349"/>
      <c r="E3" s="349"/>
      <c r="F3" s="228"/>
      <c r="G3" s="228"/>
      <c r="H3" s="228"/>
    </row>
    <row r="4" spans="1:8" ht="37.9" customHeight="1">
      <c r="A4" s="223"/>
      <c r="B4" s="348" t="s">
        <v>778</v>
      </c>
      <c r="C4" s="348"/>
      <c r="D4" s="348"/>
      <c r="E4" s="348"/>
      <c r="F4" s="229"/>
      <c r="G4" s="229"/>
      <c r="H4" s="229"/>
    </row>
    <row r="5" spans="1:8" ht="12.75">
      <c r="A5" s="223"/>
      <c r="B5" s="225"/>
      <c r="C5" s="230"/>
      <c r="D5" s="230"/>
      <c r="E5" s="225"/>
      <c r="F5" s="229"/>
      <c r="G5" s="229"/>
      <c r="H5" s="229"/>
    </row>
    <row r="6" spans="1:8" ht="64.15" customHeight="1">
      <c r="A6" s="350" t="s">
        <v>381</v>
      </c>
      <c r="B6" s="350"/>
      <c r="C6" s="350"/>
      <c r="D6" s="350"/>
      <c r="E6" s="350"/>
      <c r="F6" s="231"/>
      <c r="G6" s="231"/>
      <c r="H6" s="231"/>
    </row>
    <row r="7" spans="1:8" ht="12.75">
      <c r="A7" s="231"/>
      <c r="B7" s="231"/>
      <c r="C7" s="232"/>
      <c r="D7" s="232"/>
      <c r="E7" s="231"/>
      <c r="F7" s="231"/>
      <c r="G7" s="231"/>
      <c r="H7" s="231"/>
    </row>
    <row r="8" spans="1:8" ht="12.75">
      <c r="A8" s="346" t="s">
        <v>382</v>
      </c>
      <c r="B8" s="347" t="s">
        <v>383</v>
      </c>
      <c r="C8" s="347" t="s">
        <v>384</v>
      </c>
      <c r="D8" s="347"/>
      <c r="E8" s="347"/>
      <c r="F8" s="231"/>
      <c r="G8" s="231"/>
      <c r="H8" s="231"/>
    </row>
    <row r="9" spans="1:8" ht="12.75">
      <c r="A9" s="346"/>
      <c r="B9" s="347"/>
      <c r="C9" s="233" t="s">
        <v>279</v>
      </c>
      <c r="D9" s="233" t="s">
        <v>327</v>
      </c>
      <c r="E9" s="234" t="s">
        <v>354</v>
      </c>
      <c r="F9" s="235"/>
      <c r="G9" s="235"/>
      <c r="H9" s="235"/>
    </row>
    <row r="10" spans="1:11" ht="12.75">
      <c r="A10" s="236" t="s">
        <v>385</v>
      </c>
      <c r="B10" s="237" t="s">
        <v>386</v>
      </c>
      <c r="C10" s="238">
        <f>C11+C17+C27+C35+C43+C46+C62+C72+C78+C68+C115</f>
        <v>491832.89999999997</v>
      </c>
      <c r="D10" s="238">
        <f aca="true" t="shared" si="0" ref="D10:E10">D11+D17+D27+D35+D43+D46+D62+D72+D78+D68+D115</f>
        <v>447868.5</v>
      </c>
      <c r="E10" s="239">
        <f t="shared" si="0"/>
        <v>430255.89999999997</v>
      </c>
      <c r="F10" s="240"/>
      <c r="G10" s="240"/>
      <c r="H10" s="240"/>
      <c r="I10" s="241"/>
      <c r="J10" s="241"/>
      <c r="K10" s="241"/>
    </row>
    <row r="11" spans="1:15" ht="12.75">
      <c r="A11" s="236" t="s">
        <v>387</v>
      </c>
      <c r="B11" s="237" t="s">
        <v>388</v>
      </c>
      <c r="C11" s="238">
        <f aca="true" t="shared" si="1" ref="C11:E11">C12</f>
        <v>301951.69999999995</v>
      </c>
      <c r="D11" s="238">
        <f t="shared" si="1"/>
        <v>287276.9</v>
      </c>
      <c r="E11" s="239">
        <f t="shared" si="1"/>
        <v>275192.29999999993</v>
      </c>
      <c r="F11" s="240"/>
      <c r="G11" s="240"/>
      <c r="H11" s="240"/>
      <c r="M11" s="241"/>
      <c r="N11" s="241"/>
      <c r="O11" s="241"/>
    </row>
    <row r="12" spans="1:8" ht="12.75">
      <c r="A12" s="236" t="s">
        <v>389</v>
      </c>
      <c r="B12" s="237" t="s">
        <v>390</v>
      </c>
      <c r="C12" s="238">
        <f aca="true" t="shared" si="2" ref="C12:E12">C13+C14+C15+C16</f>
        <v>301951.69999999995</v>
      </c>
      <c r="D12" s="238">
        <f t="shared" si="2"/>
        <v>287276.9</v>
      </c>
      <c r="E12" s="239">
        <f t="shared" si="2"/>
        <v>275192.29999999993</v>
      </c>
      <c r="F12" s="240"/>
      <c r="G12" s="240"/>
      <c r="H12" s="240"/>
    </row>
    <row r="13" spans="1:8" ht="47.25">
      <c r="A13" s="242" t="s">
        <v>391</v>
      </c>
      <c r="B13" s="243" t="s">
        <v>392</v>
      </c>
      <c r="C13" s="244">
        <v>294941.4</v>
      </c>
      <c r="D13" s="244">
        <v>280380.7</v>
      </c>
      <c r="E13" s="245">
        <v>268368.6</v>
      </c>
      <c r="F13" s="246"/>
      <c r="G13" s="246"/>
      <c r="H13" s="246"/>
    </row>
    <row r="14" spans="1:8" ht="78.75">
      <c r="A14" s="242" t="s">
        <v>393</v>
      </c>
      <c r="B14" s="243" t="s">
        <v>394</v>
      </c>
      <c r="C14" s="244">
        <v>1013.6</v>
      </c>
      <c r="D14" s="244">
        <v>964</v>
      </c>
      <c r="E14" s="245">
        <v>923.1</v>
      </c>
      <c r="F14" s="246"/>
      <c r="G14" s="246"/>
      <c r="H14" s="246"/>
    </row>
    <row r="15" spans="1:8" ht="31.5">
      <c r="A15" s="242" t="s">
        <v>395</v>
      </c>
      <c r="B15" s="243" t="s">
        <v>396</v>
      </c>
      <c r="C15" s="244">
        <v>3429.6</v>
      </c>
      <c r="D15" s="244">
        <v>3262.4</v>
      </c>
      <c r="E15" s="245">
        <v>3124</v>
      </c>
      <c r="F15" s="246"/>
      <c r="G15" s="246"/>
      <c r="H15" s="246"/>
    </row>
    <row r="16" spans="1:8" ht="63">
      <c r="A16" s="242" t="s">
        <v>397</v>
      </c>
      <c r="B16" s="243" t="s">
        <v>398</v>
      </c>
      <c r="C16" s="244">
        <v>2567.1</v>
      </c>
      <c r="D16" s="244">
        <v>2669.8</v>
      </c>
      <c r="E16" s="245">
        <v>2776.6</v>
      </c>
      <c r="F16" s="246"/>
      <c r="G16" s="246"/>
      <c r="H16" s="246"/>
    </row>
    <row r="17" spans="1:8" ht="31.5">
      <c r="A17" s="236" t="s">
        <v>399</v>
      </c>
      <c r="B17" s="237" t="s">
        <v>400</v>
      </c>
      <c r="C17" s="238">
        <f aca="true" t="shared" si="3" ref="C17:E17">C18</f>
        <v>4792.6</v>
      </c>
      <c r="D17" s="238">
        <f t="shared" si="3"/>
        <v>5164.500000000001</v>
      </c>
      <c r="E17" s="239">
        <f t="shared" si="3"/>
        <v>5444.4</v>
      </c>
      <c r="F17" s="240"/>
      <c r="G17" s="240"/>
      <c r="H17" s="240"/>
    </row>
    <row r="18" spans="1:8" ht="12.75">
      <c r="A18" s="236" t="s">
        <v>401</v>
      </c>
      <c r="B18" s="237" t="s">
        <v>402</v>
      </c>
      <c r="C18" s="238">
        <f aca="true" t="shared" si="4" ref="C18:E18">C19+C21+C23+C25</f>
        <v>4792.6</v>
      </c>
      <c r="D18" s="238">
        <f t="shared" si="4"/>
        <v>5164.500000000001</v>
      </c>
      <c r="E18" s="239">
        <f t="shared" si="4"/>
        <v>5444.4</v>
      </c>
      <c r="F18" s="240"/>
      <c r="G18" s="240"/>
      <c r="H18" s="240"/>
    </row>
    <row r="19" spans="1:8" ht="47.25">
      <c r="A19" s="242" t="s">
        <v>403</v>
      </c>
      <c r="B19" s="243" t="s">
        <v>404</v>
      </c>
      <c r="C19" s="244">
        <f aca="true" t="shared" si="5" ref="C19:E19">C20</f>
        <v>2270</v>
      </c>
      <c r="D19" s="244">
        <f t="shared" si="5"/>
        <v>2463.9</v>
      </c>
      <c r="E19" s="245">
        <f t="shared" si="5"/>
        <v>2603.8</v>
      </c>
      <c r="F19" s="246"/>
      <c r="G19" s="246"/>
      <c r="H19" s="246"/>
    </row>
    <row r="20" spans="1:8" ht="63">
      <c r="A20" s="242" t="s">
        <v>405</v>
      </c>
      <c r="B20" s="247" t="s">
        <v>406</v>
      </c>
      <c r="C20" s="244">
        <v>2270</v>
      </c>
      <c r="D20" s="244">
        <v>2463.9</v>
      </c>
      <c r="E20" s="245">
        <v>2603.8</v>
      </c>
      <c r="F20" s="246"/>
      <c r="G20" s="246"/>
      <c r="H20" s="246"/>
    </row>
    <row r="21" spans="1:8" ht="47.25">
      <c r="A21" s="242" t="s">
        <v>407</v>
      </c>
      <c r="B21" s="247" t="s">
        <v>408</v>
      </c>
      <c r="C21" s="244">
        <f aca="true" t="shared" si="6" ref="C21:E21">C22</f>
        <v>15.8</v>
      </c>
      <c r="D21" s="244">
        <f t="shared" si="6"/>
        <v>16.8</v>
      </c>
      <c r="E21" s="245">
        <f t="shared" si="6"/>
        <v>17.3</v>
      </c>
      <c r="F21" s="246"/>
      <c r="G21" s="246"/>
      <c r="H21" s="246"/>
    </row>
    <row r="22" spans="1:8" ht="78.75">
      <c r="A22" s="242" t="s">
        <v>409</v>
      </c>
      <c r="B22" s="248" t="s">
        <v>410</v>
      </c>
      <c r="C22" s="244">
        <v>15.8</v>
      </c>
      <c r="D22" s="244">
        <v>16.8</v>
      </c>
      <c r="E22" s="245">
        <v>17.3</v>
      </c>
      <c r="F22" s="246"/>
      <c r="G22" s="246"/>
      <c r="H22" s="246"/>
    </row>
    <row r="23" spans="1:8" ht="47.25">
      <c r="A23" s="242" t="s">
        <v>411</v>
      </c>
      <c r="B23" s="248" t="s">
        <v>412</v>
      </c>
      <c r="C23" s="244">
        <f aca="true" t="shared" si="7" ref="C23:E23">C24</f>
        <v>2806.2</v>
      </c>
      <c r="D23" s="244">
        <f t="shared" si="7"/>
        <v>3006.5</v>
      </c>
      <c r="E23" s="245">
        <f t="shared" si="7"/>
        <v>3143.9</v>
      </c>
      <c r="F23" s="246"/>
      <c r="G23" s="246"/>
      <c r="H23" s="246"/>
    </row>
    <row r="24" spans="1:8" ht="63">
      <c r="A24" s="242" t="s">
        <v>413</v>
      </c>
      <c r="B24" s="248" t="s">
        <v>414</v>
      </c>
      <c r="C24" s="244">
        <v>2806.2</v>
      </c>
      <c r="D24" s="244">
        <v>3006.5</v>
      </c>
      <c r="E24" s="245">
        <v>3143.9</v>
      </c>
      <c r="F24" s="246"/>
      <c r="G24" s="246"/>
      <c r="H24" s="246"/>
    </row>
    <row r="25" spans="1:8" ht="47.25">
      <c r="A25" s="242" t="s">
        <v>415</v>
      </c>
      <c r="B25" s="248" t="s">
        <v>416</v>
      </c>
      <c r="C25" s="244">
        <f aca="true" t="shared" si="8" ref="C25:E25">C26</f>
        <v>-299.4</v>
      </c>
      <c r="D25" s="244">
        <f t="shared" si="8"/>
        <v>-322.7</v>
      </c>
      <c r="E25" s="245">
        <f t="shared" si="8"/>
        <v>-320.6</v>
      </c>
      <c r="F25" s="246"/>
      <c r="G25" s="246"/>
      <c r="H25" s="246"/>
    </row>
    <row r="26" spans="1:8" ht="63">
      <c r="A26" s="242" t="s">
        <v>417</v>
      </c>
      <c r="B26" s="247" t="s">
        <v>418</v>
      </c>
      <c r="C26" s="244">
        <v>-299.4</v>
      </c>
      <c r="D26" s="244">
        <v>-322.7</v>
      </c>
      <c r="E26" s="245">
        <v>-320.6</v>
      </c>
      <c r="F26" s="246"/>
      <c r="G26" s="246"/>
      <c r="H26" s="246"/>
    </row>
    <row r="27" spans="1:8" ht="12.75">
      <c r="A27" s="236" t="s">
        <v>419</v>
      </c>
      <c r="B27" s="237" t="s">
        <v>420</v>
      </c>
      <c r="C27" s="238">
        <f>C33+C28</f>
        <v>41130.9</v>
      </c>
      <c r="D27" s="238">
        <f aca="true" t="shared" si="9" ref="D27:E27">D33+D28</f>
        <v>41127.5</v>
      </c>
      <c r="E27" s="239">
        <f t="shared" si="9"/>
        <v>41128.7</v>
      </c>
      <c r="F27" s="240"/>
      <c r="G27" s="240"/>
      <c r="H27" s="240"/>
    </row>
    <row r="28" spans="1:8" ht="12.75">
      <c r="A28" s="236" t="s">
        <v>421</v>
      </c>
      <c r="B28" s="237" t="s">
        <v>422</v>
      </c>
      <c r="C28" s="238">
        <f aca="true" t="shared" si="10" ref="C28:E28">C29+C31</f>
        <v>31410.9</v>
      </c>
      <c r="D28" s="238">
        <f t="shared" si="10"/>
        <v>30704.5</v>
      </c>
      <c r="E28" s="239">
        <f t="shared" si="10"/>
        <v>29962.7</v>
      </c>
      <c r="F28" s="240"/>
      <c r="G28" s="240"/>
      <c r="H28" s="240"/>
    </row>
    <row r="29" spans="1:12" ht="12.75">
      <c r="A29" s="242" t="s">
        <v>423</v>
      </c>
      <c r="B29" s="243" t="s">
        <v>424</v>
      </c>
      <c r="C29" s="244">
        <f aca="true" t="shared" si="11" ref="C29:E29">C30</f>
        <v>18370.2</v>
      </c>
      <c r="D29" s="244">
        <f t="shared" si="11"/>
        <v>18112.4</v>
      </c>
      <c r="E29" s="245">
        <f t="shared" si="11"/>
        <v>17634.5</v>
      </c>
      <c r="F29" s="246"/>
      <c r="G29" s="246"/>
      <c r="H29" s="246"/>
      <c r="J29" s="249"/>
      <c r="K29" s="249"/>
      <c r="L29" s="249"/>
    </row>
    <row r="30" spans="1:12" ht="12.75">
      <c r="A30" s="242" t="s">
        <v>425</v>
      </c>
      <c r="B30" s="243" t="s">
        <v>424</v>
      </c>
      <c r="C30" s="212">
        <v>18370.2</v>
      </c>
      <c r="D30" s="213">
        <v>18112.4</v>
      </c>
      <c r="E30" s="250">
        <v>17634.5</v>
      </c>
      <c r="F30" s="251"/>
      <c r="G30" s="251"/>
      <c r="H30" s="251"/>
      <c r="J30" s="241"/>
      <c r="K30" s="241"/>
      <c r="L30" s="241"/>
    </row>
    <row r="31" spans="1:12" ht="31.5">
      <c r="A31" s="242" t="s">
        <v>426</v>
      </c>
      <c r="B31" s="243" t="s">
        <v>427</v>
      </c>
      <c r="C31" s="244">
        <f aca="true" t="shared" si="12" ref="C31:E31">C32</f>
        <v>13040.7</v>
      </c>
      <c r="D31" s="244">
        <f t="shared" si="12"/>
        <v>12592.1</v>
      </c>
      <c r="E31" s="245">
        <f t="shared" si="12"/>
        <v>12328.2</v>
      </c>
      <c r="F31" s="246"/>
      <c r="G31" s="246"/>
      <c r="H31" s="246"/>
      <c r="J31" s="241"/>
      <c r="K31" s="241"/>
      <c r="L31" s="241"/>
    </row>
    <row r="32" spans="1:8" ht="47.25">
      <c r="A32" s="242" t="s">
        <v>428</v>
      </c>
      <c r="B32" s="243" t="s">
        <v>429</v>
      </c>
      <c r="C32" s="212">
        <v>13040.7</v>
      </c>
      <c r="D32" s="213">
        <v>12592.1</v>
      </c>
      <c r="E32" s="250">
        <v>12328.2</v>
      </c>
      <c r="F32" s="251"/>
      <c r="G32" s="251"/>
      <c r="H32" s="251"/>
    </row>
    <row r="33" spans="1:11" ht="12.75">
      <c r="A33" s="236" t="s">
        <v>430</v>
      </c>
      <c r="B33" s="237" t="s">
        <v>431</v>
      </c>
      <c r="C33" s="238">
        <f aca="true" t="shared" si="13" ref="C33:E33">C34</f>
        <v>9720</v>
      </c>
      <c r="D33" s="238">
        <f t="shared" si="13"/>
        <v>10423</v>
      </c>
      <c r="E33" s="239">
        <f t="shared" si="13"/>
        <v>11166</v>
      </c>
      <c r="F33" s="240"/>
      <c r="G33" s="240"/>
      <c r="H33" s="240"/>
      <c r="K33" s="252"/>
    </row>
    <row r="34" spans="1:8" ht="31.5">
      <c r="A34" s="242" t="s">
        <v>432</v>
      </c>
      <c r="B34" s="243" t="s">
        <v>433</v>
      </c>
      <c r="C34" s="214">
        <v>9720</v>
      </c>
      <c r="D34" s="214">
        <v>10423</v>
      </c>
      <c r="E34" s="253">
        <v>11166</v>
      </c>
      <c r="F34" s="254"/>
      <c r="G34" s="254"/>
      <c r="H34" s="254"/>
    </row>
    <row r="35" spans="1:8" ht="12.75">
      <c r="A35" s="236" t="s">
        <v>434</v>
      </c>
      <c r="B35" s="237" t="s">
        <v>435</v>
      </c>
      <c r="C35" s="238">
        <f aca="true" t="shared" si="14" ref="C35:E35">C36+C38</f>
        <v>61701</v>
      </c>
      <c r="D35" s="238">
        <f t="shared" si="14"/>
        <v>62675</v>
      </c>
      <c r="E35" s="239">
        <f t="shared" si="14"/>
        <v>63668</v>
      </c>
      <c r="F35" s="240"/>
      <c r="G35" s="240"/>
      <c r="H35" s="240"/>
    </row>
    <row r="36" spans="1:8" ht="12.75">
      <c r="A36" s="236" t="s">
        <v>436</v>
      </c>
      <c r="B36" s="237" t="s">
        <v>437</v>
      </c>
      <c r="C36" s="238">
        <f aca="true" t="shared" si="15" ref="C36:E36">C37</f>
        <v>19061</v>
      </c>
      <c r="D36" s="238">
        <f t="shared" si="15"/>
        <v>19232</v>
      </c>
      <c r="E36" s="239">
        <f t="shared" si="15"/>
        <v>19405</v>
      </c>
      <c r="F36" s="240"/>
      <c r="G36" s="240"/>
      <c r="H36" s="240"/>
    </row>
    <row r="37" spans="1:8" ht="31.5">
      <c r="A37" s="242" t="s">
        <v>438</v>
      </c>
      <c r="B37" s="243" t="s">
        <v>439</v>
      </c>
      <c r="C37" s="255">
        <v>19061</v>
      </c>
      <c r="D37" s="255">
        <v>19232</v>
      </c>
      <c r="E37" s="256">
        <v>19405</v>
      </c>
      <c r="F37" s="257"/>
      <c r="G37" s="257"/>
      <c r="H37" s="257"/>
    </row>
    <row r="38" spans="1:8" ht="12.75">
      <c r="A38" s="236" t="s">
        <v>440</v>
      </c>
      <c r="B38" s="237" t="s">
        <v>441</v>
      </c>
      <c r="C38" s="238">
        <f aca="true" t="shared" si="16" ref="C38:E38">C39+C41</f>
        <v>42640</v>
      </c>
      <c r="D38" s="238">
        <f t="shared" si="16"/>
        <v>43443</v>
      </c>
      <c r="E38" s="239">
        <f t="shared" si="16"/>
        <v>44263</v>
      </c>
      <c r="F38" s="240"/>
      <c r="G38" s="240"/>
      <c r="H38" s="240"/>
    </row>
    <row r="39" spans="1:8" ht="12.75">
      <c r="A39" s="242" t="s">
        <v>442</v>
      </c>
      <c r="B39" s="243" t="s">
        <v>443</v>
      </c>
      <c r="C39" s="244">
        <f aca="true" t="shared" si="17" ref="C39:E39">C40</f>
        <v>34134</v>
      </c>
      <c r="D39" s="244">
        <f t="shared" si="17"/>
        <v>34919</v>
      </c>
      <c r="E39" s="245">
        <f t="shared" si="17"/>
        <v>35723</v>
      </c>
      <c r="F39" s="246"/>
      <c r="G39" s="246"/>
      <c r="H39" s="246"/>
    </row>
    <row r="40" spans="1:8" ht="31.5">
      <c r="A40" s="242" t="s">
        <v>444</v>
      </c>
      <c r="B40" s="243" t="s">
        <v>445</v>
      </c>
      <c r="C40" s="255">
        <v>34134</v>
      </c>
      <c r="D40" s="255">
        <v>34919</v>
      </c>
      <c r="E40" s="256">
        <v>35723</v>
      </c>
      <c r="F40" s="257"/>
      <c r="G40" s="257"/>
      <c r="H40" s="257"/>
    </row>
    <row r="41" spans="1:8" ht="12.75">
      <c r="A41" s="242" t="s">
        <v>446</v>
      </c>
      <c r="B41" s="243" t="s">
        <v>447</v>
      </c>
      <c r="C41" s="244">
        <f aca="true" t="shared" si="18" ref="C41:E41">C42</f>
        <v>8506</v>
      </c>
      <c r="D41" s="244">
        <f t="shared" si="18"/>
        <v>8524</v>
      </c>
      <c r="E41" s="245">
        <f t="shared" si="18"/>
        <v>8540</v>
      </c>
      <c r="F41" s="246"/>
      <c r="G41" s="246"/>
      <c r="H41" s="246"/>
    </row>
    <row r="42" spans="1:8" ht="31.5">
      <c r="A42" s="242" t="s">
        <v>448</v>
      </c>
      <c r="B42" s="243" t="s">
        <v>449</v>
      </c>
      <c r="C42" s="255">
        <v>8506</v>
      </c>
      <c r="D42" s="255">
        <v>8524</v>
      </c>
      <c r="E42" s="256">
        <v>8540</v>
      </c>
      <c r="F42" s="257"/>
      <c r="G42" s="257"/>
      <c r="H42" s="257"/>
    </row>
    <row r="43" spans="1:8" ht="12.75">
      <c r="A43" s="236" t="s">
        <v>450</v>
      </c>
      <c r="B43" s="237" t="s">
        <v>451</v>
      </c>
      <c r="C43" s="238">
        <f aca="true" t="shared" si="19" ref="C43:E44">C44</f>
        <v>7129</v>
      </c>
      <c r="D43" s="238">
        <f t="shared" si="19"/>
        <v>7129</v>
      </c>
      <c r="E43" s="239">
        <f t="shared" si="19"/>
        <v>7129</v>
      </c>
      <c r="F43" s="240"/>
      <c r="G43" s="240"/>
      <c r="H43" s="240"/>
    </row>
    <row r="44" spans="1:8" ht="31.5">
      <c r="A44" s="236" t="s">
        <v>452</v>
      </c>
      <c r="B44" s="237" t="s">
        <v>453</v>
      </c>
      <c r="C44" s="238">
        <f t="shared" si="19"/>
        <v>7129</v>
      </c>
      <c r="D44" s="238">
        <f t="shared" si="19"/>
        <v>7129</v>
      </c>
      <c r="E44" s="239">
        <f t="shared" si="19"/>
        <v>7129</v>
      </c>
      <c r="F44" s="240"/>
      <c r="G44" s="240"/>
      <c r="H44" s="240"/>
    </row>
    <row r="45" spans="1:9" ht="31.5">
      <c r="A45" s="242" t="s">
        <v>454</v>
      </c>
      <c r="B45" s="243" t="s">
        <v>455</v>
      </c>
      <c r="C45" s="255">
        <v>7129</v>
      </c>
      <c r="D45" s="255">
        <v>7129</v>
      </c>
      <c r="E45" s="256">
        <v>7129</v>
      </c>
      <c r="F45" s="257"/>
      <c r="G45" s="257"/>
      <c r="H45" s="257"/>
      <c r="I45" s="258"/>
    </row>
    <row r="46" spans="1:8" ht="31.5">
      <c r="A46" s="236" t="s">
        <v>456</v>
      </c>
      <c r="B46" s="237" t="s">
        <v>457</v>
      </c>
      <c r="C46" s="238">
        <f aca="true" t="shared" si="20" ref="C46:E46">C47+C54+C57</f>
        <v>25528.7</v>
      </c>
      <c r="D46" s="238">
        <f t="shared" si="20"/>
        <v>24885.600000000002</v>
      </c>
      <c r="E46" s="239">
        <f t="shared" si="20"/>
        <v>24423.3</v>
      </c>
      <c r="F46" s="240"/>
      <c r="G46" s="240"/>
      <c r="H46" s="240"/>
    </row>
    <row r="47" spans="1:8" ht="63">
      <c r="A47" s="236" t="s">
        <v>458</v>
      </c>
      <c r="B47" s="237" t="s">
        <v>459</v>
      </c>
      <c r="C47" s="238">
        <f aca="true" t="shared" si="21" ref="C47:E47">C48+C50+C52</f>
        <v>22956.1</v>
      </c>
      <c r="D47" s="238">
        <f t="shared" si="21"/>
        <v>22337.5</v>
      </c>
      <c r="E47" s="239">
        <f t="shared" si="21"/>
        <v>21901.3</v>
      </c>
      <c r="F47" s="240"/>
      <c r="G47" s="240"/>
      <c r="H47" s="240"/>
    </row>
    <row r="48" spans="1:8" ht="47.25">
      <c r="A48" s="242" t="s">
        <v>460</v>
      </c>
      <c r="B48" s="243" t="s">
        <v>461</v>
      </c>
      <c r="C48" s="244">
        <f aca="true" t="shared" si="22" ref="C48:E48">C49</f>
        <v>14555.8</v>
      </c>
      <c r="D48" s="244">
        <f t="shared" si="22"/>
        <v>13937.2</v>
      </c>
      <c r="E48" s="245">
        <f t="shared" si="22"/>
        <v>13501</v>
      </c>
      <c r="F48" s="246"/>
      <c r="G48" s="246"/>
      <c r="H48" s="246"/>
    </row>
    <row r="49" spans="1:8" ht="47.25">
      <c r="A49" s="242" t="s">
        <v>462</v>
      </c>
      <c r="B49" s="243" t="s">
        <v>463</v>
      </c>
      <c r="C49" s="244">
        <v>14555.8</v>
      </c>
      <c r="D49" s="244">
        <v>13937.2</v>
      </c>
      <c r="E49" s="245">
        <v>13501</v>
      </c>
      <c r="F49" s="246"/>
      <c r="G49" s="246"/>
      <c r="H49" s="246"/>
    </row>
    <row r="50" spans="1:8" ht="47.25">
      <c r="A50" s="242" t="s">
        <v>464</v>
      </c>
      <c r="B50" s="243" t="s">
        <v>465</v>
      </c>
      <c r="C50" s="255">
        <f aca="true" t="shared" si="23" ref="C50:E50">C51</f>
        <v>1232.3</v>
      </c>
      <c r="D50" s="255">
        <f t="shared" si="23"/>
        <v>1232.3</v>
      </c>
      <c r="E50" s="256">
        <f t="shared" si="23"/>
        <v>1232.3</v>
      </c>
      <c r="F50" s="257"/>
      <c r="G50" s="257"/>
      <c r="H50" s="257"/>
    </row>
    <row r="51" spans="1:8" ht="47.25">
      <c r="A51" s="242" t="s">
        <v>466</v>
      </c>
      <c r="B51" s="243" t="s">
        <v>467</v>
      </c>
      <c r="C51" s="255">
        <v>1232.3</v>
      </c>
      <c r="D51" s="255">
        <v>1232.3</v>
      </c>
      <c r="E51" s="256">
        <v>1232.3</v>
      </c>
      <c r="F51" s="257"/>
      <c r="G51" s="257"/>
      <c r="H51" s="257"/>
    </row>
    <row r="52" spans="1:8" ht="31.5">
      <c r="A52" s="242" t="s">
        <v>468</v>
      </c>
      <c r="B52" s="243" t="s">
        <v>469</v>
      </c>
      <c r="C52" s="244">
        <f aca="true" t="shared" si="24" ref="C52:E52">C53</f>
        <v>7168</v>
      </c>
      <c r="D52" s="244">
        <f t="shared" si="24"/>
        <v>7168</v>
      </c>
      <c r="E52" s="245">
        <f t="shared" si="24"/>
        <v>7168</v>
      </c>
      <c r="F52" s="246"/>
      <c r="G52" s="246"/>
      <c r="H52" s="246"/>
    </row>
    <row r="53" spans="1:8" ht="31.5">
      <c r="A53" s="242" t="s">
        <v>470</v>
      </c>
      <c r="B53" s="243" t="s">
        <v>471</v>
      </c>
      <c r="C53" s="244">
        <v>7168</v>
      </c>
      <c r="D53" s="244">
        <v>7168</v>
      </c>
      <c r="E53" s="245">
        <v>7168</v>
      </c>
      <c r="F53" s="246"/>
      <c r="G53" s="246"/>
      <c r="H53" s="246"/>
    </row>
    <row r="54" spans="1:8" ht="12.75">
      <c r="A54" s="236" t="s">
        <v>472</v>
      </c>
      <c r="B54" s="237" t="s">
        <v>473</v>
      </c>
      <c r="C54" s="238">
        <f aca="true" t="shared" si="25" ref="C54:E55">C55</f>
        <v>6.7</v>
      </c>
      <c r="D54" s="238">
        <f t="shared" si="25"/>
        <v>6.7</v>
      </c>
      <c r="E54" s="239">
        <f t="shared" si="25"/>
        <v>6.7</v>
      </c>
      <c r="F54" s="240"/>
      <c r="G54" s="240"/>
      <c r="H54" s="240"/>
    </row>
    <row r="55" spans="1:8" ht="31.5">
      <c r="A55" s="242" t="s">
        <v>474</v>
      </c>
      <c r="B55" s="243" t="s">
        <v>475</v>
      </c>
      <c r="C55" s="244">
        <f t="shared" si="25"/>
        <v>6.7</v>
      </c>
      <c r="D55" s="244">
        <f t="shared" si="25"/>
        <v>6.7</v>
      </c>
      <c r="E55" s="245">
        <f t="shared" si="25"/>
        <v>6.7</v>
      </c>
      <c r="F55" s="246"/>
      <c r="G55" s="246"/>
      <c r="H55" s="246"/>
    </row>
    <row r="56" spans="1:8" ht="31.5">
      <c r="A56" s="242" t="s">
        <v>476</v>
      </c>
      <c r="B56" s="243" t="s">
        <v>477</v>
      </c>
      <c r="C56" s="244">
        <v>6.7</v>
      </c>
      <c r="D56" s="244">
        <v>6.7</v>
      </c>
      <c r="E56" s="245">
        <v>6.7</v>
      </c>
      <c r="F56" s="246"/>
      <c r="G56" s="246"/>
      <c r="H56" s="246"/>
    </row>
    <row r="57" spans="1:8" ht="63">
      <c r="A57" s="236" t="s">
        <v>478</v>
      </c>
      <c r="B57" s="237" t="s">
        <v>479</v>
      </c>
      <c r="C57" s="238">
        <f aca="true" t="shared" si="26" ref="C57:E57">C58+C60</f>
        <v>2565.9</v>
      </c>
      <c r="D57" s="238">
        <f t="shared" si="26"/>
        <v>2541.4</v>
      </c>
      <c r="E57" s="239">
        <f t="shared" si="26"/>
        <v>2515.2999999999997</v>
      </c>
      <c r="F57" s="240"/>
      <c r="G57" s="240"/>
      <c r="H57" s="240"/>
    </row>
    <row r="58" spans="1:8" ht="47.25">
      <c r="A58" s="242" t="s">
        <v>480</v>
      </c>
      <c r="B58" s="243" t="s">
        <v>481</v>
      </c>
      <c r="C58" s="244">
        <f aca="true" t="shared" si="27" ref="C58:E58">C59</f>
        <v>2192.6</v>
      </c>
      <c r="D58" s="244">
        <f t="shared" si="27"/>
        <v>2150.9</v>
      </c>
      <c r="E58" s="245">
        <f t="shared" si="27"/>
        <v>2109.2</v>
      </c>
      <c r="F58" s="246"/>
      <c r="G58" s="246"/>
      <c r="H58" s="246"/>
    </row>
    <row r="59" spans="1:8" ht="47.25">
      <c r="A59" s="242" t="s">
        <v>482</v>
      </c>
      <c r="B59" s="243" t="s">
        <v>483</v>
      </c>
      <c r="C59" s="244">
        <v>2192.6</v>
      </c>
      <c r="D59" s="244">
        <v>2150.9</v>
      </c>
      <c r="E59" s="245">
        <v>2109.2</v>
      </c>
      <c r="F59" s="246"/>
      <c r="G59" s="246"/>
      <c r="H59" s="246"/>
    </row>
    <row r="60" spans="1:8" ht="63">
      <c r="A60" s="242" t="s">
        <v>484</v>
      </c>
      <c r="B60" s="243" t="s">
        <v>485</v>
      </c>
      <c r="C60" s="244">
        <f aca="true" t="shared" si="28" ref="C60:E60">C61</f>
        <v>373.3</v>
      </c>
      <c r="D60" s="244">
        <f t="shared" si="28"/>
        <v>390.5</v>
      </c>
      <c r="E60" s="245">
        <f t="shared" si="28"/>
        <v>406.1</v>
      </c>
      <c r="F60" s="246"/>
      <c r="G60" s="246"/>
      <c r="H60" s="246"/>
    </row>
    <row r="61" spans="1:8" ht="63">
      <c r="A61" s="242" t="s">
        <v>486</v>
      </c>
      <c r="B61" s="243" t="s">
        <v>487</v>
      </c>
      <c r="C61" s="244">
        <v>373.3</v>
      </c>
      <c r="D61" s="244">
        <v>390.5</v>
      </c>
      <c r="E61" s="245">
        <v>406.1</v>
      </c>
      <c r="F61" s="246"/>
      <c r="G61" s="246"/>
      <c r="H61" s="246"/>
    </row>
    <row r="62" spans="1:8" ht="12.75">
      <c r="A62" s="236" t="s">
        <v>488</v>
      </c>
      <c r="B62" s="237" t="s">
        <v>489</v>
      </c>
      <c r="C62" s="238">
        <f aca="true" t="shared" si="29" ref="C62:E62">C63</f>
        <v>510</v>
      </c>
      <c r="D62" s="238">
        <f t="shared" si="29"/>
        <v>510</v>
      </c>
      <c r="E62" s="239">
        <f t="shared" si="29"/>
        <v>510</v>
      </c>
      <c r="F62" s="240"/>
      <c r="G62" s="240"/>
      <c r="H62" s="240"/>
    </row>
    <row r="63" spans="1:8" ht="12.75">
      <c r="A63" s="236" t="s">
        <v>490</v>
      </c>
      <c r="B63" s="237" t="s">
        <v>491</v>
      </c>
      <c r="C63" s="238">
        <f aca="true" t="shared" si="30" ref="C63:E63">SUM(C64:C66)</f>
        <v>510</v>
      </c>
      <c r="D63" s="238">
        <f t="shared" si="30"/>
        <v>510</v>
      </c>
      <c r="E63" s="239">
        <f t="shared" si="30"/>
        <v>510</v>
      </c>
      <c r="F63" s="240"/>
      <c r="G63" s="240"/>
      <c r="H63" s="240"/>
    </row>
    <row r="64" spans="1:8" ht="12.75">
      <c r="A64" s="259" t="s">
        <v>492</v>
      </c>
      <c r="B64" s="260" t="s">
        <v>493</v>
      </c>
      <c r="C64" s="244">
        <v>96.2</v>
      </c>
      <c r="D64" s="244">
        <v>96.2</v>
      </c>
      <c r="E64" s="245">
        <v>96.2</v>
      </c>
      <c r="F64" s="246"/>
      <c r="G64" s="246"/>
      <c r="H64" s="246"/>
    </row>
    <row r="65" spans="1:8" ht="12.75">
      <c r="A65" s="259" t="s">
        <v>494</v>
      </c>
      <c r="B65" s="261" t="s">
        <v>495</v>
      </c>
      <c r="C65" s="244">
        <v>208.8</v>
      </c>
      <c r="D65" s="244">
        <v>208.8</v>
      </c>
      <c r="E65" s="245">
        <v>208.8</v>
      </c>
      <c r="F65" s="246"/>
      <c r="G65" s="246"/>
      <c r="H65" s="246"/>
    </row>
    <row r="66" spans="1:8" ht="12.75">
      <c r="A66" s="259" t="s">
        <v>496</v>
      </c>
      <c r="B66" s="261" t="s">
        <v>497</v>
      </c>
      <c r="C66" s="244">
        <f aca="true" t="shared" si="31" ref="C66:E66">C67</f>
        <v>205</v>
      </c>
      <c r="D66" s="244">
        <f t="shared" si="31"/>
        <v>205</v>
      </c>
      <c r="E66" s="245">
        <f t="shared" si="31"/>
        <v>205</v>
      </c>
      <c r="F66" s="246"/>
      <c r="G66" s="246"/>
      <c r="H66" s="246"/>
    </row>
    <row r="67" spans="1:8" ht="12.75">
      <c r="A67" s="259" t="s">
        <v>498</v>
      </c>
      <c r="B67" s="261" t="s">
        <v>499</v>
      </c>
      <c r="C67" s="244">
        <v>205</v>
      </c>
      <c r="D67" s="244">
        <v>205</v>
      </c>
      <c r="E67" s="245">
        <v>205</v>
      </c>
      <c r="F67" s="246"/>
      <c r="G67" s="246"/>
      <c r="H67" s="246"/>
    </row>
    <row r="68" spans="1:8" ht="12.75">
      <c r="A68" s="234" t="s">
        <v>723</v>
      </c>
      <c r="B68" s="262" t="s">
        <v>724</v>
      </c>
      <c r="C68" s="238">
        <f>C69</f>
        <v>1653.7</v>
      </c>
      <c r="D68" s="238">
        <f aca="true" t="shared" si="32" ref="D68:E70">D69</f>
        <v>0</v>
      </c>
      <c r="E68" s="239">
        <f t="shared" si="32"/>
        <v>0</v>
      </c>
      <c r="F68" s="246"/>
      <c r="G68" s="246"/>
      <c r="H68" s="246"/>
    </row>
    <row r="69" spans="1:8" ht="12.75">
      <c r="A69" s="234" t="s">
        <v>725</v>
      </c>
      <c r="B69" s="262" t="s">
        <v>726</v>
      </c>
      <c r="C69" s="238">
        <f>C70</f>
        <v>1653.7</v>
      </c>
      <c r="D69" s="238">
        <f t="shared" si="32"/>
        <v>0</v>
      </c>
      <c r="E69" s="239">
        <f t="shared" si="32"/>
        <v>0</v>
      </c>
      <c r="F69" s="246"/>
      <c r="G69" s="246"/>
      <c r="H69" s="246"/>
    </row>
    <row r="70" spans="1:8" ht="12.75">
      <c r="A70" s="259" t="s">
        <v>727</v>
      </c>
      <c r="B70" s="261" t="s">
        <v>728</v>
      </c>
      <c r="C70" s="244">
        <f>C71</f>
        <v>1653.7</v>
      </c>
      <c r="D70" s="244">
        <f t="shared" si="32"/>
        <v>0</v>
      </c>
      <c r="E70" s="245">
        <f t="shared" si="32"/>
        <v>0</v>
      </c>
      <c r="F70" s="246"/>
      <c r="G70" s="246"/>
      <c r="H70" s="246"/>
    </row>
    <row r="71" spans="1:8" ht="12.75">
      <c r="A71" s="259" t="s">
        <v>729</v>
      </c>
      <c r="B71" s="261" t="s">
        <v>730</v>
      </c>
      <c r="C71" s="244">
        <v>1653.7</v>
      </c>
      <c r="D71" s="244">
        <v>0</v>
      </c>
      <c r="E71" s="245">
        <v>0</v>
      </c>
      <c r="F71" s="246"/>
      <c r="G71" s="246"/>
      <c r="H71" s="246"/>
    </row>
    <row r="72" spans="1:8" ht="12.75">
      <c r="A72" s="236" t="s">
        <v>500</v>
      </c>
      <c r="B72" s="237" t="s">
        <v>501</v>
      </c>
      <c r="C72" s="238">
        <f aca="true" t="shared" si="33" ref="C72:E72">C73+C76</f>
        <v>42504.200000000004</v>
      </c>
      <c r="D72" s="238">
        <f t="shared" si="33"/>
        <v>15251.800000000001</v>
      </c>
      <c r="E72" s="239">
        <f t="shared" si="33"/>
        <v>8910.199999999999</v>
      </c>
      <c r="F72" s="240"/>
      <c r="G72" s="240"/>
      <c r="H72" s="240"/>
    </row>
    <row r="73" spans="1:8" ht="31.5">
      <c r="A73" s="236" t="s">
        <v>502</v>
      </c>
      <c r="B73" s="237" t="s">
        <v>503</v>
      </c>
      <c r="C73" s="238">
        <f aca="true" t="shared" si="34" ref="C73:E74">C74</f>
        <v>1712.8</v>
      </c>
      <c r="D73" s="238">
        <f t="shared" si="34"/>
        <v>1584.9</v>
      </c>
      <c r="E73" s="239">
        <f t="shared" si="34"/>
        <v>1696.9</v>
      </c>
      <c r="F73" s="240"/>
      <c r="G73" s="240"/>
      <c r="H73" s="240"/>
    </row>
    <row r="74" spans="1:8" ht="12.75">
      <c r="A74" s="242" t="s">
        <v>504</v>
      </c>
      <c r="B74" s="243" t="s">
        <v>505</v>
      </c>
      <c r="C74" s="244">
        <f t="shared" si="34"/>
        <v>1712.8</v>
      </c>
      <c r="D74" s="244">
        <f t="shared" si="34"/>
        <v>1584.9</v>
      </c>
      <c r="E74" s="245">
        <f t="shared" si="34"/>
        <v>1696.9</v>
      </c>
      <c r="F74" s="246"/>
      <c r="G74" s="246"/>
      <c r="H74" s="246"/>
    </row>
    <row r="75" spans="1:8" ht="31.5">
      <c r="A75" s="242" t="s">
        <v>506</v>
      </c>
      <c r="B75" s="243" t="s">
        <v>507</v>
      </c>
      <c r="C75" s="244">
        <v>1712.8</v>
      </c>
      <c r="D75" s="244">
        <v>1584.9</v>
      </c>
      <c r="E75" s="245">
        <v>1696.9</v>
      </c>
      <c r="F75" s="246"/>
      <c r="G75" s="246"/>
      <c r="H75" s="246"/>
    </row>
    <row r="76" spans="1:8" ht="31.5">
      <c r="A76" s="236" t="s">
        <v>508</v>
      </c>
      <c r="B76" s="263" t="s">
        <v>509</v>
      </c>
      <c r="C76" s="238">
        <f aca="true" t="shared" si="35" ref="C76:E76">C77</f>
        <v>40791.4</v>
      </c>
      <c r="D76" s="238">
        <f t="shared" si="35"/>
        <v>13666.900000000001</v>
      </c>
      <c r="E76" s="239">
        <f t="shared" si="35"/>
        <v>7213.299999999999</v>
      </c>
      <c r="F76" s="240"/>
      <c r="G76" s="240"/>
      <c r="H76" s="240"/>
    </row>
    <row r="77" spans="1:8" ht="31.5">
      <c r="A77" s="242" t="s">
        <v>510</v>
      </c>
      <c r="B77" s="247" t="s">
        <v>511</v>
      </c>
      <c r="C77" s="244">
        <f>16997.4+23794</f>
        <v>40791.4</v>
      </c>
      <c r="D77" s="244">
        <f>13666.9+14500-14500</f>
        <v>13666.900000000001</v>
      </c>
      <c r="E77" s="245">
        <f>7213.3+14500-14500</f>
        <v>7213.299999999999</v>
      </c>
      <c r="F77" s="246"/>
      <c r="G77" s="246"/>
      <c r="H77" s="246"/>
    </row>
    <row r="78" spans="1:8" ht="12.75">
      <c r="A78" s="236" t="s">
        <v>512</v>
      </c>
      <c r="B78" s="263" t="s">
        <v>513</v>
      </c>
      <c r="C78" s="238">
        <f>C79+C103+C112+C108+C105</f>
        <v>4689</v>
      </c>
      <c r="D78" s="238">
        <f aca="true" t="shared" si="36" ref="D78:E78">D79+D103+D112+D108+D105</f>
        <v>3848.2000000000003</v>
      </c>
      <c r="E78" s="239">
        <f t="shared" si="36"/>
        <v>3850</v>
      </c>
      <c r="F78" s="240"/>
      <c r="G78" s="240"/>
      <c r="H78" s="240"/>
    </row>
    <row r="79" spans="1:8" ht="31.5">
      <c r="A79" s="236" t="s">
        <v>514</v>
      </c>
      <c r="B79" s="263" t="s">
        <v>515</v>
      </c>
      <c r="C79" s="238">
        <f aca="true" t="shared" si="37" ref="C79:E79">C93+C95+C101+C80+C82+C84+C87+C97+C99+C91+C89</f>
        <v>1812.2</v>
      </c>
      <c r="D79" s="238">
        <f t="shared" si="37"/>
        <v>1804.4</v>
      </c>
      <c r="E79" s="239">
        <f t="shared" si="37"/>
        <v>1812.2</v>
      </c>
      <c r="F79" s="240"/>
      <c r="G79" s="240"/>
      <c r="H79" s="240"/>
    </row>
    <row r="80" spans="1:8" ht="47.25">
      <c r="A80" s="264" t="s">
        <v>516</v>
      </c>
      <c r="B80" s="247" t="s">
        <v>517</v>
      </c>
      <c r="C80" s="244">
        <f aca="true" t="shared" si="38" ref="C80:E80">C81</f>
        <v>42.2</v>
      </c>
      <c r="D80" s="244">
        <f t="shared" si="38"/>
        <v>41.7</v>
      </c>
      <c r="E80" s="245">
        <f t="shared" si="38"/>
        <v>42</v>
      </c>
      <c r="F80" s="246"/>
      <c r="G80" s="246"/>
      <c r="H80" s="246"/>
    </row>
    <row r="81" spans="1:9" ht="47.25">
      <c r="A81" s="242" t="s">
        <v>518</v>
      </c>
      <c r="B81" s="247" t="s">
        <v>519</v>
      </c>
      <c r="C81" s="244">
        <f>26+15.6+0.6</f>
        <v>42.2</v>
      </c>
      <c r="D81" s="244">
        <f>25.5+15.6+0.6</f>
        <v>41.7</v>
      </c>
      <c r="E81" s="245">
        <f>25.8+15.6+0.6</f>
        <v>42</v>
      </c>
      <c r="F81" s="246"/>
      <c r="G81" s="246"/>
      <c r="H81" s="246"/>
      <c r="I81" s="258"/>
    </row>
    <row r="82" spans="1:8" ht="47.25">
      <c r="A82" s="242" t="s">
        <v>520</v>
      </c>
      <c r="B82" s="247" t="s">
        <v>521</v>
      </c>
      <c r="C82" s="244">
        <f aca="true" t="shared" si="39" ref="C82:E82">C83</f>
        <v>71.9</v>
      </c>
      <c r="D82" s="244">
        <f t="shared" si="39"/>
        <v>66.9</v>
      </c>
      <c r="E82" s="245">
        <f t="shared" si="39"/>
        <v>74.4</v>
      </c>
      <c r="F82" s="246"/>
      <c r="G82" s="246"/>
      <c r="H82" s="246"/>
    </row>
    <row r="83" spans="1:9" ht="63">
      <c r="A83" s="242" t="s">
        <v>522</v>
      </c>
      <c r="B83" s="247" t="s">
        <v>523</v>
      </c>
      <c r="C83" s="244">
        <f>45+26.9</f>
        <v>71.9</v>
      </c>
      <c r="D83" s="244">
        <f>40+26.9</f>
        <v>66.9</v>
      </c>
      <c r="E83" s="245">
        <f>47.5+26.9</f>
        <v>74.4</v>
      </c>
      <c r="F83" s="246"/>
      <c r="G83" s="246"/>
      <c r="H83" s="246"/>
      <c r="I83" s="258"/>
    </row>
    <row r="84" spans="1:8" ht="47.25">
      <c r="A84" s="242" t="s">
        <v>524</v>
      </c>
      <c r="B84" s="247" t="s">
        <v>525</v>
      </c>
      <c r="C84" s="244">
        <f aca="true" t="shared" si="40" ref="C84:E84">C85+C86</f>
        <v>83.2</v>
      </c>
      <c r="D84" s="244">
        <f t="shared" si="40"/>
        <v>83.2</v>
      </c>
      <c r="E84" s="245">
        <f t="shared" si="40"/>
        <v>83.2</v>
      </c>
      <c r="F84" s="246"/>
      <c r="G84" s="246"/>
      <c r="H84" s="246"/>
    </row>
    <row r="85" spans="1:9" ht="63">
      <c r="A85" s="242" t="s">
        <v>526</v>
      </c>
      <c r="B85" s="247" t="s">
        <v>527</v>
      </c>
      <c r="C85" s="244">
        <f>7.6+50.1+3.6</f>
        <v>61.300000000000004</v>
      </c>
      <c r="D85" s="244">
        <f>7.6+50.1+3.6</f>
        <v>61.300000000000004</v>
      </c>
      <c r="E85" s="245">
        <f>7.6+50.1+3.6</f>
        <v>61.300000000000004</v>
      </c>
      <c r="F85" s="246"/>
      <c r="G85" s="246"/>
      <c r="H85" s="246"/>
      <c r="I85" s="258"/>
    </row>
    <row r="86" spans="1:9" ht="47.25">
      <c r="A86" s="242" t="s">
        <v>528</v>
      </c>
      <c r="B86" s="247" t="s">
        <v>529</v>
      </c>
      <c r="C86" s="244">
        <v>21.9</v>
      </c>
      <c r="D86" s="244">
        <v>21.9</v>
      </c>
      <c r="E86" s="245">
        <v>21.9</v>
      </c>
      <c r="F86" s="246"/>
      <c r="G86" s="246"/>
      <c r="H86" s="246"/>
      <c r="I86" s="265"/>
    </row>
    <row r="87" spans="1:8" ht="47.25">
      <c r="A87" s="242" t="s">
        <v>530</v>
      </c>
      <c r="B87" s="247" t="s">
        <v>531</v>
      </c>
      <c r="C87" s="244">
        <f aca="true" t="shared" si="41" ref="C87:E87">C88</f>
        <v>285</v>
      </c>
      <c r="D87" s="244">
        <f t="shared" si="41"/>
        <v>285</v>
      </c>
      <c r="E87" s="245">
        <f t="shared" si="41"/>
        <v>285</v>
      </c>
      <c r="F87" s="246"/>
      <c r="G87" s="246"/>
      <c r="H87" s="246"/>
    </row>
    <row r="88" spans="1:9" ht="63">
      <c r="A88" s="242" t="s">
        <v>532</v>
      </c>
      <c r="B88" s="247" t="s">
        <v>533</v>
      </c>
      <c r="C88" s="244">
        <f>15+270</f>
        <v>285</v>
      </c>
      <c r="D88" s="244">
        <f>15+270</f>
        <v>285</v>
      </c>
      <c r="E88" s="245">
        <f>15+270</f>
        <v>285</v>
      </c>
      <c r="F88" s="246"/>
      <c r="G88" s="246"/>
      <c r="H88" s="246"/>
      <c r="I88" s="258"/>
    </row>
    <row r="89" spans="1:8" ht="47.25">
      <c r="A89" s="242" t="s">
        <v>534</v>
      </c>
      <c r="B89" s="247" t="s">
        <v>535</v>
      </c>
      <c r="C89" s="244">
        <f aca="true" t="shared" si="42" ref="C89:E89">C90</f>
        <v>2</v>
      </c>
      <c r="D89" s="244">
        <f t="shared" si="42"/>
        <v>2</v>
      </c>
      <c r="E89" s="245">
        <f t="shared" si="42"/>
        <v>2</v>
      </c>
      <c r="F89" s="246"/>
      <c r="G89" s="246"/>
      <c r="H89" s="246"/>
    </row>
    <row r="90" spans="1:9" ht="63">
      <c r="A90" s="242" t="s">
        <v>536</v>
      </c>
      <c r="B90" s="247" t="s">
        <v>537</v>
      </c>
      <c r="C90" s="244">
        <f>0.5+1.5</f>
        <v>2</v>
      </c>
      <c r="D90" s="244">
        <f aca="true" t="shared" si="43" ref="D90:E90">0.5+1.5</f>
        <v>2</v>
      </c>
      <c r="E90" s="245">
        <f t="shared" si="43"/>
        <v>2</v>
      </c>
      <c r="F90" s="246"/>
      <c r="G90" s="246"/>
      <c r="H90" s="246"/>
      <c r="I90" s="258"/>
    </row>
    <row r="91" spans="1:8" ht="47.25">
      <c r="A91" s="242" t="s">
        <v>538</v>
      </c>
      <c r="B91" s="247" t="s">
        <v>539</v>
      </c>
      <c r="C91" s="244">
        <f aca="true" t="shared" si="44" ref="C91:E91">C92</f>
        <v>5.6</v>
      </c>
      <c r="D91" s="244">
        <f t="shared" si="44"/>
        <v>5.6</v>
      </c>
      <c r="E91" s="245">
        <f t="shared" si="44"/>
        <v>5.6</v>
      </c>
      <c r="F91" s="246"/>
      <c r="G91" s="246"/>
      <c r="H91" s="246"/>
    </row>
    <row r="92" spans="1:9" ht="63">
      <c r="A92" s="242" t="s">
        <v>540</v>
      </c>
      <c r="B92" s="247" t="s">
        <v>541</v>
      </c>
      <c r="C92" s="244">
        <v>5.6</v>
      </c>
      <c r="D92" s="244">
        <v>5.6</v>
      </c>
      <c r="E92" s="245">
        <v>5.6</v>
      </c>
      <c r="F92" s="246"/>
      <c r="G92" s="246"/>
      <c r="H92" s="246"/>
      <c r="I92" s="265"/>
    </row>
    <row r="93" spans="1:8" ht="47.25">
      <c r="A93" s="242" t="s">
        <v>542</v>
      </c>
      <c r="B93" s="247" t="s">
        <v>543</v>
      </c>
      <c r="C93" s="244">
        <f aca="true" t="shared" si="45" ref="C93:E93">C94</f>
        <v>62.2</v>
      </c>
      <c r="D93" s="244">
        <f t="shared" si="45"/>
        <v>62.2</v>
      </c>
      <c r="E93" s="245">
        <f t="shared" si="45"/>
        <v>62.2</v>
      </c>
      <c r="F93" s="246"/>
      <c r="G93" s="246"/>
      <c r="H93" s="246"/>
    </row>
    <row r="94" spans="1:9" ht="63">
      <c r="A94" s="242" t="s">
        <v>544</v>
      </c>
      <c r="B94" s="247" t="s">
        <v>545</v>
      </c>
      <c r="C94" s="244">
        <f>43.4+18.8</f>
        <v>62.2</v>
      </c>
      <c r="D94" s="244">
        <f aca="true" t="shared" si="46" ref="D94:E94">43.4+18.8</f>
        <v>62.2</v>
      </c>
      <c r="E94" s="245">
        <f t="shared" si="46"/>
        <v>62.2</v>
      </c>
      <c r="F94" s="246"/>
      <c r="G94" s="246"/>
      <c r="H94" s="246"/>
      <c r="I94" s="258"/>
    </row>
    <row r="95" spans="1:8" ht="47.25">
      <c r="A95" s="264" t="s">
        <v>546</v>
      </c>
      <c r="B95" s="247" t="s">
        <v>547</v>
      </c>
      <c r="C95" s="244">
        <f aca="true" t="shared" si="47" ref="C95:E95">C96</f>
        <v>49.9</v>
      </c>
      <c r="D95" s="244">
        <f t="shared" si="47"/>
        <v>49.9</v>
      </c>
      <c r="E95" s="245">
        <f t="shared" si="47"/>
        <v>49.9</v>
      </c>
      <c r="F95" s="246"/>
      <c r="G95" s="246"/>
      <c r="H95" s="246"/>
    </row>
    <row r="96" spans="1:9" ht="78.75">
      <c r="A96" s="242" t="s">
        <v>548</v>
      </c>
      <c r="B96" s="247" t="s">
        <v>549</v>
      </c>
      <c r="C96" s="244">
        <f>15.4+3.6+12.5+18.4</f>
        <v>49.9</v>
      </c>
      <c r="D96" s="244">
        <f aca="true" t="shared" si="48" ref="D96:E96">15.4+3.6+12.5+18.4</f>
        <v>49.9</v>
      </c>
      <c r="E96" s="245">
        <f t="shared" si="48"/>
        <v>49.9</v>
      </c>
      <c r="F96" s="246"/>
      <c r="G96" s="246"/>
      <c r="H96" s="246"/>
      <c r="I96" s="258"/>
    </row>
    <row r="97" spans="1:8" ht="47.25">
      <c r="A97" s="242" t="s">
        <v>550</v>
      </c>
      <c r="B97" s="247" t="s">
        <v>551</v>
      </c>
      <c r="C97" s="244">
        <f aca="true" t="shared" si="49" ref="C97:E97">C98</f>
        <v>33.7</v>
      </c>
      <c r="D97" s="244">
        <f t="shared" si="49"/>
        <v>33.7</v>
      </c>
      <c r="E97" s="245">
        <f t="shared" si="49"/>
        <v>33.7</v>
      </c>
      <c r="F97" s="246"/>
      <c r="G97" s="246"/>
      <c r="H97" s="246"/>
    </row>
    <row r="98" spans="1:9" ht="63">
      <c r="A98" s="242" t="s">
        <v>552</v>
      </c>
      <c r="B98" s="247" t="s">
        <v>553</v>
      </c>
      <c r="C98" s="244">
        <f>11.9+3.1+18.7</f>
        <v>33.7</v>
      </c>
      <c r="D98" s="244">
        <f aca="true" t="shared" si="50" ref="D98:E98">11.9+3.1+18.7</f>
        <v>33.7</v>
      </c>
      <c r="E98" s="245">
        <f t="shared" si="50"/>
        <v>33.7</v>
      </c>
      <c r="F98" s="246"/>
      <c r="G98" s="246"/>
      <c r="H98" s="246"/>
      <c r="I98" s="258"/>
    </row>
    <row r="99" spans="1:8" ht="31.5">
      <c r="A99" s="242" t="s">
        <v>554</v>
      </c>
      <c r="B99" s="247" t="s">
        <v>555</v>
      </c>
      <c r="C99" s="244">
        <f aca="true" t="shared" si="51" ref="C99:E99">C100</f>
        <v>449.70000000000005</v>
      </c>
      <c r="D99" s="244">
        <f t="shared" si="51"/>
        <v>449.70000000000005</v>
      </c>
      <c r="E99" s="245">
        <f t="shared" si="51"/>
        <v>449.70000000000005</v>
      </c>
      <c r="F99" s="246"/>
      <c r="G99" s="246"/>
      <c r="H99" s="246"/>
    </row>
    <row r="100" spans="1:9" ht="47.25">
      <c r="A100" s="242" t="s">
        <v>556</v>
      </c>
      <c r="B100" s="247" t="s">
        <v>557</v>
      </c>
      <c r="C100" s="244">
        <f>386.3+9.8+25+1+19.3+2.3+6</f>
        <v>449.70000000000005</v>
      </c>
      <c r="D100" s="244">
        <f>386.3+9.8+25+1+19.3+2.3+6</f>
        <v>449.70000000000005</v>
      </c>
      <c r="E100" s="245">
        <f>386.3+9.8+25+1+19.3+2.3+6</f>
        <v>449.70000000000005</v>
      </c>
      <c r="F100" s="246"/>
      <c r="G100" s="246"/>
      <c r="H100" s="246"/>
      <c r="I100" s="258"/>
    </row>
    <row r="101" spans="1:8" ht="47.25">
      <c r="A101" s="242" t="s">
        <v>558</v>
      </c>
      <c r="B101" s="247" t="s">
        <v>559</v>
      </c>
      <c r="C101" s="244">
        <f aca="true" t="shared" si="52" ref="C101:E101">C102</f>
        <v>726.8</v>
      </c>
      <c r="D101" s="244">
        <f t="shared" si="52"/>
        <v>724.5</v>
      </c>
      <c r="E101" s="245">
        <f t="shared" si="52"/>
        <v>724.5</v>
      </c>
      <c r="F101" s="246"/>
      <c r="G101" s="246"/>
      <c r="H101" s="246"/>
    </row>
    <row r="102" spans="1:9" ht="63">
      <c r="A102" s="242" t="s">
        <v>560</v>
      </c>
      <c r="B102" s="247" t="s">
        <v>561</v>
      </c>
      <c r="C102" s="244">
        <f>5.3+41+2.3+20+4.3+653.9</f>
        <v>726.8</v>
      </c>
      <c r="D102" s="244">
        <f>6+38+2.3+20+4.3+653.9</f>
        <v>724.5</v>
      </c>
      <c r="E102" s="245">
        <f>6+38+2.3+20+4.3+653.9</f>
        <v>724.5</v>
      </c>
      <c r="F102" s="246"/>
      <c r="G102" s="246"/>
      <c r="H102" s="246"/>
      <c r="I102" s="258"/>
    </row>
    <row r="103" spans="1:8" ht="31.5">
      <c r="A103" s="236" t="s">
        <v>562</v>
      </c>
      <c r="B103" s="263" t="s">
        <v>563</v>
      </c>
      <c r="C103" s="238">
        <f aca="true" t="shared" si="53" ref="C103:E103">C104</f>
        <v>165.4</v>
      </c>
      <c r="D103" s="238">
        <f t="shared" si="53"/>
        <v>165.4</v>
      </c>
      <c r="E103" s="239">
        <f t="shared" si="53"/>
        <v>165.4</v>
      </c>
      <c r="F103" s="240"/>
      <c r="G103" s="240"/>
      <c r="H103" s="240"/>
    </row>
    <row r="104" spans="1:9" ht="31.5">
      <c r="A104" s="242" t="s">
        <v>564</v>
      </c>
      <c r="B104" s="247" t="s">
        <v>565</v>
      </c>
      <c r="C104" s="244">
        <v>165.4</v>
      </c>
      <c r="D104" s="244">
        <v>165.4</v>
      </c>
      <c r="E104" s="245">
        <v>165.4</v>
      </c>
      <c r="F104" s="246"/>
      <c r="G104" s="246"/>
      <c r="H104" s="246"/>
      <c r="I104" s="266"/>
    </row>
    <row r="105" spans="1:9" ht="78.75">
      <c r="A105" s="236" t="s">
        <v>731</v>
      </c>
      <c r="B105" s="263" t="s">
        <v>732</v>
      </c>
      <c r="C105" s="238">
        <f>C106</f>
        <v>712.5</v>
      </c>
      <c r="D105" s="238">
        <f aca="true" t="shared" si="54" ref="D105:E106">D106</f>
        <v>0</v>
      </c>
      <c r="E105" s="239">
        <f t="shared" si="54"/>
        <v>0</v>
      </c>
      <c r="F105" s="246"/>
      <c r="G105" s="246"/>
      <c r="H105" s="246"/>
      <c r="I105" s="266"/>
    </row>
    <row r="106" spans="1:9" ht="63">
      <c r="A106" s="242" t="s">
        <v>733</v>
      </c>
      <c r="B106" s="247" t="s">
        <v>734</v>
      </c>
      <c r="C106" s="244">
        <f>C107</f>
        <v>712.5</v>
      </c>
      <c r="D106" s="244">
        <f t="shared" si="54"/>
        <v>0</v>
      </c>
      <c r="E106" s="245">
        <f t="shared" si="54"/>
        <v>0</v>
      </c>
      <c r="F106" s="246"/>
      <c r="G106" s="246"/>
      <c r="H106" s="246"/>
      <c r="I106" s="266"/>
    </row>
    <row r="107" spans="1:9" ht="47.25">
      <c r="A107" s="242" t="s">
        <v>735</v>
      </c>
      <c r="B107" s="247" t="s">
        <v>736</v>
      </c>
      <c r="C107" s="244">
        <v>712.5</v>
      </c>
      <c r="D107" s="244">
        <v>0</v>
      </c>
      <c r="E107" s="245">
        <v>0</v>
      </c>
      <c r="F107" s="246"/>
      <c r="G107" s="246"/>
      <c r="H107" s="246"/>
      <c r="I107" s="266"/>
    </row>
    <row r="108" spans="1:8" ht="12.75">
      <c r="A108" s="236" t="s">
        <v>566</v>
      </c>
      <c r="B108" s="263" t="s">
        <v>567</v>
      </c>
      <c r="C108" s="238">
        <f aca="true" t="shared" si="55" ref="C108:E108">C109</f>
        <v>132.5</v>
      </c>
      <c r="D108" s="238">
        <f t="shared" si="55"/>
        <v>12</v>
      </c>
      <c r="E108" s="239">
        <f t="shared" si="55"/>
        <v>6</v>
      </c>
      <c r="F108" s="240"/>
      <c r="G108" s="240"/>
      <c r="H108" s="240"/>
    </row>
    <row r="109" spans="1:8" ht="47.25">
      <c r="A109" s="242" t="s">
        <v>568</v>
      </c>
      <c r="B109" s="247" t="s">
        <v>569</v>
      </c>
      <c r="C109" s="244">
        <f>C111+C110</f>
        <v>132.5</v>
      </c>
      <c r="D109" s="244">
        <f aca="true" t="shared" si="56" ref="D109:E109">D111+D110</f>
        <v>12</v>
      </c>
      <c r="E109" s="245">
        <f t="shared" si="56"/>
        <v>6</v>
      </c>
      <c r="F109" s="246"/>
      <c r="G109" s="246"/>
      <c r="H109" s="246"/>
    </row>
    <row r="110" spans="1:8" ht="47.25">
      <c r="A110" s="242" t="s">
        <v>737</v>
      </c>
      <c r="B110" s="247" t="s">
        <v>738</v>
      </c>
      <c r="C110" s="244">
        <v>109.5</v>
      </c>
      <c r="D110" s="244">
        <v>0</v>
      </c>
      <c r="E110" s="245">
        <v>0</v>
      </c>
      <c r="F110" s="246"/>
      <c r="G110" s="246"/>
      <c r="H110" s="246"/>
    </row>
    <row r="111" spans="1:9" ht="47.25">
      <c r="A111" s="242" t="s">
        <v>570</v>
      </c>
      <c r="B111" s="247" t="s">
        <v>571</v>
      </c>
      <c r="C111" s="244">
        <v>23</v>
      </c>
      <c r="D111" s="244">
        <v>12</v>
      </c>
      <c r="E111" s="245">
        <v>6</v>
      </c>
      <c r="F111" s="246"/>
      <c r="G111" s="246"/>
      <c r="H111" s="246"/>
      <c r="I111" s="267"/>
    </row>
    <row r="112" spans="1:8" ht="12.75">
      <c r="A112" s="236" t="s">
        <v>572</v>
      </c>
      <c r="B112" s="263" t="s">
        <v>573</v>
      </c>
      <c r="C112" s="238">
        <f aca="true" t="shared" si="57" ref="C112:E113">C113</f>
        <v>1866.4</v>
      </c>
      <c r="D112" s="238">
        <f t="shared" si="57"/>
        <v>1866.4</v>
      </c>
      <c r="E112" s="239">
        <f t="shared" si="57"/>
        <v>1866.4</v>
      </c>
      <c r="F112" s="240"/>
      <c r="G112" s="240"/>
      <c r="H112" s="240"/>
    </row>
    <row r="113" spans="1:8" ht="12.75">
      <c r="A113" s="242" t="s">
        <v>574</v>
      </c>
      <c r="B113" s="247" t="s">
        <v>575</v>
      </c>
      <c r="C113" s="244">
        <f t="shared" si="57"/>
        <v>1866.4</v>
      </c>
      <c r="D113" s="244">
        <f t="shared" si="57"/>
        <v>1866.4</v>
      </c>
      <c r="E113" s="245">
        <f t="shared" si="57"/>
        <v>1866.4</v>
      </c>
      <c r="F113" s="246"/>
      <c r="G113" s="246"/>
      <c r="H113" s="246"/>
    </row>
    <row r="114" spans="1:9" ht="47.25">
      <c r="A114" s="242" t="s">
        <v>576</v>
      </c>
      <c r="B114" s="247" t="s">
        <v>577</v>
      </c>
      <c r="C114" s="244">
        <v>1866.4</v>
      </c>
      <c r="D114" s="244">
        <v>1866.4</v>
      </c>
      <c r="E114" s="245">
        <v>1866.4</v>
      </c>
      <c r="F114" s="246"/>
      <c r="G114" s="246"/>
      <c r="H114" s="246"/>
      <c r="I114" s="268"/>
    </row>
    <row r="115" spans="1:9" ht="12.75">
      <c r="A115" s="236" t="s">
        <v>711</v>
      </c>
      <c r="B115" s="263" t="s">
        <v>712</v>
      </c>
      <c r="C115" s="238">
        <f>C118+C116</f>
        <v>242.10000000000002</v>
      </c>
      <c r="D115" s="238">
        <f>D118</f>
        <v>0</v>
      </c>
      <c r="E115" s="239">
        <f>E118</f>
        <v>0</v>
      </c>
      <c r="F115" s="246"/>
      <c r="G115" s="246"/>
      <c r="H115" s="246"/>
      <c r="I115" s="268"/>
    </row>
    <row r="116" spans="1:9" ht="12.75">
      <c r="A116" s="242" t="s">
        <v>739</v>
      </c>
      <c r="B116" s="247" t="s">
        <v>740</v>
      </c>
      <c r="C116" s="244">
        <f>C117</f>
        <v>-36</v>
      </c>
      <c r="D116" s="244">
        <f aca="true" t="shared" si="58" ref="D116:E116">D117</f>
        <v>0</v>
      </c>
      <c r="E116" s="245">
        <f t="shared" si="58"/>
        <v>0</v>
      </c>
      <c r="F116" s="246"/>
      <c r="G116" s="246"/>
      <c r="H116" s="246"/>
      <c r="I116" s="268"/>
    </row>
    <row r="117" spans="1:9" ht="12.75">
      <c r="A117" s="242" t="s">
        <v>741</v>
      </c>
      <c r="B117" s="247" t="s">
        <v>742</v>
      </c>
      <c r="C117" s="244">
        <v>-36</v>
      </c>
      <c r="D117" s="244">
        <v>0</v>
      </c>
      <c r="E117" s="245">
        <v>0</v>
      </c>
      <c r="F117" s="246"/>
      <c r="G117" s="246"/>
      <c r="H117" s="246"/>
      <c r="I117" s="268"/>
    </row>
    <row r="118" spans="1:9" ht="12.75">
      <c r="A118" s="236" t="s">
        <v>713</v>
      </c>
      <c r="B118" s="263" t="s">
        <v>714</v>
      </c>
      <c r="C118" s="238">
        <f>C119+C120</f>
        <v>278.1</v>
      </c>
      <c r="D118" s="238">
        <f aca="true" t="shared" si="59" ref="D118:E118">D119+D120</f>
        <v>0</v>
      </c>
      <c r="E118" s="239">
        <f t="shared" si="59"/>
        <v>0</v>
      </c>
      <c r="F118" s="246"/>
      <c r="G118" s="246"/>
      <c r="H118" s="246"/>
      <c r="I118" s="268"/>
    </row>
    <row r="119" spans="1:9" ht="47.25">
      <c r="A119" s="242" t="s">
        <v>715</v>
      </c>
      <c r="B119" s="247" t="s">
        <v>743</v>
      </c>
      <c r="C119" s="244">
        <v>192.6</v>
      </c>
      <c r="D119" s="244">
        <v>0</v>
      </c>
      <c r="E119" s="245">
        <v>0</v>
      </c>
      <c r="F119" s="246"/>
      <c r="G119" s="246"/>
      <c r="H119" s="246"/>
      <c r="I119" s="268"/>
    </row>
    <row r="120" spans="1:9" ht="63">
      <c r="A120" s="242" t="s">
        <v>715</v>
      </c>
      <c r="B120" s="247" t="s">
        <v>744</v>
      </c>
      <c r="C120" s="244">
        <v>85.5</v>
      </c>
      <c r="D120" s="244">
        <v>0</v>
      </c>
      <c r="E120" s="245">
        <v>0</v>
      </c>
      <c r="F120" s="246"/>
      <c r="G120" s="246"/>
      <c r="H120" s="246"/>
      <c r="I120" s="268"/>
    </row>
    <row r="121" spans="1:8" ht="12.75">
      <c r="A121" s="236" t="s">
        <v>578</v>
      </c>
      <c r="B121" s="237" t="s">
        <v>579</v>
      </c>
      <c r="C121" s="238">
        <f aca="true" t="shared" si="60" ref="C121:E121">C122</f>
        <v>738133</v>
      </c>
      <c r="D121" s="238">
        <f t="shared" si="60"/>
        <v>542413.8999999999</v>
      </c>
      <c r="E121" s="239">
        <f t="shared" si="60"/>
        <v>526422.9</v>
      </c>
      <c r="F121" s="240"/>
      <c r="G121" s="240"/>
      <c r="H121" s="240"/>
    </row>
    <row r="122" spans="1:8" ht="31.5">
      <c r="A122" s="234" t="s">
        <v>580</v>
      </c>
      <c r="B122" s="237" t="s">
        <v>581</v>
      </c>
      <c r="C122" s="238">
        <f>C160+C128+C179+C123</f>
        <v>738133</v>
      </c>
      <c r="D122" s="238">
        <f aca="true" t="shared" si="61" ref="D122:E122">D160+D128+D179+D123</f>
        <v>542413.8999999999</v>
      </c>
      <c r="E122" s="238">
        <f t="shared" si="61"/>
        <v>526422.9</v>
      </c>
      <c r="F122" s="240"/>
      <c r="G122" s="240"/>
      <c r="H122" s="240"/>
    </row>
    <row r="123" spans="1:8" ht="12.75">
      <c r="A123" s="327" t="s">
        <v>767</v>
      </c>
      <c r="B123" s="328" t="s">
        <v>768</v>
      </c>
      <c r="C123" s="238">
        <f>C124+C126</f>
        <v>9669.6</v>
      </c>
      <c r="D123" s="238">
        <f aca="true" t="shared" si="62" ref="D123:E123">D124+D126</f>
        <v>0</v>
      </c>
      <c r="E123" s="238">
        <f t="shared" si="62"/>
        <v>0</v>
      </c>
      <c r="F123" s="240"/>
      <c r="G123" s="240"/>
      <c r="H123" s="240"/>
    </row>
    <row r="124" spans="1:8" ht="12.75">
      <c r="A124" s="329" t="s">
        <v>769</v>
      </c>
      <c r="B124" s="272" t="s">
        <v>770</v>
      </c>
      <c r="C124" s="244">
        <f>C125</f>
        <v>8628</v>
      </c>
      <c r="D124" s="244">
        <f aca="true" t="shared" si="63" ref="D124:E124">D125</f>
        <v>0</v>
      </c>
      <c r="E124" s="244">
        <f t="shared" si="63"/>
        <v>0</v>
      </c>
      <c r="F124" s="240"/>
      <c r="G124" s="240"/>
      <c r="H124" s="240"/>
    </row>
    <row r="125" spans="1:8" ht="12.75">
      <c r="A125" s="329" t="s">
        <v>771</v>
      </c>
      <c r="B125" s="272" t="s">
        <v>772</v>
      </c>
      <c r="C125" s="244">
        <v>8628</v>
      </c>
      <c r="D125" s="244">
        <v>0</v>
      </c>
      <c r="E125" s="244">
        <v>0</v>
      </c>
      <c r="F125" s="240"/>
      <c r="G125" s="240"/>
      <c r="H125" s="240"/>
    </row>
    <row r="126" spans="1:8" ht="12.75">
      <c r="A126" s="329" t="s">
        <v>775</v>
      </c>
      <c r="B126" s="243" t="s">
        <v>776</v>
      </c>
      <c r="C126" s="244">
        <f>C127</f>
        <v>1041.6</v>
      </c>
      <c r="D126" s="244">
        <f aca="true" t="shared" si="64" ref="D126:E126">D127</f>
        <v>0</v>
      </c>
      <c r="E126" s="244">
        <f t="shared" si="64"/>
        <v>0</v>
      </c>
      <c r="F126" s="240"/>
      <c r="G126" s="240"/>
      <c r="H126" s="240"/>
    </row>
    <row r="127" spans="1:8" ht="31.5">
      <c r="A127" s="329" t="s">
        <v>774</v>
      </c>
      <c r="B127" s="8" t="s">
        <v>773</v>
      </c>
      <c r="C127" s="244">
        <v>1041.6</v>
      </c>
      <c r="D127" s="244">
        <v>0</v>
      </c>
      <c r="E127" s="245">
        <v>0</v>
      </c>
      <c r="F127" s="240"/>
      <c r="G127" s="240"/>
      <c r="H127" s="240"/>
    </row>
    <row r="128" spans="1:8" ht="12.75">
      <c r="A128" s="269" t="s">
        <v>582</v>
      </c>
      <c r="B128" s="270" t="s">
        <v>583</v>
      </c>
      <c r="C128" s="238">
        <f>C146+C132+C144+C136+C129+C140+C142+C138</f>
        <v>284459.3</v>
      </c>
      <c r="D128" s="238">
        <f>D146+D132+D144+D136+D129+D140+D142+D138</f>
        <v>143409.5</v>
      </c>
      <c r="E128" s="239">
        <f aca="true" t="shared" si="65" ref="E128">E146+E132+E144+E136+E129+E140+E142+E138</f>
        <v>125807.90000000001</v>
      </c>
      <c r="F128" s="240"/>
      <c r="G128" s="240"/>
      <c r="H128" s="240"/>
    </row>
    <row r="129" spans="1:8" ht="31.5">
      <c r="A129" s="271" t="s">
        <v>584</v>
      </c>
      <c r="B129" s="272" t="s">
        <v>585</v>
      </c>
      <c r="C129" s="244">
        <f>C130</f>
        <v>114167.6</v>
      </c>
      <c r="D129" s="244">
        <f aca="true" t="shared" si="66" ref="D129:E130">D130</f>
        <v>0</v>
      </c>
      <c r="E129" s="245">
        <f t="shared" si="66"/>
        <v>0</v>
      </c>
      <c r="F129" s="246"/>
      <c r="G129" s="246"/>
      <c r="H129" s="246"/>
    </row>
    <row r="130" spans="1:8" ht="31.5">
      <c r="A130" s="271" t="s">
        <v>586</v>
      </c>
      <c r="B130" s="272" t="s">
        <v>587</v>
      </c>
      <c r="C130" s="244">
        <f>C131</f>
        <v>114167.6</v>
      </c>
      <c r="D130" s="244">
        <f t="shared" si="66"/>
        <v>0</v>
      </c>
      <c r="E130" s="245">
        <f t="shared" si="66"/>
        <v>0</v>
      </c>
      <c r="F130" s="246"/>
      <c r="G130" s="246"/>
      <c r="H130" s="246"/>
    </row>
    <row r="131" spans="1:8" ht="31.5">
      <c r="A131" s="271" t="s">
        <v>586</v>
      </c>
      <c r="B131" s="272" t="s">
        <v>588</v>
      </c>
      <c r="C131" s="244">
        <f>124851.8+18924.2-29608.4</f>
        <v>114167.6</v>
      </c>
      <c r="D131" s="244">
        <v>0</v>
      </c>
      <c r="E131" s="245">
        <v>0</v>
      </c>
      <c r="F131" s="246"/>
      <c r="G131" s="246"/>
      <c r="H131" s="246"/>
    </row>
    <row r="132" spans="1:8" ht="47.25">
      <c r="A132" s="273" t="s">
        <v>589</v>
      </c>
      <c r="B132" s="274" t="s">
        <v>590</v>
      </c>
      <c r="C132" s="244">
        <f aca="true" t="shared" si="67" ref="C132:E132">C133+C134+C135</f>
        <v>48060.299999999996</v>
      </c>
      <c r="D132" s="244">
        <f t="shared" si="67"/>
        <v>67501.8</v>
      </c>
      <c r="E132" s="245">
        <f t="shared" si="67"/>
        <v>68884.8</v>
      </c>
      <c r="F132" s="246"/>
      <c r="G132" s="246"/>
      <c r="H132" s="246"/>
    </row>
    <row r="133" spans="1:8" ht="31.5">
      <c r="A133" s="273" t="s">
        <v>591</v>
      </c>
      <c r="B133" s="243" t="s">
        <v>592</v>
      </c>
      <c r="C133" s="244">
        <f>51703.1-16441</f>
        <v>35262.1</v>
      </c>
      <c r="D133" s="244">
        <v>53771.2</v>
      </c>
      <c r="E133" s="245">
        <v>54605</v>
      </c>
      <c r="F133" s="246"/>
      <c r="G133" s="246"/>
      <c r="H133" s="246"/>
    </row>
    <row r="134" spans="1:8" ht="31.5">
      <c r="A134" s="273" t="s">
        <v>591</v>
      </c>
      <c r="B134" s="243" t="s">
        <v>593</v>
      </c>
      <c r="C134" s="244">
        <v>10482</v>
      </c>
      <c r="D134" s="244">
        <v>10901.3</v>
      </c>
      <c r="E134" s="245">
        <v>11337.3</v>
      </c>
      <c r="F134" s="246"/>
      <c r="G134" s="246"/>
      <c r="H134" s="246"/>
    </row>
    <row r="135" spans="1:8" ht="31.5">
      <c r="A135" s="273" t="s">
        <v>591</v>
      </c>
      <c r="B135" s="243" t="s">
        <v>594</v>
      </c>
      <c r="C135" s="244">
        <f>2720.5-404.3</f>
        <v>2316.2</v>
      </c>
      <c r="D135" s="244">
        <v>2829.3</v>
      </c>
      <c r="E135" s="245">
        <v>2942.5</v>
      </c>
      <c r="F135" s="246"/>
      <c r="G135" s="246"/>
      <c r="H135" s="246"/>
    </row>
    <row r="136" spans="1:8" ht="31.5">
      <c r="A136" s="273" t="s">
        <v>595</v>
      </c>
      <c r="B136" s="243" t="s">
        <v>596</v>
      </c>
      <c r="C136" s="244">
        <f aca="true" t="shared" si="68" ref="C136:E136">C137</f>
        <v>22504.3</v>
      </c>
      <c r="D136" s="244">
        <f t="shared" si="68"/>
        <v>22504.3</v>
      </c>
      <c r="E136" s="245">
        <f t="shared" si="68"/>
        <v>21759.3</v>
      </c>
      <c r="F136" s="246"/>
      <c r="G136" s="246"/>
      <c r="H136" s="246"/>
    </row>
    <row r="137" spans="1:8" ht="47.25">
      <c r="A137" s="273" t="s">
        <v>597</v>
      </c>
      <c r="B137" s="243" t="s">
        <v>598</v>
      </c>
      <c r="C137" s="244">
        <v>22504.3</v>
      </c>
      <c r="D137" s="244">
        <v>22504.3</v>
      </c>
      <c r="E137" s="245">
        <v>21759.3</v>
      </c>
      <c r="F137" s="246"/>
      <c r="G137" s="246"/>
      <c r="H137" s="246"/>
    </row>
    <row r="138" spans="1:8" ht="31.5">
      <c r="A138" s="273" t="s">
        <v>692</v>
      </c>
      <c r="B138" s="243" t="s">
        <v>693</v>
      </c>
      <c r="C138" s="244">
        <f>C139</f>
        <v>508.2</v>
      </c>
      <c r="D138" s="244">
        <f aca="true" t="shared" si="69" ref="D138:E138">D139</f>
        <v>0</v>
      </c>
      <c r="E138" s="245">
        <f t="shared" si="69"/>
        <v>0</v>
      </c>
      <c r="F138" s="246"/>
      <c r="G138" s="246"/>
      <c r="H138" s="246"/>
    </row>
    <row r="139" spans="1:8" ht="31.5">
      <c r="A139" s="273" t="s">
        <v>694</v>
      </c>
      <c r="B139" s="243" t="s">
        <v>695</v>
      </c>
      <c r="C139" s="244">
        <v>508.2</v>
      </c>
      <c r="D139" s="244">
        <v>0</v>
      </c>
      <c r="E139" s="245">
        <v>0</v>
      </c>
      <c r="F139" s="246"/>
      <c r="G139" s="246"/>
      <c r="H139" s="246"/>
    </row>
    <row r="140" spans="1:8" ht="12.75">
      <c r="A140" s="275" t="s">
        <v>675</v>
      </c>
      <c r="B140" s="276" t="s">
        <v>676</v>
      </c>
      <c r="C140" s="244">
        <f>C141</f>
        <v>6694.6</v>
      </c>
      <c r="D140" s="244">
        <f aca="true" t="shared" si="70" ref="D140:E140">D141</f>
        <v>0</v>
      </c>
      <c r="E140" s="245">
        <f t="shared" si="70"/>
        <v>0</v>
      </c>
      <c r="F140" s="246"/>
      <c r="G140" s="246"/>
      <c r="H140" s="246"/>
    </row>
    <row r="141" spans="1:8" ht="31.5">
      <c r="A141" s="275" t="s">
        <v>677</v>
      </c>
      <c r="B141" s="276" t="s">
        <v>678</v>
      </c>
      <c r="C141" s="244">
        <v>6694.6</v>
      </c>
      <c r="D141" s="244">
        <v>0</v>
      </c>
      <c r="E141" s="245">
        <v>0</v>
      </c>
      <c r="F141" s="246"/>
      <c r="G141" s="246"/>
      <c r="H141" s="246"/>
    </row>
    <row r="142" spans="1:8" ht="12.75">
      <c r="A142" s="277" t="s">
        <v>681</v>
      </c>
      <c r="B142" s="278" t="s">
        <v>682</v>
      </c>
      <c r="C142" s="244">
        <f>C143</f>
        <v>2863.3</v>
      </c>
      <c r="D142" s="244">
        <f aca="true" t="shared" si="71" ref="D142:E142">D143</f>
        <v>0</v>
      </c>
      <c r="E142" s="245">
        <f t="shared" si="71"/>
        <v>0</v>
      </c>
      <c r="F142" s="246"/>
      <c r="G142" s="246"/>
      <c r="H142" s="246"/>
    </row>
    <row r="143" spans="1:8" ht="12.75">
      <c r="A143" s="277" t="s">
        <v>683</v>
      </c>
      <c r="B143" s="278" t="s">
        <v>684</v>
      </c>
      <c r="C143" s="244">
        <f>2663.3+200</f>
        <v>2863.3</v>
      </c>
      <c r="D143" s="244">
        <v>0</v>
      </c>
      <c r="E143" s="245">
        <v>0</v>
      </c>
      <c r="F143" s="246"/>
      <c r="G143" s="246"/>
      <c r="H143" s="246"/>
    </row>
    <row r="144" spans="1:8" ht="12.75">
      <c r="A144" s="279" t="s">
        <v>599</v>
      </c>
      <c r="B144" s="280" t="s">
        <v>600</v>
      </c>
      <c r="C144" s="244">
        <f aca="true" t="shared" si="72" ref="C144:E144">C145</f>
        <v>15363.7</v>
      </c>
      <c r="D144" s="244">
        <f t="shared" si="72"/>
        <v>16058.3</v>
      </c>
      <c r="E144" s="245">
        <f t="shared" si="72"/>
        <v>0</v>
      </c>
      <c r="F144" s="246"/>
      <c r="G144" s="246"/>
      <c r="H144" s="246"/>
    </row>
    <row r="145" spans="1:8" ht="31.5">
      <c r="A145" s="279" t="s">
        <v>601</v>
      </c>
      <c r="B145" s="280" t="s">
        <v>602</v>
      </c>
      <c r="C145" s="244">
        <v>15363.7</v>
      </c>
      <c r="D145" s="244">
        <v>16058.3</v>
      </c>
      <c r="E145" s="245">
        <v>0</v>
      </c>
      <c r="F145" s="246"/>
      <c r="G145" s="246"/>
      <c r="H145" s="246"/>
    </row>
    <row r="146" spans="1:8" ht="12.75">
      <c r="A146" s="281" t="s">
        <v>603</v>
      </c>
      <c r="B146" s="272" t="s">
        <v>604</v>
      </c>
      <c r="C146" s="244">
        <f>C147+C148+C149+C150+C151+C153+C154+C155+C157+C152+C156+C158+C159</f>
        <v>74297.3</v>
      </c>
      <c r="D146" s="244">
        <f aca="true" t="shared" si="73" ref="D146:E146">D147+D148+D149+D150+D151+D153+D154+D155+D157+D152+D156+D158+D159</f>
        <v>37345.100000000006</v>
      </c>
      <c r="E146" s="244">
        <f t="shared" si="73"/>
        <v>35163.8</v>
      </c>
      <c r="F146" s="246"/>
      <c r="G146" s="246"/>
      <c r="H146" s="246"/>
    </row>
    <row r="147" spans="1:8" ht="31.5">
      <c r="A147" s="273" t="s">
        <v>605</v>
      </c>
      <c r="B147" s="243" t="s">
        <v>606</v>
      </c>
      <c r="C147" s="244">
        <v>130.4</v>
      </c>
      <c r="D147" s="244">
        <v>130.4</v>
      </c>
      <c r="E147" s="245">
        <v>130.4</v>
      </c>
      <c r="F147" s="246"/>
      <c r="G147" s="246"/>
      <c r="H147" s="246"/>
    </row>
    <row r="148" spans="1:8" ht="31.5">
      <c r="A148" s="273" t="s">
        <v>605</v>
      </c>
      <c r="B148" s="243" t="s">
        <v>607</v>
      </c>
      <c r="C148" s="244">
        <v>3051.4</v>
      </c>
      <c r="D148" s="244">
        <v>3051.4</v>
      </c>
      <c r="E148" s="245">
        <v>3051.4</v>
      </c>
      <c r="F148" s="246"/>
      <c r="G148" s="246"/>
      <c r="H148" s="246"/>
    </row>
    <row r="149" spans="1:8" ht="31.5">
      <c r="A149" s="273" t="s">
        <v>605</v>
      </c>
      <c r="B149" s="243" t="s">
        <v>608</v>
      </c>
      <c r="C149" s="244">
        <f>19234.2+6500.1</f>
        <v>25734.300000000003</v>
      </c>
      <c r="D149" s="244">
        <v>19234.2</v>
      </c>
      <c r="E149" s="245">
        <v>19234.2</v>
      </c>
      <c r="F149" s="246"/>
      <c r="G149" s="246"/>
      <c r="H149" s="246"/>
    </row>
    <row r="150" spans="1:8" ht="12.75">
      <c r="A150" s="273" t="s">
        <v>609</v>
      </c>
      <c r="B150" s="282" t="s">
        <v>610</v>
      </c>
      <c r="C150" s="244">
        <v>490.7</v>
      </c>
      <c r="D150" s="244">
        <v>490.7</v>
      </c>
      <c r="E150" s="245">
        <v>490.7</v>
      </c>
      <c r="F150" s="246"/>
      <c r="G150" s="246"/>
      <c r="H150" s="246"/>
    </row>
    <row r="151" spans="1:8" ht="31.5">
      <c r="A151" s="273" t="s">
        <v>605</v>
      </c>
      <c r="B151" s="243" t="s">
        <v>611</v>
      </c>
      <c r="C151" s="244">
        <f>12257.1+1527.9</f>
        <v>13785</v>
      </c>
      <c r="D151" s="244">
        <v>12257.1</v>
      </c>
      <c r="E151" s="245">
        <v>12257.1</v>
      </c>
      <c r="F151" s="246"/>
      <c r="G151" s="246"/>
      <c r="H151" s="246"/>
    </row>
    <row r="152" spans="1:8" ht="31.5">
      <c r="A152" s="283" t="s">
        <v>605</v>
      </c>
      <c r="B152" s="284" t="s">
        <v>679</v>
      </c>
      <c r="C152" s="244">
        <v>2733.3</v>
      </c>
      <c r="D152" s="244">
        <v>0</v>
      </c>
      <c r="E152" s="245">
        <v>0</v>
      </c>
      <c r="F152" s="246"/>
      <c r="G152" s="246"/>
      <c r="H152" s="246"/>
    </row>
    <row r="153" spans="1:8" ht="31.5">
      <c r="A153" s="285" t="s">
        <v>605</v>
      </c>
      <c r="B153" s="286" t="s">
        <v>612</v>
      </c>
      <c r="C153" s="287">
        <f>2727.5+15246.5+503.6-816.3</f>
        <v>17661.3</v>
      </c>
      <c r="D153" s="287">
        <v>0</v>
      </c>
      <c r="E153" s="288">
        <v>0</v>
      </c>
      <c r="F153" s="289"/>
      <c r="G153" s="289"/>
      <c r="H153" s="289"/>
    </row>
    <row r="154" spans="1:8" ht="31.5">
      <c r="A154" s="285" t="s">
        <v>605</v>
      </c>
      <c r="B154" s="286" t="s">
        <v>613</v>
      </c>
      <c r="C154" s="287">
        <f>1579-326-26.5</f>
        <v>1226.5</v>
      </c>
      <c r="D154" s="287">
        <v>2181.3</v>
      </c>
      <c r="E154" s="288">
        <v>0</v>
      </c>
      <c r="F154" s="289"/>
      <c r="G154" s="289"/>
      <c r="H154" s="289"/>
    </row>
    <row r="155" spans="1:8" ht="47.25">
      <c r="A155" s="285" t="s">
        <v>605</v>
      </c>
      <c r="B155" s="286" t="s">
        <v>614</v>
      </c>
      <c r="C155" s="287">
        <f>818.2-279</f>
        <v>539.2</v>
      </c>
      <c r="D155" s="287">
        <v>0</v>
      </c>
      <c r="E155" s="288">
        <v>0</v>
      </c>
      <c r="F155" s="289"/>
      <c r="G155" s="289"/>
      <c r="H155" s="289"/>
    </row>
    <row r="156" spans="1:8" ht="47.25">
      <c r="A156" s="285" t="s">
        <v>605</v>
      </c>
      <c r="B156" s="286" t="s">
        <v>701</v>
      </c>
      <c r="C156" s="287">
        <f>707.7-120.8</f>
        <v>586.9000000000001</v>
      </c>
      <c r="D156" s="287">
        <v>0</v>
      </c>
      <c r="E156" s="288">
        <v>0</v>
      </c>
      <c r="F156" s="289"/>
      <c r="G156" s="289"/>
      <c r="H156" s="289"/>
    </row>
    <row r="157" spans="1:8" ht="31.5">
      <c r="A157" s="290" t="s">
        <v>609</v>
      </c>
      <c r="B157" s="291" t="s">
        <v>674</v>
      </c>
      <c r="C157" s="287">
        <f>2461.2+3124.6</f>
        <v>5585.799999999999</v>
      </c>
      <c r="D157" s="287">
        <v>0</v>
      </c>
      <c r="E157" s="288">
        <v>0</v>
      </c>
      <c r="F157" s="289"/>
      <c r="G157" s="289"/>
      <c r="H157" s="289"/>
    </row>
    <row r="158" spans="1:8" ht="31.5">
      <c r="A158" s="310" t="s">
        <v>609</v>
      </c>
      <c r="B158" s="311" t="s">
        <v>755</v>
      </c>
      <c r="C158" s="287">
        <v>2460.9</v>
      </c>
      <c r="D158" s="287">
        <v>0</v>
      </c>
      <c r="E158" s="288">
        <v>0</v>
      </c>
      <c r="F158" s="289"/>
      <c r="G158" s="289"/>
      <c r="H158" s="289"/>
    </row>
    <row r="159" spans="1:8" ht="47.25">
      <c r="A159" s="310" t="s">
        <v>605</v>
      </c>
      <c r="B159" s="311" t="s">
        <v>756</v>
      </c>
      <c r="C159" s="287">
        <v>311.6</v>
      </c>
      <c r="D159" s="287">
        <v>0</v>
      </c>
      <c r="E159" s="288">
        <v>0</v>
      </c>
      <c r="F159" s="289"/>
      <c r="G159" s="289"/>
      <c r="H159" s="289"/>
    </row>
    <row r="160" spans="1:8" ht="12.75">
      <c r="A160" s="234" t="s">
        <v>615</v>
      </c>
      <c r="B160" s="237" t="s">
        <v>616</v>
      </c>
      <c r="C160" s="238">
        <f>C171+C173+C161+C165+C163+C169+C167</f>
        <v>442194.3</v>
      </c>
      <c r="D160" s="238">
        <f aca="true" t="shared" si="74" ref="D160:E160">D171+D173+D161+D165+D163+D169+D167</f>
        <v>399004.39999999997</v>
      </c>
      <c r="E160" s="239">
        <f t="shared" si="74"/>
        <v>400615</v>
      </c>
      <c r="F160" s="240"/>
      <c r="G160" s="240"/>
      <c r="H160" s="240"/>
    </row>
    <row r="161" spans="1:8" ht="47.25">
      <c r="A161" s="242" t="s">
        <v>617</v>
      </c>
      <c r="B161" s="243" t="s">
        <v>618</v>
      </c>
      <c r="C161" s="244">
        <f aca="true" t="shared" si="75" ref="C161:E161">C162</f>
        <v>9592.7</v>
      </c>
      <c r="D161" s="244">
        <f t="shared" si="75"/>
        <v>9592.7</v>
      </c>
      <c r="E161" s="245">
        <f t="shared" si="75"/>
        <v>9592.7</v>
      </c>
      <c r="F161" s="246"/>
      <c r="G161" s="246"/>
      <c r="H161" s="246"/>
    </row>
    <row r="162" spans="1:8" ht="47.25">
      <c r="A162" s="259" t="s">
        <v>619</v>
      </c>
      <c r="B162" s="243" t="s">
        <v>620</v>
      </c>
      <c r="C162" s="244">
        <v>9592.7</v>
      </c>
      <c r="D162" s="244">
        <v>9592.7</v>
      </c>
      <c r="E162" s="245">
        <v>9592.7</v>
      </c>
      <c r="F162" s="246"/>
      <c r="G162" s="246"/>
      <c r="H162" s="246"/>
    </row>
    <row r="163" spans="1:8" ht="47.25">
      <c r="A163" s="259" t="s">
        <v>621</v>
      </c>
      <c r="B163" s="247" t="s">
        <v>622</v>
      </c>
      <c r="C163" s="244">
        <f aca="true" t="shared" si="76" ref="C163:E163">C164</f>
        <v>0</v>
      </c>
      <c r="D163" s="244">
        <f t="shared" si="76"/>
        <v>4803.6</v>
      </c>
      <c r="E163" s="245">
        <f t="shared" si="76"/>
        <v>4803.6</v>
      </c>
      <c r="F163" s="246"/>
      <c r="G163" s="246"/>
      <c r="H163" s="246"/>
    </row>
    <row r="164" spans="1:8" ht="47.25">
      <c r="A164" s="259" t="s">
        <v>623</v>
      </c>
      <c r="B164" s="247" t="s">
        <v>624</v>
      </c>
      <c r="C164" s="244">
        <v>0</v>
      </c>
      <c r="D164" s="244">
        <v>4803.6</v>
      </c>
      <c r="E164" s="245">
        <v>4803.6</v>
      </c>
      <c r="F164" s="246"/>
      <c r="G164" s="246"/>
      <c r="H164" s="246"/>
    </row>
    <row r="165" spans="1:8" ht="31.5">
      <c r="A165" s="242" t="s">
        <v>625</v>
      </c>
      <c r="B165" s="243" t="s">
        <v>626</v>
      </c>
      <c r="C165" s="244">
        <f aca="true" t="shared" si="77" ref="C165:E165">C166</f>
        <v>4.6</v>
      </c>
      <c r="D165" s="244">
        <f t="shared" si="77"/>
        <v>4.9</v>
      </c>
      <c r="E165" s="245">
        <f t="shared" si="77"/>
        <v>4.4</v>
      </c>
      <c r="F165" s="246"/>
      <c r="G165" s="246"/>
      <c r="H165" s="246"/>
    </row>
    <row r="166" spans="1:8" ht="47.25">
      <c r="A166" s="242" t="s">
        <v>627</v>
      </c>
      <c r="B166" s="243" t="s">
        <v>628</v>
      </c>
      <c r="C166" s="244">
        <v>4.6</v>
      </c>
      <c r="D166" s="244">
        <v>4.9</v>
      </c>
      <c r="E166" s="245">
        <v>4.4</v>
      </c>
      <c r="F166" s="246"/>
      <c r="G166" s="246"/>
      <c r="H166" s="246"/>
    </row>
    <row r="167" spans="1:8" ht="47.25">
      <c r="A167" s="242" t="s">
        <v>716</v>
      </c>
      <c r="B167" s="243" t="s">
        <v>717</v>
      </c>
      <c r="C167" s="244">
        <f>C168</f>
        <v>776.8</v>
      </c>
      <c r="D167" s="244">
        <f aca="true" t="shared" si="78" ref="D167:E167">D168</f>
        <v>2973</v>
      </c>
      <c r="E167" s="245">
        <f t="shared" si="78"/>
        <v>2973</v>
      </c>
      <c r="F167" s="246"/>
      <c r="G167" s="246"/>
      <c r="H167" s="246"/>
    </row>
    <row r="168" spans="1:8" ht="47.25">
      <c r="A168" s="242" t="s">
        <v>718</v>
      </c>
      <c r="B168" s="243" t="s">
        <v>719</v>
      </c>
      <c r="C168" s="244">
        <v>776.8</v>
      </c>
      <c r="D168" s="244">
        <v>2973</v>
      </c>
      <c r="E168" s="245">
        <v>2973</v>
      </c>
      <c r="F168" s="246"/>
      <c r="G168" s="246"/>
      <c r="H168" s="246"/>
    </row>
    <row r="169" spans="1:8" ht="47.25">
      <c r="A169" s="242" t="s">
        <v>629</v>
      </c>
      <c r="B169" s="243" t="s">
        <v>630</v>
      </c>
      <c r="C169" s="244">
        <f aca="true" t="shared" si="79" ref="C169:E169">C170</f>
        <v>14270</v>
      </c>
      <c r="D169" s="244">
        <f t="shared" si="79"/>
        <v>14169.6</v>
      </c>
      <c r="E169" s="245">
        <f t="shared" si="79"/>
        <v>14169.6</v>
      </c>
      <c r="F169" s="246"/>
      <c r="G169" s="246"/>
      <c r="H169" s="246"/>
    </row>
    <row r="170" spans="1:8" ht="47.25">
      <c r="A170" s="242" t="s">
        <v>631</v>
      </c>
      <c r="B170" s="243" t="s">
        <v>632</v>
      </c>
      <c r="C170" s="244">
        <f>14169.6+100.4</f>
        <v>14270</v>
      </c>
      <c r="D170" s="244">
        <v>14169.6</v>
      </c>
      <c r="E170" s="245">
        <v>14169.6</v>
      </c>
      <c r="F170" s="246"/>
      <c r="G170" s="246"/>
      <c r="H170" s="246"/>
    </row>
    <row r="171" spans="1:8" ht="12.75">
      <c r="A171" s="242" t="s">
        <v>633</v>
      </c>
      <c r="B171" s="243" t="s">
        <v>634</v>
      </c>
      <c r="C171" s="244">
        <f aca="true" t="shared" si="80" ref="C171:E171">C172</f>
        <v>1462.2</v>
      </c>
      <c r="D171" s="244">
        <f t="shared" si="80"/>
        <v>1542.6</v>
      </c>
      <c r="E171" s="245">
        <f t="shared" si="80"/>
        <v>1542.6</v>
      </c>
      <c r="F171" s="246"/>
      <c r="G171" s="246"/>
      <c r="H171" s="246"/>
    </row>
    <row r="172" spans="1:8" ht="12.75">
      <c r="A172" s="242" t="s">
        <v>635</v>
      </c>
      <c r="B172" s="243" t="s">
        <v>636</v>
      </c>
      <c r="C172" s="244">
        <v>1462.2</v>
      </c>
      <c r="D172" s="244">
        <v>1542.6</v>
      </c>
      <c r="E172" s="245">
        <v>1542.6</v>
      </c>
      <c r="F172" s="246"/>
      <c r="G172" s="246"/>
      <c r="H172" s="246"/>
    </row>
    <row r="173" spans="1:8" s="292" customFormat="1" ht="12.75">
      <c r="A173" s="236" t="s">
        <v>637</v>
      </c>
      <c r="B173" s="237" t="s">
        <v>638</v>
      </c>
      <c r="C173" s="238">
        <f aca="true" t="shared" si="81" ref="C173:E173">SUM(C174:C178)</f>
        <v>416088</v>
      </c>
      <c r="D173" s="238">
        <f t="shared" si="81"/>
        <v>365918</v>
      </c>
      <c r="E173" s="239">
        <f t="shared" si="81"/>
        <v>367529.10000000003</v>
      </c>
      <c r="F173" s="240"/>
      <c r="G173" s="240"/>
      <c r="H173" s="240"/>
    </row>
    <row r="174" spans="1:8" ht="63">
      <c r="A174" s="242" t="s">
        <v>639</v>
      </c>
      <c r="B174" s="243" t="s">
        <v>640</v>
      </c>
      <c r="C174" s="244">
        <f>228627.8+29532.9+667.6</f>
        <v>258828.3</v>
      </c>
      <c r="D174" s="244">
        <v>228627.8</v>
      </c>
      <c r="E174" s="245">
        <v>228627.8</v>
      </c>
      <c r="F174" s="246"/>
      <c r="G174" s="246"/>
      <c r="H174" s="246"/>
    </row>
    <row r="175" spans="1:8" ht="31.5">
      <c r="A175" s="242" t="s">
        <v>639</v>
      </c>
      <c r="B175" s="243" t="s">
        <v>641</v>
      </c>
      <c r="C175" s="244">
        <f>136227.8+11818.2+155</f>
        <v>148201</v>
      </c>
      <c r="D175" s="244">
        <v>136227.8</v>
      </c>
      <c r="E175" s="245">
        <v>136227.8</v>
      </c>
      <c r="F175" s="246"/>
      <c r="G175" s="246"/>
      <c r="H175" s="246"/>
    </row>
    <row r="176" spans="1:8" ht="31.5">
      <c r="A176" s="242" t="s">
        <v>639</v>
      </c>
      <c r="B176" s="243" t="s">
        <v>642</v>
      </c>
      <c r="C176" s="244">
        <v>733.2</v>
      </c>
      <c r="D176" s="244">
        <v>740.2</v>
      </c>
      <c r="E176" s="245">
        <v>747.4</v>
      </c>
      <c r="F176" s="246"/>
      <c r="G176" s="246"/>
      <c r="H176" s="246"/>
    </row>
    <row r="177" spans="1:8" s="293" customFormat="1" ht="47.25">
      <c r="A177" s="242" t="s">
        <v>639</v>
      </c>
      <c r="B177" s="243" t="s">
        <v>643</v>
      </c>
      <c r="C177" s="244">
        <v>319.5</v>
      </c>
      <c r="D177" s="244">
        <v>322.2</v>
      </c>
      <c r="E177" s="245">
        <v>324.9</v>
      </c>
      <c r="F177" s="246"/>
      <c r="G177" s="246"/>
      <c r="H177" s="246"/>
    </row>
    <row r="178" spans="1:8" s="293" customFormat="1" ht="47.25">
      <c r="A178" s="242" t="s">
        <v>639</v>
      </c>
      <c r="B178" s="243" t="s">
        <v>644</v>
      </c>
      <c r="C178" s="244">
        <f>3202.4+4803.6</f>
        <v>8006</v>
      </c>
      <c r="D178" s="244">
        <v>0</v>
      </c>
      <c r="E178" s="245">
        <v>1601.2</v>
      </c>
      <c r="F178" s="246"/>
      <c r="G178" s="246"/>
      <c r="H178" s="246"/>
    </row>
    <row r="179" spans="1:8" s="293" customFormat="1" ht="12.75">
      <c r="A179" s="294" t="s">
        <v>645</v>
      </c>
      <c r="B179" s="295" t="s">
        <v>646</v>
      </c>
      <c r="C179" s="238">
        <f>C180</f>
        <v>1809.8</v>
      </c>
      <c r="D179" s="238">
        <f aca="true" t="shared" si="82" ref="D179:E179">D180</f>
        <v>0</v>
      </c>
      <c r="E179" s="239">
        <f t="shared" si="82"/>
        <v>0</v>
      </c>
      <c r="F179" s="240"/>
      <c r="G179" s="240"/>
      <c r="H179" s="240"/>
    </row>
    <row r="180" spans="1:8" s="293" customFormat="1" ht="12.75">
      <c r="A180" s="294" t="s">
        <v>647</v>
      </c>
      <c r="B180" s="295" t="s">
        <v>648</v>
      </c>
      <c r="C180" s="238">
        <f>C181+C182+C183</f>
        <v>1809.8</v>
      </c>
      <c r="D180" s="238">
        <f aca="true" t="shared" si="83" ref="D180:E180">D181+D182+D183</f>
        <v>0</v>
      </c>
      <c r="E180" s="239">
        <f t="shared" si="83"/>
        <v>0</v>
      </c>
      <c r="F180" s="240"/>
      <c r="G180" s="240"/>
      <c r="H180" s="240"/>
    </row>
    <row r="181" spans="1:8" s="293" customFormat="1" ht="31.5">
      <c r="A181" s="296" t="s">
        <v>649</v>
      </c>
      <c r="B181" s="297" t="s">
        <v>650</v>
      </c>
      <c r="C181" s="244">
        <v>1000</v>
      </c>
      <c r="D181" s="244">
        <v>0</v>
      </c>
      <c r="E181" s="245">
        <v>0</v>
      </c>
      <c r="F181" s="246"/>
      <c r="G181" s="246"/>
      <c r="H181" s="246"/>
    </row>
    <row r="182" spans="1:8" s="293" customFormat="1" ht="47.25">
      <c r="A182" s="298" t="s">
        <v>649</v>
      </c>
      <c r="B182" s="278" t="s">
        <v>680</v>
      </c>
      <c r="C182" s="244">
        <v>509.8</v>
      </c>
      <c r="D182" s="244">
        <v>0</v>
      </c>
      <c r="E182" s="245">
        <v>0</v>
      </c>
      <c r="F182" s="246"/>
      <c r="G182" s="246"/>
      <c r="H182" s="246"/>
    </row>
    <row r="183" spans="1:8" s="293" customFormat="1" ht="31.5">
      <c r="A183" s="299" t="s">
        <v>649</v>
      </c>
      <c r="B183" s="300" t="s">
        <v>696</v>
      </c>
      <c r="C183" s="244">
        <v>300</v>
      </c>
      <c r="D183" s="244">
        <v>0</v>
      </c>
      <c r="E183" s="245">
        <v>0</v>
      </c>
      <c r="F183" s="246"/>
      <c r="G183" s="246"/>
      <c r="H183" s="246"/>
    </row>
    <row r="184" spans="1:8" s="293" customFormat="1" ht="12.75">
      <c r="A184" s="236"/>
      <c r="B184" s="301" t="s">
        <v>651</v>
      </c>
      <c r="C184" s="238">
        <f>C10+C121</f>
        <v>1229965.9</v>
      </c>
      <c r="D184" s="238">
        <f>D10+D121</f>
        <v>990282.3999999999</v>
      </c>
      <c r="E184" s="239">
        <f>E10+E121</f>
        <v>956678.8</v>
      </c>
      <c r="F184" s="240"/>
      <c r="G184" s="240"/>
      <c r="H184" s="240"/>
    </row>
    <row r="185" spans="1:8" s="293" customFormat="1" ht="12.75">
      <c r="A185" s="227"/>
      <c r="B185" s="224"/>
      <c r="C185" s="302"/>
      <c r="D185" s="302"/>
      <c r="E185" s="224"/>
      <c r="F185" s="224"/>
      <c r="G185" s="224"/>
      <c r="H185" s="224"/>
    </row>
    <row r="186" spans="1:8" s="293" customFormat="1" ht="12.75">
      <c r="A186" s="227"/>
      <c r="B186" s="224"/>
      <c r="C186" s="302"/>
      <c r="D186" s="302"/>
      <c r="E186" s="224"/>
      <c r="F186" s="224"/>
      <c r="G186" s="224"/>
      <c r="H186" s="224"/>
    </row>
    <row r="187" spans="1:8" s="293" customFormat="1" ht="12.75">
      <c r="A187" s="227"/>
      <c r="B187" s="224"/>
      <c r="C187" s="302"/>
      <c r="D187" s="302"/>
      <c r="E187" s="224"/>
      <c r="F187" s="224"/>
      <c r="G187" s="224"/>
      <c r="H187" s="224"/>
    </row>
    <row r="188" spans="3:8" s="293" customFormat="1" ht="12.75">
      <c r="C188" s="303"/>
      <c r="D188" s="303"/>
      <c r="E188" s="226"/>
      <c r="F188" s="226"/>
      <c r="G188" s="226"/>
      <c r="H188" s="226"/>
    </row>
  </sheetData>
  <mergeCells count="8">
    <mergeCell ref="A8:A9"/>
    <mergeCell ref="B8:B9"/>
    <mergeCell ref="C8:E8"/>
    <mergeCell ref="C1:E1"/>
    <mergeCell ref="B2:E2"/>
    <mergeCell ref="C3:E3"/>
    <mergeCell ref="B4:E4"/>
    <mergeCell ref="A6:E6"/>
  </mergeCells>
  <printOptions/>
  <pageMargins left="0.5905511811023623" right="0.1968503937007874" top="0.1968503937007874" bottom="0.1968503937007874" header="0.31496062992125984" footer="0.31496062992125984"/>
  <pageSetup fitToHeight="5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2.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54" t="s">
        <v>374</v>
      </c>
      <c r="B1" s="354"/>
      <c r="C1" s="354"/>
      <c r="D1" s="354"/>
      <c r="E1" s="354"/>
    </row>
    <row r="2" spans="1:5" ht="37.15" customHeight="1">
      <c r="A2" s="98"/>
      <c r="B2" s="354" t="s">
        <v>778</v>
      </c>
      <c r="C2" s="354"/>
      <c r="D2" s="354"/>
      <c r="E2" s="354"/>
    </row>
    <row r="3" spans="1:5" ht="12.75">
      <c r="A3" s="170"/>
      <c r="B3" s="170"/>
      <c r="C3" s="170"/>
      <c r="D3" s="170"/>
      <c r="E3" s="170"/>
    </row>
    <row r="4" spans="1:5" ht="51" customHeight="1">
      <c r="A4" s="355" t="s">
        <v>355</v>
      </c>
      <c r="B4" s="355"/>
      <c r="C4" s="355"/>
      <c r="D4" s="355"/>
      <c r="E4" s="355"/>
    </row>
    <row r="5" spans="1:5" ht="12.75">
      <c r="A5" s="351" t="s">
        <v>36</v>
      </c>
      <c r="B5" s="351" t="s">
        <v>18</v>
      </c>
      <c r="C5" s="356" t="s">
        <v>87</v>
      </c>
      <c r="D5" s="357"/>
      <c r="E5" s="358"/>
    </row>
    <row r="6" spans="1:5" ht="15.6" customHeight="1">
      <c r="A6" s="352"/>
      <c r="B6" s="352"/>
      <c r="C6" s="344" t="s">
        <v>279</v>
      </c>
      <c r="D6" s="344" t="s">
        <v>88</v>
      </c>
      <c r="E6" s="344"/>
    </row>
    <row r="7" spans="1:5" ht="12.75">
      <c r="A7" s="353"/>
      <c r="B7" s="353"/>
      <c r="C7" s="344" t="s">
        <v>66</v>
      </c>
      <c r="D7" s="123" t="s">
        <v>327</v>
      </c>
      <c r="E7" s="123" t="s">
        <v>354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>
        <v>5</v>
      </c>
    </row>
    <row r="9" spans="1:5" ht="12.75">
      <c r="A9" s="4" t="s">
        <v>66</v>
      </c>
      <c r="B9" s="23" t="s">
        <v>58</v>
      </c>
      <c r="C9" s="6">
        <f>C10+C19+C22+C25+C29+C36+C38+C42+C45</f>
        <v>1322360.4</v>
      </c>
      <c r="D9" s="6">
        <f aca="true" t="shared" si="0" ref="D9:E9">D10+D19+D22+D25+D29+D36+D38+D42+D45</f>
        <v>979085.6999999998</v>
      </c>
      <c r="E9" s="6">
        <f t="shared" si="0"/>
        <v>935165.9999999999</v>
      </c>
    </row>
    <row r="10" spans="1:5" ht="12.75">
      <c r="A10" s="4" t="s">
        <v>54</v>
      </c>
      <c r="B10" s="19" t="s">
        <v>20</v>
      </c>
      <c r="C10" s="6">
        <f>SUM(C11:C18)</f>
        <v>90128.2</v>
      </c>
      <c r="D10" s="6">
        <f>SUM(D11:D18)</f>
        <v>80533.79999999999</v>
      </c>
      <c r="E10" s="6">
        <f>SUM(E11:E18)</f>
        <v>79528.70000000001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0</v>
      </c>
      <c r="D11" s="7">
        <f>' № 5  рп, кцср, квр'!F11</f>
        <v>1861.1</v>
      </c>
      <c r="E11" s="7">
        <f>' № 5  рп, кцср, квр'!G11</f>
        <v>1861.1</v>
      </c>
    </row>
    <row r="12" spans="1:5" ht="47.25">
      <c r="A12" s="25" t="s">
        <v>44</v>
      </c>
      <c r="B12" s="13" t="s">
        <v>21</v>
      </c>
      <c r="C12" s="7">
        <f>' № 5  рп, кцср, квр'!E17</f>
        <v>3835.2000000000003</v>
      </c>
      <c r="D12" s="7">
        <f>' № 5  рп, кцср, квр'!F17</f>
        <v>3688.2000000000003</v>
      </c>
      <c r="E12" s="7">
        <f>' № 5  рп, кцср, квр'!G17</f>
        <v>3688.2000000000003</v>
      </c>
    </row>
    <row r="13" spans="1:5" ht="49.15" customHeight="1">
      <c r="A13" s="25" t="s">
        <v>45</v>
      </c>
      <c r="B13" s="13" t="s">
        <v>22</v>
      </c>
      <c r="C13" s="7">
        <f>' № 5  рп, кцср, квр'!E29</f>
        <v>28830.000000000004</v>
      </c>
      <c r="D13" s="7">
        <f>' № 5  рп, кцср, квр'!F29</f>
        <v>26699.4</v>
      </c>
      <c r="E13" s="7">
        <f>' № 5  рп, кцср, квр'!G29</f>
        <v>26706.600000000002</v>
      </c>
    </row>
    <row r="14" spans="1:5" ht="15.6" customHeight="1">
      <c r="A14" s="15" t="s">
        <v>155</v>
      </c>
      <c r="B14" s="8" t="s">
        <v>156</v>
      </c>
      <c r="C14" s="7">
        <f>' № 5  рп, кцср, квр'!E46</f>
        <v>4.600000000000001</v>
      </c>
      <c r="D14" s="7">
        <f>' № 5  рп, кцср, квр'!F46</f>
        <v>4.9</v>
      </c>
      <c r="E14" s="7">
        <f>' № 5  рп, кцср, квр'!G46</f>
        <v>4.4</v>
      </c>
    </row>
    <row r="15" spans="1:8" ht="31.5" customHeight="1">
      <c r="A15" s="25" t="s">
        <v>46</v>
      </c>
      <c r="B15" s="13" t="s">
        <v>7</v>
      </c>
      <c r="C15" s="7">
        <f>' № 5  рп, кцср, квр'!E52</f>
        <v>9094.7</v>
      </c>
      <c r="D15" s="7">
        <f>' № 5  рп, кцср, квр'!F52</f>
        <v>8500.4</v>
      </c>
      <c r="E15" s="7">
        <f>' № 5  рп, кцср, квр'!G52</f>
        <v>8500.4</v>
      </c>
      <c r="H15" s="41"/>
    </row>
    <row r="16" spans="1:5" ht="19.15" customHeight="1">
      <c r="A16" s="15" t="s">
        <v>214</v>
      </c>
      <c r="B16" s="55" t="s">
        <v>215</v>
      </c>
      <c r="C16" s="7">
        <f>' № 5  рп, кцср, квр'!E64</f>
        <v>88.6</v>
      </c>
      <c r="D16" s="7">
        <f>' № 5  рп, кцср, квр'!F64</f>
        <v>88.6</v>
      </c>
      <c r="E16" s="7">
        <f>' № 5  рп, кцср, квр'!G64</f>
        <v>88.6</v>
      </c>
    </row>
    <row r="17" spans="1:5" ht="12.75">
      <c r="A17" s="25" t="s">
        <v>47</v>
      </c>
      <c r="B17" s="13" t="s">
        <v>8</v>
      </c>
      <c r="C17" s="7">
        <f>' № 5  рп, кцср, квр'!E71</f>
        <v>2827.1</v>
      </c>
      <c r="D17" s="7">
        <f>' № 5  рп, кцср, квр'!F71</f>
        <v>1529</v>
      </c>
      <c r="E17" s="7">
        <f>' № 5  рп, кцср, квр'!G71</f>
        <v>514.5</v>
      </c>
    </row>
    <row r="18" spans="1:5" ht="12.75">
      <c r="A18" s="25" t="s">
        <v>60</v>
      </c>
      <c r="B18" s="13" t="s">
        <v>23</v>
      </c>
      <c r="C18" s="7">
        <f>' № 5  рп, кцср, квр'!E77</f>
        <v>45448</v>
      </c>
      <c r="D18" s="7">
        <f>' № 5  рп, кцср, квр'!F77</f>
        <v>38162.2</v>
      </c>
      <c r="E18" s="7">
        <f>' № 5  рп, кцср, квр'!G77</f>
        <v>38164.9</v>
      </c>
    </row>
    <row r="19" spans="1:5" ht="16.5" customHeight="1">
      <c r="A19" s="4" t="s">
        <v>55</v>
      </c>
      <c r="B19" s="19" t="s">
        <v>24</v>
      </c>
      <c r="C19" s="6">
        <f>C20+C21</f>
        <v>10710.9</v>
      </c>
      <c r="D19" s="6">
        <f>D20+D21</f>
        <v>10641</v>
      </c>
      <c r="E19" s="6">
        <f>E20+E21</f>
        <v>10641</v>
      </c>
    </row>
    <row r="20" spans="1:5" ht="12.75">
      <c r="A20" s="25" t="s">
        <v>75</v>
      </c>
      <c r="B20" s="13" t="s">
        <v>76</v>
      </c>
      <c r="C20" s="7">
        <f>' № 5  рп, кцср, квр'!E173</f>
        <v>1462.2</v>
      </c>
      <c r="D20" s="7">
        <f>' № 5  рп, кцср, квр'!F173</f>
        <v>1542.6000000000001</v>
      </c>
      <c r="E20" s="7">
        <f>' № 5  рп, кцср, квр'!G173</f>
        <v>1542.6000000000001</v>
      </c>
    </row>
    <row r="21" spans="1:5" ht="31.5">
      <c r="A21" s="15" t="s">
        <v>280</v>
      </c>
      <c r="B21" s="13" t="s">
        <v>281</v>
      </c>
      <c r="C21" s="7">
        <f>' № 5  рп, кцср, квр'!E180</f>
        <v>9248.699999999999</v>
      </c>
      <c r="D21" s="7">
        <f>' № 5  рп, кцср, квр'!F180</f>
        <v>9098.4</v>
      </c>
      <c r="E21" s="7">
        <f>' № 5  рп, кцср, квр'!G180</f>
        <v>9098.4</v>
      </c>
    </row>
    <row r="22" spans="1:5" ht="16.15" customHeight="1">
      <c r="A22" s="4" t="s">
        <v>56</v>
      </c>
      <c r="B22" s="19" t="s">
        <v>25</v>
      </c>
      <c r="C22" s="6">
        <f>C23+C24</f>
        <v>119789.09999999999</v>
      </c>
      <c r="D22" s="6">
        <f>D23+D24</f>
        <v>106915.4</v>
      </c>
      <c r="E22" s="6">
        <f>E23+E24</f>
        <v>92233.5</v>
      </c>
    </row>
    <row r="23" spans="1:5" ht="12.75">
      <c r="A23" s="25" t="s">
        <v>6</v>
      </c>
      <c r="B23" s="13" t="s">
        <v>89</v>
      </c>
      <c r="C23" s="7">
        <f>' № 5  рп, кцср, квр'!E197</f>
        <v>119460.4</v>
      </c>
      <c r="D23" s="7">
        <f>' № 5  рп, кцср, квр'!F197</f>
        <v>106565.4</v>
      </c>
      <c r="E23" s="7">
        <f>' № 5  рп, кцср, квр'!G197</f>
        <v>91883.5</v>
      </c>
    </row>
    <row r="24" spans="1:5" ht="12.75">
      <c r="A24" s="25" t="s">
        <v>48</v>
      </c>
      <c r="B24" s="13" t="s">
        <v>26</v>
      </c>
      <c r="C24" s="7">
        <f>' № 5  рп, кцср, квр'!E240</f>
        <v>328.7</v>
      </c>
      <c r="D24" s="7">
        <f>' № 5  рп, кцср, квр'!F240</f>
        <v>350</v>
      </c>
      <c r="E24" s="7">
        <f>' № 5  рп, кцср, квр'!G240</f>
        <v>350</v>
      </c>
    </row>
    <row r="25" spans="1:5" ht="12.75">
      <c r="A25" s="4" t="s">
        <v>57</v>
      </c>
      <c r="B25" s="19" t="s">
        <v>27</v>
      </c>
      <c r="C25" s="6">
        <f>C26+C28+C27</f>
        <v>234994.5</v>
      </c>
      <c r="D25" s="6">
        <f>D26+D28+D27</f>
        <v>41444.5</v>
      </c>
      <c r="E25" s="6">
        <f>E26+E28+E27</f>
        <v>14619.900000000001</v>
      </c>
    </row>
    <row r="26" spans="1:5" ht="12.75">
      <c r="A26" s="25" t="s">
        <v>4</v>
      </c>
      <c r="B26" s="13" t="s">
        <v>5</v>
      </c>
      <c r="C26" s="7">
        <f>' № 5  рп, кцср, квр'!E253</f>
        <v>3217.6</v>
      </c>
      <c r="D26" s="7">
        <f>' № 5  рп, кцср, квр'!F253</f>
        <v>1812.1</v>
      </c>
      <c r="E26" s="7">
        <f>' № 5  рп, кцср, квр'!G253</f>
        <v>1753.5</v>
      </c>
    </row>
    <row r="27" spans="1:5" ht="12.75">
      <c r="A27" s="15" t="s">
        <v>236</v>
      </c>
      <c r="B27" s="66" t="s">
        <v>237</v>
      </c>
      <c r="C27" s="7">
        <f>' № 5  рп, кцср, квр'!E260</f>
        <v>151001.4</v>
      </c>
      <c r="D27" s="7">
        <f>' № 5  рп, кцср, квр'!F260</f>
        <v>0</v>
      </c>
      <c r="E27" s="7">
        <f>' № 5  рп, кцср, квр'!G260</f>
        <v>0</v>
      </c>
    </row>
    <row r="28" spans="1:5" ht="12.75">
      <c r="A28" s="25" t="s">
        <v>49</v>
      </c>
      <c r="B28" s="13" t="s">
        <v>28</v>
      </c>
      <c r="C28" s="7">
        <f>' № 5  рп, кцср, квр'!E278</f>
        <v>80775.50000000001</v>
      </c>
      <c r="D28" s="7">
        <f>' № 5  рп, кцср, квр'!F278</f>
        <v>39632.4</v>
      </c>
      <c r="E28" s="7">
        <f>' № 5  рп, кцср, квр'!G278</f>
        <v>12866.400000000001</v>
      </c>
    </row>
    <row r="29" spans="1:5" ht="12.75">
      <c r="A29" s="4" t="s">
        <v>37</v>
      </c>
      <c r="B29" s="5" t="s">
        <v>29</v>
      </c>
      <c r="C29" s="6">
        <f>C30+C31+C32+C34+C35+C33</f>
        <v>733693.3999999999</v>
      </c>
      <c r="D29" s="6">
        <f>D30+D31+D32+D34+D35+D33</f>
        <v>642794.7</v>
      </c>
      <c r="E29" s="6">
        <f>E30+E31+E32+E34+E35+E33</f>
        <v>639735.6</v>
      </c>
    </row>
    <row r="30" spans="1:5" ht="12.75">
      <c r="A30" s="25" t="s">
        <v>50</v>
      </c>
      <c r="B30" s="13" t="s">
        <v>10</v>
      </c>
      <c r="C30" s="7">
        <f>' № 5  рп, кцср, квр'!E356</f>
        <v>282492.6</v>
      </c>
      <c r="D30" s="7">
        <f>' № 5  рп, кцср, квр'!F356</f>
        <v>262118.6</v>
      </c>
      <c r="E30" s="7">
        <f>' № 5  рп, кцср, квр'!G356</f>
        <v>259713</v>
      </c>
    </row>
    <row r="31" spans="1:5" ht="12.75">
      <c r="A31" s="15" t="s">
        <v>51</v>
      </c>
      <c r="B31" s="13" t="s">
        <v>11</v>
      </c>
      <c r="C31" s="7">
        <f>' № 5  рп, кцср, квр'!E414</f>
        <v>397079.69999999995</v>
      </c>
      <c r="D31" s="7">
        <f>' № 5  рп, кцср, квр'!F414</f>
        <v>331396.49999999994</v>
      </c>
      <c r="E31" s="7">
        <f>' № 5  рп, кцср, квр'!G414</f>
        <v>330568.69999999995</v>
      </c>
    </row>
    <row r="32" spans="1:5" ht="12.75">
      <c r="A32" s="15" t="s">
        <v>90</v>
      </c>
      <c r="B32" s="13" t="s">
        <v>91</v>
      </c>
      <c r="C32" s="7">
        <f>' № 5  рп, кцср, квр'!E514</f>
        <v>42724.00000000001</v>
      </c>
      <c r="D32" s="7">
        <f>' № 5  рп, кцср, квр'!F514</f>
        <v>38340.6</v>
      </c>
      <c r="E32" s="7">
        <f>' № 5  рп, кцср, квр'!G514</f>
        <v>38290.6</v>
      </c>
    </row>
    <row r="33" spans="1:5" ht="32.45" customHeight="1">
      <c r="A33" s="15" t="s">
        <v>197</v>
      </c>
      <c r="B33" s="13" t="s">
        <v>225</v>
      </c>
      <c r="C33" s="7">
        <f>' № 5  рп, кцср, квр'!E565</f>
        <v>150</v>
      </c>
      <c r="D33" s="7">
        <f>' № 5  рп, кцср, квр'!F565</f>
        <v>150</v>
      </c>
      <c r="E33" s="7">
        <f>' № 5  рп, кцср, квр'!G565</f>
        <v>150</v>
      </c>
    </row>
    <row r="34" spans="1:5" ht="12.75">
      <c r="A34" s="15" t="s">
        <v>38</v>
      </c>
      <c r="B34" s="13" t="s">
        <v>99</v>
      </c>
      <c r="C34" s="7">
        <f>' № 5  рп, кцср, квр'!E572</f>
        <v>135.6</v>
      </c>
      <c r="D34" s="7">
        <f>' № 5  рп, кцср, квр'!F572</f>
        <v>212.4</v>
      </c>
      <c r="E34" s="7">
        <f>' № 5  рп, кцср, квр'!G572</f>
        <v>212.4</v>
      </c>
    </row>
    <row r="35" spans="1:5" ht="12.75">
      <c r="A35" s="15" t="s">
        <v>52</v>
      </c>
      <c r="B35" s="13" t="s">
        <v>12</v>
      </c>
      <c r="C35" s="7">
        <f>' № 5  рп, кцср, квр'!E597</f>
        <v>11111.5</v>
      </c>
      <c r="D35" s="7">
        <f>' № 5  рп, кцср, квр'!F597</f>
        <v>10576.599999999999</v>
      </c>
      <c r="E35" s="7">
        <f>' № 5  рп, кцср, квр'!G597</f>
        <v>10800.9</v>
      </c>
    </row>
    <row r="36" spans="1:5" ht="12.75">
      <c r="A36" s="4" t="s">
        <v>41</v>
      </c>
      <c r="B36" s="19" t="s">
        <v>82</v>
      </c>
      <c r="C36" s="6">
        <f>C37</f>
        <v>56287.49999999999</v>
      </c>
      <c r="D36" s="6">
        <f>D37</f>
        <v>45679.700000000004</v>
      </c>
      <c r="E36" s="6">
        <f>E37</f>
        <v>45729.5</v>
      </c>
    </row>
    <row r="37" spans="1:5" ht="12.75">
      <c r="A37" s="25" t="s">
        <v>42</v>
      </c>
      <c r="B37" s="13" t="s">
        <v>13</v>
      </c>
      <c r="C37" s="7">
        <f>' № 5  рп, кцср, квр'!E630</f>
        <v>56287.49999999999</v>
      </c>
      <c r="D37" s="7">
        <f>' № 5  рп, кцср, квр'!F630</f>
        <v>45679.700000000004</v>
      </c>
      <c r="E37" s="7">
        <f>' № 5  рп, кцср, квр'!G630</f>
        <v>45729.5</v>
      </c>
    </row>
    <row r="38" spans="1:5" ht="12.75">
      <c r="A38" s="4" t="s">
        <v>39</v>
      </c>
      <c r="B38" s="19" t="s">
        <v>31</v>
      </c>
      <c r="C38" s="6">
        <f>C39+C40+C41</f>
        <v>34254.6</v>
      </c>
      <c r="D38" s="6">
        <f>D39+D40+D41</f>
        <v>15818.400000000001</v>
      </c>
      <c r="E38" s="6">
        <f>E39+E40+E41</f>
        <v>17419.600000000002</v>
      </c>
    </row>
    <row r="39" spans="1:5" ht="12.75">
      <c r="A39" s="72" t="s">
        <v>53</v>
      </c>
      <c r="B39" s="58" t="s">
        <v>32</v>
      </c>
      <c r="C39" s="7">
        <f>' № 5  рп, кцср, квр'!E704</f>
        <v>698.3</v>
      </c>
      <c r="D39" s="7">
        <f>' № 5  рп, кцср, квр'!F704</f>
        <v>698.3</v>
      </c>
      <c r="E39" s="7">
        <f>' № 5  рп, кцср, квр'!G704</f>
        <v>698.3</v>
      </c>
    </row>
    <row r="40" spans="1:5" ht="12.75">
      <c r="A40" s="73" t="s">
        <v>40</v>
      </c>
      <c r="B40" s="49" t="s">
        <v>34</v>
      </c>
      <c r="C40" s="75">
        <f>' № 5  рп, кцср, квр'!E713</f>
        <v>607.1</v>
      </c>
      <c r="D40" s="7">
        <f>' № 5  рп, кцср, квр'!F713</f>
        <v>107.1</v>
      </c>
      <c r="E40" s="7">
        <f>' № 5  рп, кцср, квр'!G713</f>
        <v>107.1</v>
      </c>
    </row>
    <row r="41" spans="1:5" ht="12.75">
      <c r="A41" s="73" t="s">
        <v>84</v>
      </c>
      <c r="B41" s="77" t="s">
        <v>85</v>
      </c>
      <c r="C41" s="76">
        <f>' № 5  рп, кцср, квр'!E725</f>
        <v>32949.2</v>
      </c>
      <c r="D41" s="59">
        <f>' № 5  рп, кцср, квр'!F725</f>
        <v>15013.000000000002</v>
      </c>
      <c r="E41" s="59">
        <f>' № 5  рп, кцср, квр'!G725</f>
        <v>16614.2</v>
      </c>
    </row>
    <row r="42" spans="1:5" ht="12.75">
      <c r="A42" s="16" t="s">
        <v>61</v>
      </c>
      <c r="B42" s="19" t="s">
        <v>30</v>
      </c>
      <c r="C42" s="60">
        <f>C43+C44</f>
        <v>40400.5</v>
      </c>
      <c r="D42" s="60">
        <f>D43+D44</f>
        <v>33735</v>
      </c>
      <c r="E42" s="60">
        <f>E43+E44</f>
        <v>33735</v>
      </c>
    </row>
    <row r="43" spans="1:5" ht="12.75">
      <c r="A43" s="73" t="s">
        <v>86</v>
      </c>
      <c r="B43" s="49" t="s">
        <v>62</v>
      </c>
      <c r="C43" s="17">
        <f>' № 5  рп, кцср, квр'!E756</f>
        <v>15859.7</v>
      </c>
      <c r="D43" s="17">
        <f>' № 5  рп, кцср, квр'!F756</f>
        <v>15584</v>
      </c>
      <c r="E43" s="17">
        <f>' № 5  рп, кцср, квр'!G756</f>
        <v>15584</v>
      </c>
    </row>
    <row r="44" spans="1:5" ht="12.75">
      <c r="A44" s="73">
        <v>1103</v>
      </c>
      <c r="B44" s="74" t="s">
        <v>253</v>
      </c>
      <c r="C44" s="17">
        <f>' № 5  рп, кцср, квр'!E796</f>
        <v>24540.8</v>
      </c>
      <c r="D44" s="17">
        <f>' № 5  рп, кцср, квр'!F796</f>
        <v>18151</v>
      </c>
      <c r="E44" s="17">
        <f>' № 5  рп, кцср, квр'!G796</f>
        <v>18151</v>
      </c>
    </row>
    <row r="45" spans="1:5" ht="19.9" customHeight="1">
      <c r="A45" s="16" t="s">
        <v>92</v>
      </c>
      <c r="B45" s="19" t="s">
        <v>63</v>
      </c>
      <c r="C45" s="60">
        <f>C46</f>
        <v>2101.7</v>
      </c>
      <c r="D45" s="60">
        <f>D46</f>
        <v>1523.2</v>
      </c>
      <c r="E45" s="60">
        <f>E46</f>
        <v>1523.2</v>
      </c>
    </row>
    <row r="46" spans="1:5" ht="14.45" customHeight="1">
      <c r="A46" s="57" t="s">
        <v>64</v>
      </c>
      <c r="B46" s="49" t="s">
        <v>65</v>
      </c>
      <c r="C46" s="17">
        <f>' № 5  рп, кцср, квр'!E831</f>
        <v>2101.7</v>
      </c>
      <c r="D46" s="17">
        <f>' № 5  рп, кцср, квр'!F831</f>
        <v>1523.2</v>
      </c>
      <c r="E46" s="17">
        <f>' № 5  рп, кцср, квр'!G831</f>
        <v>1523.2</v>
      </c>
    </row>
  </sheetData>
  <mergeCells count="8">
    <mergeCell ref="B5:B7"/>
    <mergeCell ref="C6:C7"/>
    <mergeCell ref="A1:E1"/>
    <mergeCell ref="A4:E4"/>
    <mergeCell ref="A5:A7"/>
    <mergeCell ref="C5:E5"/>
    <mergeCell ref="D6:E6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3"/>
  <sheetViews>
    <sheetView tabSelected="1"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2.87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99" t="s">
        <v>66</v>
      </c>
      <c r="B1" s="359" t="s">
        <v>375</v>
      </c>
      <c r="C1" s="359"/>
      <c r="D1" s="359"/>
      <c r="E1" s="359"/>
      <c r="F1" s="359"/>
      <c r="G1" s="359"/>
      <c r="H1" s="359"/>
    </row>
    <row r="2" spans="1:8" ht="38.45" customHeight="1">
      <c r="A2" s="140"/>
      <c r="B2" s="140"/>
      <c r="C2" s="140"/>
      <c r="D2" s="140"/>
      <c r="E2" s="359" t="s">
        <v>778</v>
      </c>
      <c r="F2" s="359"/>
      <c r="G2" s="359"/>
      <c r="H2" s="359"/>
    </row>
    <row r="3" spans="1:8" ht="18" customHeight="1">
      <c r="A3" s="171"/>
      <c r="B3" s="171"/>
      <c r="C3" s="171"/>
      <c r="D3" s="171"/>
      <c r="E3" s="171"/>
      <c r="F3" s="171"/>
      <c r="G3" s="171"/>
      <c r="H3" s="171"/>
    </row>
    <row r="4" spans="1:8" ht="44.45" customHeight="1">
      <c r="A4" s="360" t="s">
        <v>356</v>
      </c>
      <c r="B4" s="360"/>
      <c r="C4" s="360"/>
      <c r="D4" s="360"/>
      <c r="E4" s="360"/>
      <c r="F4" s="360"/>
      <c r="G4" s="360"/>
      <c r="H4" s="360"/>
    </row>
    <row r="5" spans="1:8" ht="12.75">
      <c r="A5" s="361" t="s">
        <v>15</v>
      </c>
      <c r="B5" s="361" t="s">
        <v>36</v>
      </c>
      <c r="C5" s="361" t="s">
        <v>16</v>
      </c>
      <c r="D5" s="361" t="s">
        <v>17</v>
      </c>
      <c r="E5" s="362" t="s">
        <v>18</v>
      </c>
      <c r="F5" s="344" t="s">
        <v>87</v>
      </c>
      <c r="G5" s="344"/>
      <c r="H5" s="344"/>
    </row>
    <row r="6" spans="1:8" ht="12.75">
      <c r="A6" s="361" t="s">
        <v>66</v>
      </c>
      <c r="B6" s="361" t="s">
        <v>66</v>
      </c>
      <c r="C6" s="361" t="s">
        <v>66</v>
      </c>
      <c r="D6" s="361" t="s">
        <v>66</v>
      </c>
      <c r="E6" s="362" t="s">
        <v>66</v>
      </c>
      <c r="F6" s="344" t="s">
        <v>279</v>
      </c>
      <c r="G6" s="344" t="s">
        <v>88</v>
      </c>
      <c r="H6" s="344"/>
    </row>
    <row r="7" spans="1:8" ht="12.75">
      <c r="A7" s="361" t="s">
        <v>66</v>
      </c>
      <c r="B7" s="361" t="s">
        <v>66</v>
      </c>
      <c r="C7" s="361" t="s">
        <v>66</v>
      </c>
      <c r="D7" s="361" t="s">
        <v>66</v>
      </c>
      <c r="E7" s="362" t="s">
        <v>66</v>
      </c>
      <c r="F7" s="344" t="s">
        <v>66</v>
      </c>
      <c r="G7" s="102" t="s">
        <v>327</v>
      </c>
      <c r="H7" s="102" t="s">
        <v>354</v>
      </c>
    </row>
    <row r="8" spans="1:8" ht="12.75">
      <c r="A8" s="100" t="s">
        <v>3</v>
      </c>
      <c r="B8" s="100" t="s">
        <v>77</v>
      </c>
      <c r="C8" s="100" t="s">
        <v>78</v>
      </c>
      <c r="D8" s="100" t="s">
        <v>79</v>
      </c>
      <c r="E8" s="102" t="s">
        <v>80</v>
      </c>
      <c r="F8" s="102" t="s">
        <v>81</v>
      </c>
      <c r="G8" s="102" t="s">
        <v>93</v>
      </c>
      <c r="H8" s="102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F10+F561+F581+F645+F659</f>
        <v>1322360.4</v>
      </c>
      <c r="G9" s="26">
        <f>G10+G561+G581+G645+G659</f>
        <v>979085.6999999998</v>
      </c>
      <c r="H9" s="26">
        <f>H10+H561+H581+H645+H659</f>
        <v>935165.9999999999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273</v>
      </c>
      <c r="F10" s="26">
        <f>F11+F123+F147+F198+F294+F369+F442+F547+F472</f>
        <v>563040.8</v>
      </c>
      <c r="G10" s="26">
        <f>G11+G123+G147+G198+G294+G369+G442+G547+G472</f>
        <v>323698.29999999993</v>
      </c>
      <c r="H10" s="26">
        <f>H11+H123+H147+H198+H294+H369+H442+H547+H472</f>
        <v>282259.6</v>
      </c>
    </row>
    <row r="11" spans="1:8" ht="12.75">
      <c r="A11" s="100" t="s">
        <v>19</v>
      </c>
      <c r="B11" s="100" t="s">
        <v>54</v>
      </c>
      <c r="C11" s="100" t="s">
        <v>66</v>
      </c>
      <c r="D11" s="100" t="s">
        <v>66</v>
      </c>
      <c r="E11" s="46" t="s">
        <v>20</v>
      </c>
      <c r="F11" s="21">
        <f>F12+F18+F35+F48+F41</f>
        <v>62043.299999999996</v>
      </c>
      <c r="G11" s="21">
        <f>G12+G18+G35+G48+G41</f>
        <v>57391.2</v>
      </c>
      <c r="H11" s="21">
        <f>H12+H18+H35+H48+H41</f>
        <v>57400.6</v>
      </c>
    </row>
    <row r="12" spans="1:8" ht="31.5">
      <c r="A12" s="100" t="s">
        <v>19</v>
      </c>
      <c r="B12" s="100" t="s">
        <v>43</v>
      </c>
      <c r="C12" s="100" t="s">
        <v>66</v>
      </c>
      <c r="D12" s="100" t="s">
        <v>66</v>
      </c>
      <c r="E12" s="42" t="s">
        <v>59</v>
      </c>
      <c r="F12" s="21">
        <f>F13</f>
        <v>0</v>
      </c>
      <c r="G12" s="21">
        <f aca="true" t="shared" si="0" ref="G12:H16">G13</f>
        <v>1861.1</v>
      </c>
      <c r="H12" s="21">
        <f t="shared" si="0"/>
        <v>1861.1</v>
      </c>
    </row>
    <row r="13" spans="1:8" ht="12.75">
      <c r="A13" s="100" t="s">
        <v>19</v>
      </c>
      <c r="B13" s="100" t="s">
        <v>43</v>
      </c>
      <c r="C13" s="100">
        <v>9900000000</v>
      </c>
      <c r="D13" s="100"/>
      <c r="E13" s="101" t="s">
        <v>105</v>
      </c>
      <c r="F13" s="21">
        <f>F14</f>
        <v>0</v>
      </c>
      <c r="G13" s="21">
        <f t="shared" si="0"/>
        <v>1861.1</v>
      </c>
      <c r="H13" s="21">
        <f t="shared" si="0"/>
        <v>1861.1</v>
      </c>
    </row>
    <row r="14" spans="1:8" ht="31.5">
      <c r="A14" s="100" t="s">
        <v>19</v>
      </c>
      <c r="B14" s="100" t="s">
        <v>43</v>
      </c>
      <c r="C14" s="100">
        <v>9990000000</v>
      </c>
      <c r="D14" s="100"/>
      <c r="E14" s="101" t="s">
        <v>147</v>
      </c>
      <c r="F14" s="21">
        <f>F15</f>
        <v>0</v>
      </c>
      <c r="G14" s="21">
        <f t="shared" si="0"/>
        <v>1861.1</v>
      </c>
      <c r="H14" s="21">
        <f t="shared" si="0"/>
        <v>1861.1</v>
      </c>
    </row>
    <row r="15" spans="1:8" ht="12.75">
      <c r="A15" s="100" t="s">
        <v>19</v>
      </c>
      <c r="B15" s="100" t="s">
        <v>43</v>
      </c>
      <c r="C15" s="100">
        <v>9990021000</v>
      </c>
      <c r="D15" s="24"/>
      <c r="E15" s="101" t="s">
        <v>148</v>
      </c>
      <c r="F15" s="21">
        <f>F16</f>
        <v>0</v>
      </c>
      <c r="G15" s="21">
        <f t="shared" si="0"/>
        <v>1861.1</v>
      </c>
      <c r="H15" s="21">
        <f t="shared" si="0"/>
        <v>1861.1</v>
      </c>
    </row>
    <row r="16" spans="1:8" ht="63">
      <c r="A16" s="100" t="s">
        <v>19</v>
      </c>
      <c r="B16" s="100" t="s">
        <v>43</v>
      </c>
      <c r="C16" s="100">
        <v>9990021000</v>
      </c>
      <c r="D16" s="100" t="s">
        <v>68</v>
      </c>
      <c r="E16" s="101" t="s">
        <v>1</v>
      </c>
      <c r="F16" s="21">
        <f>F17</f>
        <v>0</v>
      </c>
      <c r="G16" s="21">
        <f t="shared" si="0"/>
        <v>1861.1</v>
      </c>
      <c r="H16" s="21">
        <f t="shared" si="0"/>
        <v>1861.1</v>
      </c>
    </row>
    <row r="17" spans="1:8" ht="31.5">
      <c r="A17" s="100" t="s">
        <v>19</v>
      </c>
      <c r="B17" s="100" t="s">
        <v>43</v>
      </c>
      <c r="C17" s="100">
        <v>9990021000</v>
      </c>
      <c r="D17" s="100">
        <v>120</v>
      </c>
      <c r="E17" s="101" t="s">
        <v>224</v>
      </c>
      <c r="F17" s="21">
        <f>1764.1+97+93.1-93.1-734-1127.1</f>
        <v>0</v>
      </c>
      <c r="G17" s="21">
        <f>1764.1+97</f>
        <v>1861.1</v>
      </c>
      <c r="H17" s="21">
        <f>1764.1+97</f>
        <v>1861.1</v>
      </c>
    </row>
    <row r="18" spans="1:8" ht="47.25">
      <c r="A18" s="100" t="s">
        <v>19</v>
      </c>
      <c r="B18" s="100" t="s">
        <v>45</v>
      </c>
      <c r="C18" s="100" t="s">
        <v>66</v>
      </c>
      <c r="D18" s="100" t="s">
        <v>66</v>
      </c>
      <c r="E18" s="101" t="s">
        <v>22</v>
      </c>
      <c r="F18" s="21">
        <f aca="true" t="shared" si="1" ref="F18:H20">F19</f>
        <v>28830.000000000004</v>
      </c>
      <c r="G18" s="21">
        <f t="shared" si="1"/>
        <v>26699.4</v>
      </c>
      <c r="H18" s="21">
        <f t="shared" si="1"/>
        <v>26706.600000000002</v>
      </c>
    </row>
    <row r="19" spans="1:8" ht="12.75">
      <c r="A19" s="100" t="s">
        <v>19</v>
      </c>
      <c r="B19" s="100" t="s">
        <v>45</v>
      </c>
      <c r="C19" s="100">
        <v>9900000000</v>
      </c>
      <c r="D19" s="100"/>
      <c r="E19" s="101" t="s">
        <v>105</v>
      </c>
      <c r="F19" s="21">
        <f t="shared" si="1"/>
        <v>28830.000000000004</v>
      </c>
      <c r="G19" s="21">
        <f t="shared" si="1"/>
        <v>26699.4</v>
      </c>
      <c r="H19" s="21">
        <f t="shared" si="1"/>
        <v>26706.600000000002</v>
      </c>
    </row>
    <row r="20" spans="1:8" ht="31.5">
      <c r="A20" s="100" t="s">
        <v>19</v>
      </c>
      <c r="B20" s="100" t="s">
        <v>45</v>
      </c>
      <c r="C20" s="100">
        <v>9990000000</v>
      </c>
      <c r="D20" s="100"/>
      <c r="E20" s="101" t="s">
        <v>147</v>
      </c>
      <c r="F20" s="21">
        <f t="shared" si="1"/>
        <v>28830.000000000004</v>
      </c>
      <c r="G20" s="21">
        <f t="shared" si="1"/>
        <v>26699.4</v>
      </c>
      <c r="H20" s="21">
        <f t="shared" si="1"/>
        <v>26706.600000000002</v>
      </c>
    </row>
    <row r="21" spans="1:8" ht="31.5">
      <c r="A21" s="100" t="s">
        <v>19</v>
      </c>
      <c r="B21" s="100" t="s">
        <v>45</v>
      </c>
      <c r="C21" s="100">
        <v>9990200000</v>
      </c>
      <c r="D21" s="24"/>
      <c r="E21" s="101" t="s">
        <v>117</v>
      </c>
      <c r="F21" s="21">
        <f>F25+F22+F32</f>
        <v>28830.000000000004</v>
      </c>
      <c r="G21" s="21">
        <f aca="true" t="shared" si="2" ref="G21:H21">G25+G22+G32</f>
        <v>26699.4</v>
      </c>
      <c r="H21" s="21">
        <f t="shared" si="2"/>
        <v>26706.600000000002</v>
      </c>
    </row>
    <row r="22" spans="1:8" ht="47.25" customHeight="1">
      <c r="A22" s="100" t="s">
        <v>19</v>
      </c>
      <c r="B22" s="100" t="s">
        <v>45</v>
      </c>
      <c r="C22" s="100">
        <v>9990210510</v>
      </c>
      <c r="D22" s="100"/>
      <c r="E22" s="101" t="s">
        <v>149</v>
      </c>
      <c r="F22" s="21">
        <f aca="true" t="shared" si="3" ref="F22:H23">F23</f>
        <v>733.2</v>
      </c>
      <c r="G22" s="21">
        <f t="shared" si="3"/>
        <v>740.2</v>
      </c>
      <c r="H22" s="21">
        <f t="shared" si="3"/>
        <v>747.4</v>
      </c>
    </row>
    <row r="23" spans="1:8" ht="63">
      <c r="A23" s="100" t="s">
        <v>19</v>
      </c>
      <c r="B23" s="100" t="s">
        <v>45</v>
      </c>
      <c r="C23" s="100">
        <v>9990210510</v>
      </c>
      <c r="D23" s="100" t="s">
        <v>68</v>
      </c>
      <c r="E23" s="101" t="s">
        <v>1</v>
      </c>
      <c r="F23" s="21">
        <f t="shared" si="3"/>
        <v>733.2</v>
      </c>
      <c r="G23" s="21">
        <f t="shared" si="3"/>
        <v>740.2</v>
      </c>
      <c r="H23" s="21">
        <f t="shared" si="3"/>
        <v>747.4</v>
      </c>
    </row>
    <row r="24" spans="1:8" ht="31.5">
      <c r="A24" s="100" t="s">
        <v>19</v>
      </c>
      <c r="B24" s="100" t="s">
        <v>45</v>
      </c>
      <c r="C24" s="100">
        <v>9990210510</v>
      </c>
      <c r="D24" s="100">
        <v>120</v>
      </c>
      <c r="E24" s="101" t="s">
        <v>224</v>
      </c>
      <c r="F24" s="21">
        <f>697+36.2</f>
        <v>733.2</v>
      </c>
      <c r="G24" s="21">
        <f>705+35.2</f>
        <v>740.2</v>
      </c>
      <c r="H24" s="21">
        <f>705+42.4</f>
        <v>747.4</v>
      </c>
    </row>
    <row r="25" spans="1:8" ht="47.25">
      <c r="A25" s="100" t="s">
        <v>19</v>
      </c>
      <c r="B25" s="100" t="s">
        <v>45</v>
      </c>
      <c r="C25" s="100">
        <v>9990225000</v>
      </c>
      <c r="D25" s="100"/>
      <c r="E25" s="101" t="s">
        <v>118</v>
      </c>
      <c r="F25" s="21">
        <f>F26+F30+F28</f>
        <v>27593.9</v>
      </c>
      <c r="G25" s="21">
        <f aca="true" t="shared" si="4" ref="G25:H25">G26+G30+G28</f>
        <v>25959.2</v>
      </c>
      <c r="H25" s="21">
        <f t="shared" si="4"/>
        <v>25959.2</v>
      </c>
    </row>
    <row r="26" spans="1:8" ht="63">
      <c r="A26" s="100" t="s">
        <v>19</v>
      </c>
      <c r="B26" s="100" t="s">
        <v>45</v>
      </c>
      <c r="C26" s="100">
        <v>9990225000</v>
      </c>
      <c r="D26" s="100" t="s">
        <v>68</v>
      </c>
      <c r="E26" s="101" t="s">
        <v>1</v>
      </c>
      <c r="F26" s="21">
        <f>F27</f>
        <v>27476.2</v>
      </c>
      <c r="G26" s="21">
        <f>G27</f>
        <v>25879.7</v>
      </c>
      <c r="H26" s="21">
        <f>H27</f>
        <v>25879.7</v>
      </c>
    </row>
    <row r="27" spans="1:8" ht="31.5">
      <c r="A27" s="100" t="s">
        <v>19</v>
      </c>
      <c r="B27" s="100" t="s">
        <v>45</v>
      </c>
      <c r="C27" s="100">
        <v>9990225000</v>
      </c>
      <c r="D27" s="100">
        <v>120</v>
      </c>
      <c r="E27" s="101" t="s">
        <v>224</v>
      </c>
      <c r="F27" s="21">
        <f>24530.5+1349.2+418+431.5+747</f>
        <v>27476.2</v>
      </c>
      <c r="G27" s="21">
        <f>24530.5+1349.2+2508-2508</f>
        <v>25879.7</v>
      </c>
      <c r="H27" s="21">
        <f>24530.5+1349.2+2508-2508</f>
        <v>25879.7</v>
      </c>
    </row>
    <row r="28" spans="1:8" ht="31.5">
      <c r="A28" s="308" t="s">
        <v>19</v>
      </c>
      <c r="B28" s="308" t="s">
        <v>45</v>
      </c>
      <c r="C28" s="308">
        <v>9990225000</v>
      </c>
      <c r="D28" s="307" t="s">
        <v>69</v>
      </c>
      <c r="E28" s="309" t="s">
        <v>95</v>
      </c>
      <c r="F28" s="21">
        <f>F29</f>
        <v>33</v>
      </c>
      <c r="G28" s="21">
        <f aca="true" t="shared" si="5" ref="G28:H28">G29</f>
        <v>0</v>
      </c>
      <c r="H28" s="21">
        <f t="shared" si="5"/>
        <v>0</v>
      </c>
    </row>
    <row r="29" spans="1:8" ht="31.5">
      <c r="A29" s="308" t="s">
        <v>19</v>
      </c>
      <c r="B29" s="308" t="s">
        <v>45</v>
      </c>
      <c r="C29" s="308">
        <v>9990225000</v>
      </c>
      <c r="D29" s="308">
        <v>240</v>
      </c>
      <c r="E29" s="309" t="s">
        <v>223</v>
      </c>
      <c r="F29" s="21">
        <v>33</v>
      </c>
      <c r="G29" s="21">
        <v>0</v>
      </c>
      <c r="H29" s="21">
        <v>0</v>
      </c>
    </row>
    <row r="30" spans="1:8" ht="12.75">
      <c r="A30" s="100" t="s">
        <v>19</v>
      </c>
      <c r="B30" s="100" t="s">
        <v>45</v>
      </c>
      <c r="C30" s="100">
        <v>9990225000</v>
      </c>
      <c r="D30" s="100" t="s">
        <v>70</v>
      </c>
      <c r="E30" s="101" t="s">
        <v>71</v>
      </c>
      <c r="F30" s="21">
        <f>F31</f>
        <v>84.7</v>
      </c>
      <c r="G30" s="21">
        <f>G31</f>
        <v>79.5</v>
      </c>
      <c r="H30" s="21">
        <f>H31</f>
        <v>79.5</v>
      </c>
    </row>
    <row r="31" spans="1:8" ht="12.75">
      <c r="A31" s="100" t="s">
        <v>19</v>
      </c>
      <c r="B31" s="100" t="s">
        <v>45</v>
      </c>
      <c r="C31" s="100">
        <v>9990225000</v>
      </c>
      <c r="D31" s="100">
        <v>850</v>
      </c>
      <c r="E31" s="101" t="s">
        <v>100</v>
      </c>
      <c r="F31" s="21">
        <f>79.5+5.2</f>
        <v>84.7</v>
      </c>
      <c r="G31" s="21">
        <v>79.5</v>
      </c>
      <c r="H31" s="21">
        <v>79.5</v>
      </c>
    </row>
    <row r="32" spans="1:8" ht="47.25">
      <c r="A32" s="316" t="s">
        <v>19</v>
      </c>
      <c r="B32" s="316" t="s">
        <v>45</v>
      </c>
      <c r="C32" s="330">
        <v>9990255492</v>
      </c>
      <c r="D32" s="322"/>
      <c r="E32" s="323" t="s">
        <v>766</v>
      </c>
      <c r="F32" s="21">
        <f>F33</f>
        <v>502.9</v>
      </c>
      <c r="G32" s="21">
        <f aca="true" t="shared" si="6" ref="G32:G33">G33</f>
        <v>0</v>
      </c>
      <c r="H32" s="21">
        <f aca="true" t="shared" si="7" ref="H32:H33">H33</f>
        <v>0</v>
      </c>
    </row>
    <row r="33" spans="1:8" ht="63">
      <c r="A33" s="316" t="s">
        <v>19</v>
      </c>
      <c r="B33" s="316" t="s">
        <v>45</v>
      </c>
      <c r="C33" s="330">
        <v>9990255492</v>
      </c>
      <c r="D33" s="322" t="s">
        <v>68</v>
      </c>
      <c r="E33" s="323" t="s">
        <v>1</v>
      </c>
      <c r="F33" s="21">
        <f>F34</f>
        <v>502.9</v>
      </c>
      <c r="G33" s="21">
        <f t="shared" si="6"/>
        <v>0</v>
      </c>
      <c r="H33" s="21">
        <f t="shared" si="7"/>
        <v>0</v>
      </c>
    </row>
    <row r="34" spans="1:8" ht="31.5">
      <c r="A34" s="316" t="s">
        <v>19</v>
      </c>
      <c r="B34" s="316" t="s">
        <v>45</v>
      </c>
      <c r="C34" s="330">
        <v>9990255492</v>
      </c>
      <c r="D34" s="322">
        <v>120</v>
      </c>
      <c r="E34" s="323" t="s">
        <v>224</v>
      </c>
      <c r="F34" s="21">
        <v>502.9</v>
      </c>
      <c r="G34" s="21">
        <v>0</v>
      </c>
      <c r="H34" s="21">
        <v>0</v>
      </c>
    </row>
    <row r="35" spans="1:8" ht="12.75">
      <c r="A35" s="100" t="s">
        <v>19</v>
      </c>
      <c r="B35" s="9" t="s">
        <v>155</v>
      </c>
      <c r="C35" s="10"/>
      <c r="D35" s="12"/>
      <c r="E35" s="42" t="s">
        <v>156</v>
      </c>
      <c r="F35" s="21">
        <f>F36</f>
        <v>4.600000000000001</v>
      </c>
      <c r="G35" s="21">
        <f>G36</f>
        <v>4.9</v>
      </c>
      <c r="H35" s="21">
        <f>H36</f>
        <v>4.4</v>
      </c>
    </row>
    <row r="36" spans="1:8" ht="12.75">
      <c r="A36" s="100" t="s">
        <v>19</v>
      </c>
      <c r="B36" s="9" t="s">
        <v>155</v>
      </c>
      <c r="C36" s="100">
        <v>9900000000</v>
      </c>
      <c r="D36" s="100"/>
      <c r="E36" s="101" t="s">
        <v>105</v>
      </c>
      <c r="F36" s="21">
        <f>F37</f>
        <v>4.600000000000001</v>
      </c>
      <c r="G36" s="21">
        <f aca="true" t="shared" si="8" ref="G36:H39">G37</f>
        <v>4.9</v>
      </c>
      <c r="H36" s="21">
        <f t="shared" si="8"/>
        <v>4.4</v>
      </c>
    </row>
    <row r="37" spans="1:8" ht="31.5">
      <c r="A37" s="100" t="s">
        <v>19</v>
      </c>
      <c r="B37" s="9" t="s">
        <v>155</v>
      </c>
      <c r="C37" s="100">
        <v>9930000000</v>
      </c>
      <c r="D37" s="100"/>
      <c r="E37" s="101" t="s">
        <v>157</v>
      </c>
      <c r="F37" s="21">
        <f>F38</f>
        <v>4.600000000000001</v>
      </c>
      <c r="G37" s="21">
        <f t="shared" si="8"/>
        <v>4.9</v>
      </c>
      <c r="H37" s="21">
        <f t="shared" si="8"/>
        <v>4.4</v>
      </c>
    </row>
    <row r="38" spans="1:8" ht="47.25">
      <c r="A38" s="100" t="s">
        <v>19</v>
      </c>
      <c r="B38" s="9" t="s">
        <v>155</v>
      </c>
      <c r="C38" s="100">
        <v>9930051200</v>
      </c>
      <c r="D38" s="100"/>
      <c r="E38" s="101" t="s">
        <v>158</v>
      </c>
      <c r="F38" s="21">
        <f>F39</f>
        <v>4.600000000000001</v>
      </c>
      <c r="G38" s="21">
        <f t="shared" si="8"/>
        <v>4.9</v>
      </c>
      <c r="H38" s="21">
        <f t="shared" si="8"/>
        <v>4.4</v>
      </c>
    </row>
    <row r="39" spans="1:8" ht="31.5">
      <c r="A39" s="100" t="s">
        <v>19</v>
      </c>
      <c r="B39" s="9" t="s">
        <v>155</v>
      </c>
      <c r="C39" s="100">
        <v>9930051200</v>
      </c>
      <c r="D39" s="100" t="s">
        <v>69</v>
      </c>
      <c r="E39" s="101" t="s">
        <v>95</v>
      </c>
      <c r="F39" s="21">
        <f>F40</f>
        <v>4.600000000000001</v>
      </c>
      <c r="G39" s="21">
        <f t="shared" si="8"/>
        <v>4.9</v>
      </c>
      <c r="H39" s="21">
        <f t="shared" si="8"/>
        <v>4.4</v>
      </c>
    </row>
    <row r="40" spans="1:8" ht="31.5">
      <c r="A40" s="100" t="s">
        <v>19</v>
      </c>
      <c r="B40" s="9" t="s">
        <v>155</v>
      </c>
      <c r="C40" s="100">
        <v>9930051200</v>
      </c>
      <c r="D40" s="100">
        <v>240</v>
      </c>
      <c r="E40" s="101" t="s">
        <v>223</v>
      </c>
      <c r="F40" s="21">
        <f>14.3-9.7</f>
        <v>4.600000000000001</v>
      </c>
      <c r="G40" s="21">
        <f>12.8-7.9</f>
        <v>4.9</v>
      </c>
      <c r="H40" s="21">
        <f>12.8-8.4</f>
        <v>4.4</v>
      </c>
    </row>
    <row r="41" spans="1:8" ht="12.75">
      <c r="A41" s="100" t="s">
        <v>19</v>
      </c>
      <c r="B41" s="64" t="s">
        <v>214</v>
      </c>
      <c r="C41" s="63"/>
      <c r="D41" s="63"/>
      <c r="E41" s="65" t="s">
        <v>216</v>
      </c>
      <c r="F41" s="21">
        <f aca="true" t="shared" si="9" ref="F41:F46">F42</f>
        <v>88.6</v>
      </c>
      <c r="G41" s="21">
        <f aca="true" t="shared" si="10" ref="G41:H46">G42</f>
        <v>88.6</v>
      </c>
      <c r="H41" s="21">
        <f t="shared" si="10"/>
        <v>88.6</v>
      </c>
    </row>
    <row r="42" spans="1:8" ht="47.25">
      <c r="A42" s="100" t="s">
        <v>19</v>
      </c>
      <c r="B42" s="9" t="s">
        <v>214</v>
      </c>
      <c r="C42" s="102">
        <v>2200000000</v>
      </c>
      <c r="D42" s="100"/>
      <c r="E42" s="101" t="s">
        <v>322</v>
      </c>
      <c r="F42" s="21">
        <f t="shared" si="9"/>
        <v>88.6</v>
      </c>
      <c r="G42" s="21">
        <f t="shared" si="10"/>
        <v>88.6</v>
      </c>
      <c r="H42" s="21">
        <f t="shared" si="10"/>
        <v>88.6</v>
      </c>
    </row>
    <row r="43" spans="1:8" ht="31.5">
      <c r="A43" s="100" t="s">
        <v>19</v>
      </c>
      <c r="B43" s="9" t="s">
        <v>214</v>
      </c>
      <c r="C43" s="100">
        <v>2240000000</v>
      </c>
      <c r="D43" s="100"/>
      <c r="E43" s="101" t="s">
        <v>132</v>
      </c>
      <c r="F43" s="21">
        <f t="shared" si="9"/>
        <v>88.6</v>
      </c>
      <c r="G43" s="21">
        <f t="shared" si="10"/>
        <v>88.6</v>
      </c>
      <c r="H43" s="21">
        <f t="shared" si="10"/>
        <v>88.6</v>
      </c>
    </row>
    <row r="44" spans="1:8" ht="31.5">
      <c r="A44" s="100" t="s">
        <v>19</v>
      </c>
      <c r="B44" s="22" t="s">
        <v>214</v>
      </c>
      <c r="C44" s="100">
        <v>2240500000</v>
      </c>
      <c r="D44" s="100"/>
      <c r="E44" s="101" t="s">
        <v>133</v>
      </c>
      <c r="F44" s="21">
        <f t="shared" si="9"/>
        <v>88.6</v>
      </c>
      <c r="G44" s="21">
        <f t="shared" si="10"/>
        <v>88.6</v>
      </c>
      <c r="H44" s="21">
        <f t="shared" si="10"/>
        <v>88.6</v>
      </c>
    </row>
    <row r="45" spans="1:8" ht="31.5">
      <c r="A45" s="100" t="s">
        <v>19</v>
      </c>
      <c r="B45" s="9" t="s">
        <v>214</v>
      </c>
      <c r="C45" s="100">
        <v>2240520410</v>
      </c>
      <c r="D45" s="100"/>
      <c r="E45" s="101" t="s">
        <v>203</v>
      </c>
      <c r="F45" s="21">
        <f t="shared" si="9"/>
        <v>88.6</v>
      </c>
      <c r="G45" s="21">
        <f t="shared" si="10"/>
        <v>88.6</v>
      </c>
      <c r="H45" s="21">
        <f t="shared" si="10"/>
        <v>88.6</v>
      </c>
    </row>
    <row r="46" spans="1:8" ht="12.75">
      <c r="A46" s="100" t="s">
        <v>19</v>
      </c>
      <c r="B46" s="9" t="s">
        <v>214</v>
      </c>
      <c r="C46" s="100">
        <v>2240520410</v>
      </c>
      <c r="D46" s="100" t="s">
        <v>70</v>
      </c>
      <c r="E46" s="101" t="s">
        <v>71</v>
      </c>
      <c r="F46" s="21">
        <f t="shared" si="9"/>
        <v>88.6</v>
      </c>
      <c r="G46" s="21">
        <f t="shared" si="10"/>
        <v>88.6</v>
      </c>
      <c r="H46" s="21">
        <f t="shared" si="10"/>
        <v>88.6</v>
      </c>
    </row>
    <row r="47" spans="1:8" ht="31.5">
      <c r="A47" s="100" t="s">
        <v>19</v>
      </c>
      <c r="B47" s="9" t="s">
        <v>214</v>
      </c>
      <c r="C47" s="100">
        <v>2240520410</v>
      </c>
      <c r="D47" s="100">
        <v>860</v>
      </c>
      <c r="E47" s="101" t="s">
        <v>226</v>
      </c>
      <c r="F47" s="21">
        <v>88.6</v>
      </c>
      <c r="G47" s="21">
        <v>88.6</v>
      </c>
      <c r="H47" s="21">
        <v>88.6</v>
      </c>
    </row>
    <row r="48" spans="1:8" ht="12.75">
      <c r="A48" s="100" t="s">
        <v>19</v>
      </c>
      <c r="B48" s="100" t="s">
        <v>60</v>
      </c>
      <c r="C48" s="100" t="s">
        <v>66</v>
      </c>
      <c r="D48" s="100" t="s">
        <v>66</v>
      </c>
      <c r="E48" s="101" t="s">
        <v>23</v>
      </c>
      <c r="F48" s="21">
        <f>F49+F67+F106+F88</f>
        <v>33120.1</v>
      </c>
      <c r="G48" s="21">
        <f>G49+G67+G106+G88</f>
        <v>28737.199999999997</v>
      </c>
      <c r="H48" s="21">
        <f>H49+H67+H106+H88</f>
        <v>28739.899999999998</v>
      </c>
    </row>
    <row r="49" spans="1:8" ht="47.25">
      <c r="A49" s="100" t="s">
        <v>19</v>
      </c>
      <c r="B49" s="100" t="s">
        <v>60</v>
      </c>
      <c r="C49" s="102">
        <v>2200000000</v>
      </c>
      <c r="D49" s="100"/>
      <c r="E49" s="101" t="s">
        <v>322</v>
      </c>
      <c r="F49" s="21">
        <f>F50</f>
        <v>831.1999999999999</v>
      </c>
      <c r="G49" s="21">
        <f>G50</f>
        <v>727.9999999999999</v>
      </c>
      <c r="H49" s="21">
        <f>H50</f>
        <v>727.9999999999999</v>
      </c>
    </row>
    <row r="50" spans="1:8" ht="31.5">
      <c r="A50" s="100" t="s">
        <v>19</v>
      </c>
      <c r="B50" s="100" t="s">
        <v>60</v>
      </c>
      <c r="C50" s="100">
        <v>2240000000</v>
      </c>
      <c r="D50" s="100"/>
      <c r="E50" s="101" t="s">
        <v>132</v>
      </c>
      <c r="F50" s="21">
        <f>F51+F60</f>
        <v>831.1999999999999</v>
      </c>
      <c r="G50" s="21">
        <f>G51+G60</f>
        <v>727.9999999999999</v>
      </c>
      <c r="H50" s="21">
        <f>H51+H60</f>
        <v>727.9999999999999</v>
      </c>
    </row>
    <row r="51" spans="1:8" ht="31.5">
      <c r="A51" s="100" t="s">
        <v>19</v>
      </c>
      <c r="B51" s="100" t="s">
        <v>60</v>
      </c>
      <c r="C51" s="100">
        <v>2240200000</v>
      </c>
      <c r="D51" s="100"/>
      <c r="E51" s="101" t="s">
        <v>145</v>
      </c>
      <c r="F51" s="21">
        <f>F52+F57</f>
        <v>80.6</v>
      </c>
      <c r="G51" s="21">
        <f>G52+G57</f>
        <v>155.79999999999998</v>
      </c>
      <c r="H51" s="21">
        <f>H52+H57</f>
        <v>155.79999999999998</v>
      </c>
    </row>
    <row r="52" spans="1:8" ht="12.75">
      <c r="A52" s="100" t="s">
        <v>19</v>
      </c>
      <c r="B52" s="100" t="s">
        <v>60</v>
      </c>
      <c r="C52" s="100">
        <v>2240220340</v>
      </c>
      <c r="D52" s="100"/>
      <c r="E52" s="101" t="s">
        <v>150</v>
      </c>
      <c r="F52" s="21">
        <f>F53+F55</f>
        <v>74</v>
      </c>
      <c r="G52" s="21">
        <f>G53+G55</f>
        <v>149.2</v>
      </c>
      <c r="H52" s="21">
        <f>H53+H55</f>
        <v>149.2</v>
      </c>
    </row>
    <row r="53" spans="1:8" ht="31.5">
      <c r="A53" s="100" t="s">
        <v>19</v>
      </c>
      <c r="B53" s="100" t="s">
        <v>60</v>
      </c>
      <c r="C53" s="100">
        <v>2240220340</v>
      </c>
      <c r="D53" s="102" t="s">
        <v>69</v>
      </c>
      <c r="E53" s="101" t="s">
        <v>95</v>
      </c>
      <c r="F53" s="21">
        <f>F54</f>
        <v>74</v>
      </c>
      <c r="G53" s="21">
        <f>G54</f>
        <v>109.4</v>
      </c>
      <c r="H53" s="21">
        <f>H54</f>
        <v>109.4</v>
      </c>
    </row>
    <row r="54" spans="1:8" ht="31.5">
      <c r="A54" s="100" t="s">
        <v>19</v>
      </c>
      <c r="B54" s="100" t="s">
        <v>60</v>
      </c>
      <c r="C54" s="100">
        <v>2240220340</v>
      </c>
      <c r="D54" s="100">
        <v>240</v>
      </c>
      <c r="E54" s="101" t="s">
        <v>223</v>
      </c>
      <c r="F54" s="21">
        <f>109.4-35.4</f>
        <v>74</v>
      </c>
      <c r="G54" s="21">
        <v>109.4</v>
      </c>
      <c r="H54" s="21">
        <v>109.4</v>
      </c>
    </row>
    <row r="55" spans="1:8" ht="12.75">
      <c r="A55" s="100" t="s">
        <v>19</v>
      </c>
      <c r="B55" s="100" t="s">
        <v>60</v>
      </c>
      <c r="C55" s="121">
        <v>2240220340</v>
      </c>
      <c r="D55" s="102" t="s">
        <v>73</v>
      </c>
      <c r="E55" s="101" t="s">
        <v>74</v>
      </c>
      <c r="F55" s="21">
        <f>F56</f>
        <v>0</v>
      </c>
      <c r="G55" s="21">
        <f>G56</f>
        <v>39.8</v>
      </c>
      <c r="H55" s="21">
        <f>H56</f>
        <v>39.8</v>
      </c>
    </row>
    <row r="56" spans="1:8" ht="12.75">
      <c r="A56" s="100" t="s">
        <v>19</v>
      </c>
      <c r="B56" s="100" t="s">
        <v>60</v>
      </c>
      <c r="C56" s="121">
        <v>2240220340</v>
      </c>
      <c r="D56" s="100">
        <v>350</v>
      </c>
      <c r="E56" s="47" t="s">
        <v>151</v>
      </c>
      <c r="F56" s="21">
        <f>39.8-39.8</f>
        <v>0</v>
      </c>
      <c r="G56" s="21">
        <v>39.8</v>
      </c>
      <c r="H56" s="21">
        <v>39.8</v>
      </c>
    </row>
    <row r="57" spans="1:8" ht="31.5">
      <c r="A57" s="100" t="s">
        <v>19</v>
      </c>
      <c r="B57" s="100" t="s">
        <v>60</v>
      </c>
      <c r="C57" s="100">
        <v>2240220360</v>
      </c>
      <c r="D57" s="100"/>
      <c r="E57" s="47" t="s">
        <v>227</v>
      </c>
      <c r="F57" s="21">
        <f aca="true" t="shared" si="11" ref="F57:H58">F58</f>
        <v>6.6</v>
      </c>
      <c r="G57" s="21">
        <f t="shared" si="11"/>
        <v>6.6</v>
      </c>
      <c r="H57" s="21">
        <f t="shared" si="11"/>
        <v>6.6</v>
      </c>
    </row>
    <row r="58" spans="1:8" ht="12.75">
      <c r="A58" s="100" t="s">
        <v>19</v>
      </c>
      <c r="B58" s="100" t="s">
        <v>60</v>
      </c>
      <c r="C58" s="100">
        <v>2240220360</v>
      </c>
      <c r="D58" s="102" t="s">
        <v>73</v>
      </c>
      <c r="E58" s="101" t="s">
        <v>74</v>
      </c>
      <c r="F58" s="21">
        <f t="shared" si="11"/>
        <v>6.6</v>
      </c>
      <c r="G58" s="21">
        <f t="shared" si="11"/>
        <v>6.6</v>
      </c>
      <c r="H58" s="21">
        <f t="shared" si="11"/>
        <v>6.6</v>
      </c>
    </row>
    <row r="59" spans="1:8" ht="12.75">
      <c r="A59" s="100" t="s">
        <v>19</v>
      </c>
      <c r="B59" s="100" t="s">
        <v>60</v>
      </c>
      <c r="C59" s="100">
        <v>2240220360</v>
      </c>
      <c r="D59" s="100">
        <v>350</v>
      </c>
      <c r="E59" s="47" t="s">
        <v>151</v>
      </c>
      <c r="F59" s="21">
        <v>6.6</v>
      </c>
      <c r="G59" s="21">
        <v>6.6</v>
      </c>
      <c r="H59" s="21">
        <v>6.6</v>
      </c>
    </row>
    <row r="60" spans="1:8" ht="31.5">
      <c r="A60" s="100" t="s">
        <v>19</v>
      </c>
      <c r="B60" s="100" t="s">
        <v>60</v>
      </c>
      <c r="C60" s="100">
        <v>2240500000</v>
      </c>
      <c r="D60" s="100"/>
      <c r="E60" s="101" t="s">
        <v>133</v>
      </c>
      <c r="F60" s="21">
        <f>F61+F64</f>
        <v>750.5999999999999</v>
      </c>
      <c r="G60" s="21">
        <f>G61+G64</f>
        <v>572.1999999999999</v>
      </c>
      <c r="H60" s="21">
        <f>H61+H64</f>
        <v>572.1999999999999</v>
      </c>
    </row>
    <row r="61" spans="1:8" ht="31.5">
      <c r="A61" s="100" t="s">
        <v>19</v>
      </c>
      <c r="B61" s="100" t="s">
        <v>60</v>
      </c>
      <c r="C61" s="100">
        <v>2240520410</v>
      </c>
      <c r="D61" s="100"/>
      <c r="E61" s="101" t="s">
        <v>203</v>
      </c>
      <c r="F61" s="21">
        <f aca="true" t="shared" si="12" ref="F61:H62">F62</f>
        <v>126.8</v>
      </c>
      <c r="G61" s="21">
        <f t="shared" si="12"/>
        <v>126.8</v>
      </c>
      <c r="H61" s="21">
        <f t="shared" si="12"/>
        <v>126.8</v>
      </c>
    </row>
    <row r="62" spans="1:8" ht="12.75">
      <c r="A62" s="100" t="s">
        <v>19</v>
      </c>
      <c r="B62" s="100" t="s">
        <v>60</v>
      </c>
      <c r="C62" s="100">
        <v>2240520410</v>
      </c>
      <c r="D62" s="100" t="s">
        <v>70</v>
      </c>
      <c r="E62" s="101" t="s">
        <v>71</v>
      </c>
      <c r="F62" s="21">
        <f t="shared" si="12"/>
        <v>126.8</v>
      </c>
      <c r="G62" s="21">
        <f t="shared" si="12"/>
        <v>126.8</v>
      </c>
      <c r="H62" s="21">
        <f t="shared" si="12"/>
        <v>126.8</v>
      </c>
    </row>
    <row r="63" spans="1:8" ht="12.75">
      <c r="A63" s="100" t="s">
        <v>19</v>
      </c>
      <c r="B63" s="100" t="s">
        <v>60</v>
      </c>
      <c r="C63" s="100">
        <v>2240520410</v>
      </c>
      <c r="D63" s="100">
        <v>850</v>
      </c>
      <c r="E63" s="101" t="s">
        <v>100</v>
      </c>
      <c r="F63" s="21">
        <f>116.8+10</f>
        <v>126.8</v>
      </c>
      <c r="G63" s="21">
        <f>116.8+10</f>
        <v>126.8</v>
      </c>
      <c r="H63" s="21">
        <f>116.8+10</f>
        <v>126.8</v>
      </c>
    </row>
    <row r="64" spans="1:8" ht="31.5">
      <c r="A64" s="100" t="s">
        <v>19</v>
      </c>
      <c r="B64" s="100" t="s">
        <v>60</v>
      </c>
      <c r="C64" s="100">
        <v>2240520460</v>
      </c>
      <c r="D64" s="100"/>
      <c r="E64" s="101" t="s">
        <v>217</v>
      </c>
      <c r="F64" s="21">
        <f aca="true" t="shared" si="13" ref="F64:H65">F65</f>
        <v>623.8</v>
      </c>
      <c r="G64" s="21">
        <f t="shared" si="13"/>
        <v>445.4</v>
      </c>
      <c r="H64" s="21">
        <f t="shared" si="13"/>
        <v>445.4</v>
      </c>
    </row>
    <row r="65" spans="1:8" ht="31.5">
      <c r="A65" s="100" t="s">
        <v>19</v>
      </c>
      <c r="B65" s="100" t="s">
        <v>60</v>
      </c>
      <c r="C65" s="100">
        <v>2240520460</v>
      </c>
      <c r="D65" s="102" t="s">
        <v>69</v>
      </c>
      <c r="E65" s="101" t="s">
        <v>95</v>
      </c>
      <c r="F65" s="21">
        <f t="shared" si="13"/>
        <v>623.8</v>
      </c>
      <c r="G65" s="21">
        <f t="shared" si="13"/>
        <v>445.4</v>
      </c>
      <c r="H65" s="21">
        <f t="shared" si="13"/>
        <v>445.4</v>
      </c>
    </row>
    <row r="66" spans="1:8" ht="31.5">
      <c r="A66" s="100" t="s">
        <v>19</v>
      </c>
      <c r="B66" s="100" t="s">
        <v>60</v>
      </c>
      <c r="C66" s="100">
        <v>2240520460</v>
      </c>
      <c r="D66" s="100">
        <v>240</v>
      </c>
      <c r="E66" s="101" t="s">
        <v>223</v>
      </c>
      <c r="F66" s="21">
        <f>445.4+143+35.4</f>
        <v>623.8</v>
      </c>
      <c r="G66" s="21">
        <v>445.4</v>
      </c>
      <c r="H66" s="21">
        <v>445.4</v>
      </c>
    </row>
    <row r="67" spans="1:8" ht="31.5">
      <c r="A67" s="100" t="s">
        <v>19</v>
      </c>
      <c r="B67" s="100" t="s">
        <v>60</v>
      </c>
      <c r="C67" s="102">
        <v>2500000000</v>
      </c>
      <c r="D67" s="100"/>
      <c r="E67" s="101" t="s">
        <v>323</v>
      </c>
      <c r="F67" s="21">
        <f>F68+F73+F78+F84</f>
        <v>1476.8</v>
      </c>
      <c r="G67" s="21">
        <f>G68+G73+G78+G84</f>
        <v>1476.8</v>
      </c>
      <c r="H67" s="21">
        <f>H68+H73+H78+H84</f>
        <v>1476.8</v>
      </c>
    </row>
    <row r="68" spans="1:8" ht="12.75">
      <c r="A68" s="100" t="s">
        <v>19</v>
      </c>
      <c r="B68" s="100" t="s">
        <v>60</v>
      </c>
      <c r="C68" s="100">
        <v>2510000000</v>
      </c>
      <c r="D68" s="100"/>
      <c r="E68" s="101" t="s">
        <v>153</v>
      </c>
      <c r="F68" s="21">
        <f>F69</f>
        <v>110.5</v>
      </c>
      <c r="G68" s="21">
        <f>G69+G138</f>
        <v>110.5</v>
      </c>
      <c r="H68" s="21">
        <f>H69+H138</f>
        <v>110.5</v>
      </c>
    </row>
    <row r="69" spans="1:8" ht="47.25">
      <c r="A69" s="100" t="s">
        <v>19</v>
      </c>
      <c r="B69" s="100" t="s">
        <v>60</v>
      </c>
      <c r="C69" s="100">
        <v>2510200000</v>
      </c>
      <c r="D69" s="100"/>
      <c r="E69" s="101" t="s">
        <v>175</v>
      </c>
      <c r="F69" s="21">
        <f>F70</f>
        <v>110.5</v>
      </c>
      <c r="G69" s="21">
        <f aca="true" t="shared" si="14" ref="G69:H71">G70</f>
        <v>110.5</v>
      </c>
      <c r="H69" s="21">
        <f t="shared" si="14"/>
        <v>110.5</v>
      </c>
    </row>
    <row r="70" spans="1:8" ht="31.5">
      <c r="A70" s="100" t="s">
        <v>19</v>
      </c>
      <c r="B70" s="100" t="s">
        <v>60</v>
      </c>
      <c r="C70" s="100">
        <v>2510220170</v>
      </c>
      <c r="D70" s="100"/>
      <c r="E70" s="101" t="s">
        <v>176</v>
      </c>
      <c r="F70" s="21">
        <f>F71</f>
        <v>110.5</v>
      </c>
      <c r="G70" s="21">
        <f t="shared" si="14"/>
        <v>110.5</v>
      </c>
      <c r="H70" s="21">
        <f t="shared" si="14"/>
        <v>110.5</v>
      </c>
    </row>
    <row r="71" spans="1:8" ht="63">
      <c r="A71" s="100" t="s">
        <v>19</v>
      </c>
      <c r="B71" s="100" t="s">
        <v>60</v>
      </c>
      <c r="C71" s="100">
        <v>2510220170</v>
      </c>
      <c r="D71" s="100" t="s">
        <v>68</v>
      </c>
      <c r="E71" s="101" t="s">
        <v>1</v>
      </c>
      <c r="F71" s="21">
        <f>F72</f>
        <v>110.5</v>
      </c>
      <c r="G71" s="21">
        <f t="shared" si="14"/>
        <v>110.5</v>
      </c>
      <c r="H71" s="21">
        <f t="shared" si="14"/>
        <v>110.5</v>
      </c>
    </row>
    <row r="72" spans="1:8" ht="31.5">
      <c r="A72" s="100" t="s">
        <v>19</v>
      </c>
      <c r="B72" s="100" t="s">
        <v>60</v>
      </c>
      <c r="C72" s="100">
        <v>2510220170</v>
      </c>
      <c r="D72" s="100">
        <v>120</v>
      </c>
      <c r="E72" s="101" t="s">
        <v>224</v>
      </c>
      <c r="F72" s="21">
        <v>110.5</v>
      </c>
      <c r="G72" s="21">
        <v>110.5</v>
      </c>
      <c r="H72" s="21">
        <v>110.5</v>
      </c>
    </row>
    <row r="73" spans="1:8" ht="31.5">
      <c r="A73" s="143" t="s">
        <v>19</v>
      </c>
      <c r="B73" s="143" t="s">
        <v>60</v>
      </c>
      <c r="C73" s="142">
        <v>2520000000</v>
      </c>
      <c r="D73" s="143"/>
      <c r="E73" s="56" t="s">
        <v>235</v>
      </c>
      <c r="F73" s="21">
        <f>F74</f>
        <v>82.5</v>
      </c>
      <c r="G73" s="21">
        <f aca="true" t="shared" si="15" ref="G73:H73">G74</f>
        <v>82.5</v>
      </c>
      <c r="H73" s="21">
        <f t="shared" si="15"/>
        <v>82.5</v>
      </c>
    </row>
    <row r="74" spans="1:8" ht="31.5">
      <c r="A74" s="143" t="s">
        <v>19</v>
      </c>
      <c r="B74" s="143" t="s">
        <v>60</v>
      </c>
      <c r="C74" s="142">
        <v>2520400000</v>
      </c>
      <c r="D74" s="143"/>
      <c r="E74" s="56" t="s">
        <v>343</v>
      </c>
      <c r="F74" s="21">
        <f>F75</f>
        <v>82.5</v>
      </c>
      <c r="G74" s="21">
        <f aca="true" t="shared" si="16" ref="G74:H76">G75</f>
        <v>82.5</v>
      </c>
      <c r="H74" s="21">
        <f t="shared" si="16"/>
        <v>82.5</v>
      </c>
    </row>
    <row r="75" spans="1:8" ht="12.75">
      <c r="A75" s="143" t="s">
        <v>19</v>
      </c>
      <c r="B75" s="143" t="s">
        <v>60</v>
      </c>
      <c r="C75" s="142">
        <v>2520420300</v>
      </c>
      <c r="D75" s="143"/>
      <c r="E75" s="56" t="s">
        <v>344</v>
      </c>
      <c r="F75" s="21">
        <f>F76</f>
        <v>82.5</v>
      </c>
      <c r="G75" s="21">
        <f t="shared" si="16"/>
        <v>82.5</v>
      </c>
      <c r="H75" s="21">
        <f t="shared" si="16"/>
        <v>82.5</v>
      </c>
    </row>
    <row r="76" spans="1:8" ht="31.5">
      <c r="A76" s="143" t="s">
        <v>19</v>
      </c>
      <c r="B76" s="143" t="s">
        <v>60</v>
      </c>
      <c r="C76" s="142">
        <v>2520420300</v>
      </c>
      <c r="D76" s="142" t="s">
        <v>69</v>
      </c>
      <c r="E76" s="144" t="s">
        <v>95</v>
      </c>
      <c r="F76" s="21">
        <f>F77</f>
        <v>82.5</v>
      </c>
      <c r="G76" s="21">
        <f t="shared" si="16"/>
        <v>82.5</v>
      </c>
      <c r="H76" s="21">
        <f t="shared" si="16"/>
        <v>82.5</v>
      </c>
    </row>
    <row r="77" spans="1:8" ht="31.5">
      <c r="A77" s="143" t="s">
        <v>19</v>
      </c>
      <c r="B77" s="143" t="s">
        <v>60</v>
      </c>
      <c r="C77" s="142">
        <v>2520420300</v>
      </c>
      <c r="D77" s="143">
        <v>240</v>
      </c>
      <c r="E77" s="144" t="s">
        <v>223</v>
      </c>
      <c r="F77" s="21">
        <v>82.5</v>
      </c>
      <c r="G77" s="21">
        <v>82.5</v>
      </c>
      <c r="H77" s="21">
        <v>82.5</v>
      </c>
    </row>
    <row r="78" spans="1:8" ht="31.5">
      <c r="A78" s="156" t="s">
        <v>19</v>
      </c>
      <c r="B78" s="156" t="s">
        <v>60</v>
      </c>
      <c r="C78" s="155">
        <v>2520500000</v>
      </c>
      <c r="D78" s="156"/>
      <c r="E78" s="157" t="s">
        <v>360</v>
      </c>
      <c r="F78" s="21">
        <f>F79</f>
        <v>173.8</v>
      </c>
      <c r="G78" s="21">
        <f aca="true" t="shared" si="17" ref="G78:H82">G79</f>
        <v>173.8</v>
      </c>
      <c r="H78" s="21">
        <f t="shared" si="17"/>
        <v>173.8</v>
      </c>
    </row>
    <row r="79" spans="1:8" ht="12.75">
      <c r="A79" s="156" t="s">
        <v>19</v>
      </c>
      <c r="B79" s="156" t="s">
        <v>60</v>
      </c>
      <c r="C79" s="155">
        <v>2520520300</v>
      </c>
      <c r="D79" s="156"/>
      <c r="E79" s="157" t="s">
        <v>361</v>
      </c>
      <c r="F79" s="21">
        <f>F82+F80</f>
        <v>173.8</v>
      </c>
      <c r="G79" s="21">
        <f aca="true" t="shared" si="18" ref="G79:H79">G82+G80</f>
        <v>173.8</v>
      </c>
      <c r="H79" s="21">
        <f t="shared" si="18"/>
        <v>173.8</v>
      </c>
    </row>
    <row r="80" spans="1:8" ht="63">
      <c r="A80" s="305" t="s">
        <v>19</v>
      </c>
      <c r="B80" s="305" t="s">
        <v>60</v>
      </c>
      <c r="C80" s="304">
        <v>2520520300</v>
      </c>
      <c r="D80" s="305" t="s">
        <v>68</v>
      </c>
      <c r="E80" s="306" t="s">
        <v>1</v>
      </c>
      <c r="F80" s="21">
        <f>F81</f>
        <v>6.4</v>
      </c>
      <c r="G80" s="21">
        <f aca="true" t="shared" si="19" ref="G80:H80">G81</f>
        <v>0</v>
      </c>
      <c r="H80" s="21">
        <f t="shared" si="19"/>
        <v>0</v>
      </c>
    </row>
    <row r="81" spans="1:8" ht="12.75">
      <c r="A81" s="305" t="s">
        <v>19</v>
      </c>
      <c r="B81" s="305" t="s">
        <v>60</v>
      </c>
      <c r="C81" s="304">
        <v>2520520300</v>
      </c>
      <c r="D81" s="305">
        <v>110</v>
      </c>
      <c r="E81" s="47" t="s">
        <v>160</v>
      </c>
      <c r="F81" s="21">
        <v>6.4</v>
      </c>
      <c r="G81" s="21">
        <v>0</v>
      </c>
      <c r="H81" s="21">
        <v>0</v>
      </c>
    </row>
    <row r="82" spans="1:8" ht="31.5">
      <c r="A82" s="156" t="s">
        <v>19</v>
      </c>
      <c r="B82" s="156" t="s">
        <v>60</v>
      </c>
      <c r="C82" s="155">
        <v>2520520300</v>
      </c>
      <c r="D82" s="155" t="s">
        <v>69</v>
      </c>
      <c r="E82" s="157" t="s">
        <v>95</v>
      </c>
      <c r="F82" s="21">
        <f>F83</f>
        <v>167.4</v>
      </c>
      <c r="G82" s="21">
        <f t="shared" si="17"/>
        <v>173.8</v>
      </c>
      <c r="H82" s="21">
        <f t="shared" si="17"/>
        <v>173.8</v>
      </c>
    </row>
    <row r="83" spans="1:8" ht="31.5">
      <c r="A83" s="156" t="s">
        <v>19</v>
      </c>
      <c r="B83" s="156" t="s">
        <v>60</v>
      </c>
      <c r="C83" s="155">
        <v>2520520300</v>
      </c>
      <c r="D83" s="156">
        <v>240</v>
      </c>
      <c r="E83" s="157" t="s">
        <v>223</v>
      </c>
      <c r="F83" s="21">
        <f>173.8-6.4</f>
        <v>167.4</v>
      </c>
      <c r="G83" s="21">
        <v>173.8</v>
      </c>
      <c r="H83" s="21">
        <v>173.8</v>
      </c>
    </row>
    <row r="84" spans="1:8" ht="31.5">
      <c r="A84" s="156" t="s">
        <v>19</v>
      </c>
      <c r="B84" s="156" t="s">
        <v>60</v>
      </c>
      <c r="C84" s="155">
        <v>2520600000</v>
      </c>
      <c r="D84" s="156"/>
      <c r="E84" s="157" t="s">
        <v>359</v>
      </c>
      <c r="F84" s="21">
        <f>F85</f>
        <v>1110</v>
      </c>
      <c r="G84" s="21">
        <f aca="true" t="shared" si="20" ref="G84:H86">G85</f>
        <v>1110</v>
      </c>
      <c r="H84" s="21">
        <f t="shared" si="20"/>
        <v>1110</v>
      </c>
    </row>
    <row r="85" spans="1:8" ht="12.75">
      <c r="A85" s="156" t="s">
        <v>19</v>
      </c>
      <c r="B85" s="156" t="s">
        <v>60</v>
      </c>
      <c r="C85" s="155">
        <v>2520620200</v>
      </c>
      <c r="D85" s="156"/>
      <c r="E85" s="157" t="s">
        <v>284</v>
      </c>
      <c r="F85" s="21">
        <f>F86</f>
        <v>1110</v>
      </c>
      <c r="G85" s="21">
        <f t="shared" si="20"/>
        <v>1110</v>
      </c>
      <c r="H85" s="21">
        <f t="shared" si="20"/>
        <v>1110</v>
      </c>
    </row>
    <row r="86" spans="1:8" ht="31.5">
      <c r="A86" s="156" t="s">
        <v>19</v>
      </c>
      <c r="B86" s="156" t="s">
        <v>60</v>
      </c>
      <c r="C86" s="155">
        <v>2520620200</v>
      </c>
      <c r="D86" s="155" t="s">
        <v>69</v>
      </c>
      <c r="E86" s="157" t="s">
        <v>95</v>
      </c>
      <c r="F86" s="21">
        <f>F87</f>
        <v>1110</v>
      </c>
      <c r="G86" s="21">
        <f t="shared" si="20"/>
        <v>1110</v>
      </c>
      <c r="H86" s="21">
        <f t="shared" si="20"/>
        <v>1110</v>
      </c>
    </row>
    <row r="87" spans="1:8" ht="31.5">
      <c r="A87" s="156" t="s">
        <v>19</v>
      </c>
      <c r="B87" s="156" t="s">
        <v>60</v>
      </c>
      <c r="C87" s="155">
        <v>2520620200</v>
      </c>
      <c r="D87" s="156">
        <v>240</v>
      </c>
      <c r="E87" s="157" t="s">
        <v>223</v>
      </c>
      <c r="F87" s="21">
        <v>1110</v>
      </c>
      <c r="G87" s="21">
        <v>1110</v>
      </c>
      <c r="H87" s="21">
        <v>1110</v>
      </c>
    </row>
    <row r="88" spans="1:8" ht="47.25">
      <c r="A88" s="100" t="s">
        <v>19</v>
      </c>
      <c r="B88" s="100" t="s">
        <v>60</v>
      </c>
      <c r="C88" s="102">
        <v>2600000000</v>
      </c>
      <c r="D88" s="102"/>
      <c r="E88" s="101" t="s">
        <v>328</v>
      </c>
      <c r="F88" s="21">
        <f>F101+F89</f>
        <v>3472.4</v>
      </c>
      <c r="G88" s="21">
        <f>G101+G89</f>
        <v>1147.1</v>
      </c>
      <c r="H88" s="21">
        <f>H101+H89</f>
        <v>1147.1</v>
      </c>
    </row>
    <row r="89" spans="1:8" ht="47.25">
      <c r="A89" s="100" t="s">
        <v>19</v>
      </c>
      <c r="B89" s="100" t="s">
        <v>60</v>
      </c>
      <c r="C89" s="102">
        <v>2620000000</v>
      </c>
      <c r="D89" s="100"/>
      <c r="E89" s="101" t="s">
        <v>204</v>
      </c>
      <c r="F89" s="21">
        <f>F90+F97</f>
        <v>3445.9</v>
      </c>
      <c r="G89" s="21">
        <f>G90+G97</f>
        <v>1120.6</v>
      </c>
      <c r="H89" s="21">
        <f>H90+H97</f>
        <v>1120.6</v>
      </c>
    </row>
    <row r="90" spans="1:8" ht="47.25">
      <c r="A90" s="100" t="s">
        <v>19</v>
      </c>
      <c r="B90" s="102" t="s">
        <v>60</v>
      </c>
      <c r="C90" s="100">
        <v>2620100000</v>
      </c>
      <c r="D90" s="100"/>
      <c r="E90" s="101" t="s">
        <v>205</v>
      </c>
      <c r="F90" s="21">
        <f>F91+F94</f>
        <v>3235.4</v>
      </c>
      <c r="G90" s="21">
        <f>G91+G94</f>
        <v>910.1</v>
      </c>
      <c r="H90" s="21">
        <f>H91+H94</f>
        <v>910.1</v>
      </c>
    </row>
    <row r="91" spans="1:8" ht="47.25">
      <c r="A91" s="100" t="s">
        <v>19</v>
      </c>
      <c r="B91" s="100" t="s">
        <v>60</v>
      </c>
      <c r="C91" s="100">
        <v>2620120180</v>
      </c>
      <c r="D91" s="100"/>
      <c r="E91" s="101" t="s">
        <v>206</v>
      </c>
      <c r="F91" s="21">
        <f aca="true" t="shared" si="21" ref="F91:H92">F92</f>
        <v>1990.9</v>
      </c>
      <c r="G91" s="21">
        <f t="shared" si="21"/>
        <v>292.9</v>
      </c>
      <c r="H91" s="21">
        <f t="shared" si="21"/>
        <v>0</v>
      </c>
    </row>
    <row r="92" spans="1:8" ht="31.5">
      <c r="A92" s="100" t="s">
        <v>19</v>
      </c>
      <c r="B92" s="102" t="s">
        <v>60</v>
      </c>
      <c r="C92" s="100">
        <v>2620120180</v>
      </c>
      <c r="D92" s="100" t="s">
        <v>69</v>
      </c>
      <c r="E92" s="101" t="s">
        <v>95</v>
      </c>
      <c r="F92" s="21">
        <f t="shared" si="21"/>
        <v>1990.9</v>
      </c>
      <c r="G92" s="21">
        <f t="shared" si="21"/>
        <v>292.9</v>
      </c>
      <c r="H92" s="21">
        <f t="shared" si="21"/>
        <v>0</v>
      </c>
    </row>
    <row r="93" spans="1:8" ht="31.5">
      <c r="A93" s="100" t="s">
        <v>19</v>
      </c>
      <c r="B93" s="102" t="s">
        <v>60</v>
      </c>
      <c r="C93" s="100">
        <v>2620120180</v>
      </c>
      <c r="D93" s="100">
        <v>240</v>
      </c>
      <c r="E93" s="101" t="s">
        <v>223</v>
      </c>
      <c r="F93" s="21">
        <f>1960.9+30</f>
        <v>1990.9</v>
      </c>
      <c r="G93" s="21">
        <v>292.9</v>
      </c>
      <c r="H93" s="21">
        <v>0</v>
      </c>
    </row>
    <row r="94" spans="1:8" ht="47.25">
      <c r="A94" s="100" t="s">
        <v>19</v>
      </c>
      <c r="B94" s="100" t="s">
        <v>60</v>
      </c>
      <c r="C94" s="100">
        <v>2620120520</v>
      </c>
      <c r="D94" s="100"/>
      <c r="E94" s="101" t="s">
        <v>211</v>
      </c>
      <c r="F94" s="21">
        <f aca="true" t="shared" si="22" ref="F94:H95">F95</f>
        <v>1244.5</v>
      </c>
      <c r="G94" s="21">
        <f t="shared" si="22"/>
        <v>617.2</v>
      </c>
      <c r="H94" s="21">
        <f t="shared" si="22"/>
        <v>910.1</v>
      </c>
    </row>
    <row r="95" spans="1:8" ht="31.5">
      <c r="A95" s="100" t="s">
        <v>19</v>
      </c>
      <c r="B95" s="102" t="s">
        <v>60</v>
      </c>
      <c r="C95" s="126">
        <v>2620120520</v>
      </c>
      <c r="D95" s="100" t="s">
        <v>69</v>
      </c>
      <c r="E95" s="101" t="s">
        <v>95</v>
      </c>
      <c r="F95" s="21">
        <f t="shared" si="22"/>
        <v>1244.5</v>
      </c>
      <c r="G95" s="21">
        <f t="shared" si="22"/>
        <v>617.2</v>
      </c>
      <c r="H95" s="21">
        <f t="shared" si="22"/>
        <v>910.1</v>
      </c>
    </row>
    <row r="96" spans="1:8" ht="31.5">
      <c r="A96" s="100" t="s">
        <v>19</v>
      </c>
      <c r="B96" s="125" t="s">
        <v>60</v>
      </c>
      <c r="C96" s="126">
        <v>2620120520</v>
      </c>
      <c r="D96" s="100">
        <v>240</v>
      </c>
      <c r="E96" s="101" t="s">
        <v>223</v>
      </c>
      <c r="F96" s="21">
        <f>910.1+334.4</f>
        <v>1244.5</v>
      </c>
      <c r="G96" s="21">
        <f>910.1-292.9</f>
        <v>617.2</v>
      </c>
      <c r="H96" s="21">
        <v>910.1</v>
      </c>
    </row>
    <row r="97" spans="1:8" ht="47.25">
      <c r="A97" s="100" t="s">
        <v>19</v>
      </c>
      <c r="B97" s="100" t="s">
        <v>60</v>
      </c>
      <c r="C97" s="100">
        <v>2620200000</v>
      </c>
      <c r="D97" s="100"/>
      <c r="E97" s="101" t="s">
        <v>207</v>
      </c>
      <c r="F97" s="21">
        <f aca="true" t="shared" si="23" ref="F97:H99">F98</f>
        <v>210.5</v>
      </c>
      <c r="G97" s="21">
        <f t="shared" si="23"/>
        <v>210.5</v>
      </c>
      <c r="H97" s="21">
        <f t="shared" si="23"/>
        <v>210.5</v>
      </c>
    </row>
    <row r="98" spans="1:8" ht="17.25" customHeight="1">
      <c r="A98" s="100" t="s">
        <v>19</v>
      </c>
      <c r="B98" s="102" t="s">
        <v>60</v>
      </c>
      <c r="C98" s="100">
        <v>2620220530</v>
      </c>
      <c r="D98" s="100"/>
      <c r="E98" s="101" t="s">
        <v>208</v>
      </c>
      <c r="F98" s="21">
        <f t="shared" si="23"/>
        <v>210.5</v>
      </c>
      <c r="G98" s="21">
        <f t="shared" si="23"/>
        <v>210.5</v>
      </c>
      <c r="H98" s="21">
        <f t="shared" si="23"/>
        <v>210.5</v>
      </c>
    </row>
    <row r="99" spans="1:8" ht="31.5">
      <c r="A99" s="100" t="s">
        <v>19</v>
      </c>
      <c r="B99" s="102" t="s">
        <v>60</v>
      </c>
      <c r="C99" s="126">
        <v>2620220530</v>
      </c>
      <c r="D99" s="100" t="s">
        <v>69</v>
      </c>
      <c r="E99" s="101" t="s">
        <v>95</v>
      </c>
      <c r="F99" s="21">
        <f t="shared" si="23"/>
        <v>210.5</v>
      </c>
      <c r="G99" s="21">
        <f t="shared" si="23"/>
        <v>210.5</v>
      </c>
      <c r="H99" s="21">
        <f t="shared" si="23"/>
        <v>210.5</v>
      </c>
    </row>
    <row r="100" spans="1:8" ht="31.5">
      <c r="A100" s="100" t="s">
        <v>19</v>
      </c>
      <c r="B100" s="100" t="s">
        <v>60</v>
      </c>
      <c r="C100" s="126">
        <v>2620220530</v>
      </c>
      <c r="D100" s="100">
        <v>240</v>
      </c>
      <c r="E100" s="101" t="s">
        <v>223</v>
      </c>
      <c r="F100" s="21">
        <v>210.5</v>
      </c>
      <c r="G100" s="21">
        <v>210.5</v>
      </c>
      <c r="H100" s="21">
        <v>210.5</v>
      </c>
    </row>
    <row r="101" spans="1:8" ht="47.25">
      <c r="A101" s="100" t="s">
        <v>19</v>
      </c>
      <c r="B101" s="100" t="s">
        <v>60</v>
      </c>
      <c r="C101" s="102">
        <v>2630000000</v>
      </c>
      <c r="D101" s="1"/>
      <c r="E101" s="47" t="s">
        <v>198</v>
      </c>
      <c r="F101" s="21">
        <f>F102</f>
        <v>26.5</v>
      </c>
      <c r="G101" s="21">
        <f>G102</f>
        <v>26.5</v>
      </c>
      <c r="H101" s="21">
        <f>H102</f>
        <v>26.5</v>
      </c>
    </row>
    <row r="102" spans="1:8" ht="31.5">
      <c r="A102" s="100" t="s">
        <v>19</v>
      </c>
      <c r="B102" s="100" t="s">
        <v>60</v>
      </c>
      <c r="C102" s="100">
        <v>2630200000</v>
      </c>
      <c r="D102" s="1"/>
      <c r="E102" s="47" t="s">
        <v>201</v>
      </c>
      <c r="F102" s="21">
        <f>F103</f>
        <v>26.5</v>
      </c>
      <c r="G102" s="21">
        <f aca="true" t="shared" si="24" ref="G102:H104">G103</f>
        <v>26.5</v>
      </c>
      <c r="H102" s="21">
        <f t="shared" si="24"/>
        <v>26.5</v>
      </c>
    </row>
    <row r="103" spans="1:8" ht="12.75">
      <c r="A103" s="100" t="s">
        <v>19</v>
      </c>
      <c r="B103" s="100" t="s">
        <v>60</v>
      </c>
      <c r="C103" s="100">
        <v>2630220250</v>
      </c>
      <c r="D103" s="1"/>
      <c r="E103" s="47" t="s">
        <v>199</v>
      </c>
      <c r="F103" s="21">
        <f>F104</f>
        <v>26.5</v>
      </c>
      <c r="G103" s="21">
        <f t="shared" si="24"/>
        <v>26.5</v>
      </c>
      <c r="H103" s="21">
        <f t="shared" si="24"/>
        <v>26.5</v>
      </c>
    </row>
    <row r="104" spans="1:8" ht="31.5">
      <c r="A104" s="100" t="s">
        <v>19</v>
      </c>
      <c r="B104" s="100" t="s">
        <v>60</v>
      </c>
      <c r="C104" s="126">
        <v>2630220250</v>
      </c>
      <c r="D104" s="102" t="s">
        <v>69</v>
      </c>
      <c r="E104" s="101" t="s">
        <v>95</v>
      </c>
      <c r="F104" s="21">
        <f>F105</f>
        <v>26.5</v>
      </c>
      <c r="G104" s="21">
        <f t="shared" si="24"/>
        <v>26.5</v>
      </c>
      <c r="H104" s="21">
        <f t="shared" si="24"/>
        <v>26.5</v>
      </c>
    </row>
    <row r="105" spans="1:8" ht="31.5">
      <c r="A105" s="100" t="s">
        <v>19</v>
      </c>
      <c r="B105" s="100" t="s">
        <v>60</v>
      </c>
      <c r="C105" s="126">
        <v>2630220250</v>
      </c>
      <c r="D105" s="100">
        <v>240</v>
      </c>
      <c r="E105" s="101" t="s">
        <v>223</v>
      </c>
      <c r="F105" s="21">
        <v>26.5</v>
      </c>
      <c r="G105" s="21">
        <v>26.5</v>
      </c>
      <c r="H105" s="21">
        <v>26.5</v>
      </c>
    </row>
    <row r="106" spans="1:8" ht="12.75">
      <c r="A106" s="100" t="s">
        <v>19</v>
      </c>
      <c r="B106" s="100" t="s">
        <v>60</v>
      </c>
      <c r="C106" s="100">
        <v>9900000000</v>
      </c>
      <c r="D106" s="100"/>
      <c r="E106" s="101" t="s">
        <v>105</v>
      </c>
      <c r="F106" s="21">
        <f>F111+F107</f>
        <v>27339.7</v>
      </c>
      <c r="G106" s="21">
        <f aca="true" t="shared" si="25" ref="G106:H106">G111+G107</f>
        <v>25385.3</v>
      </c>
      <c r="H106" s="21">
        <f t="shared" si="25"/>
        <v>25388</v>
      </c>
    </row>
    <row r="107" spans="1:8" ht="31.5">
      <c r="A107" s="175" t="s">
        <v>19</v>
      </c>
      <c r="B107" s="175" t="s">
        <v>60</v>
      </c>
      <c r="C107" s="175">
        <v>9930000000</v>
      </c>
      <c r="D107" s="175"/>
      <c r="E107" s="56" t="s">
        <v>157</v>
      </c>
      <c r="F107" s="21">
        <f>F108</f>
        <v>25.3</v>
      </c>
      <c r="G107" s="21">
        <f aca="true" t="shared" si="26" ref="G107:H109">G108</f>
        <v>0</v>
      </c>
      <c r="H107" s="21">
        <f t="shared" si="26"/>
        <v>0</v>
      </c>
    </row>
    <row r="108" spans="1:8" ht="31.5">
      <c r="A108" s="175" t="s">
        <v>19</v>
      </c>
      <c r="B108" s="175" t="s">
        <v>60</v>
      </c>
      <c r="C108" s="175">
        <v>9930020490</v>
      </c>
      <c r="D108" s="175"/>
      <c r="E108" s="56" t="s">
        <v>661</v>
      </c>
      <c r="F108" s="21">
        <f>F109</f>
        <v>25.3</v>
      </c>
      <c r="G108" s="21">
        <f t="shared" si="26"/>
        <v>0</v>
      </c>
      <c r="H108" s="21">
        <f t="shared" si="26"/>
        <v>0</v>
      </c>
    </row>
    <row r="109" spans="1:8" ht="12.75">
      <c r="A109" s="175" t="s">
        <v>19</v>
      </c>
      <c r="B109" s="175" t="s">
        <v>60</v>
      </c>
      <c r="C109" s="175">
        <v>9930020490</v>
      </c>
      <c r="D109" s="11" t="s">
        <v>70</v>
      </c>
      <c r="E109" s="42" t="s">
        <v>71</v>
      </c>
      <c r="F109" s="21">
        <f>F110</f>
        <v>25.3</v>
      </c>
      <c r="G109" s="21">
        <f t="shared" si="26"/>
        <v>0</v>
      </c>
      <c r="H109" s="21">
        <f t="shared" si="26"/>
        <v>0</v>
      </c>
    </row>
    <row r="110" spans="1:8" ht="12.75">
      <c r="A110" s="175" t="s">
        <v>19</v>
      </c>
      <c r="B110" s="175" t="s">
        <v>60</v>
      </c>
      <c r="C110" s="175">
        <v>9930020490</v>
      </c>
      <c r="D110" s="1" t="s">
        <v>662</v>
      </c>
      <c r="E110" s="145" t="s">
        <v>663</v>
      </c>
      <c r="F110" s="21">
        <f>10.3+15</f>
        <v>25.3</v>
      </c>
      <c r="G110" s="21">
        <v>0</v>
      </c>
      <c r="H110" s="21">
        <v>0</v>
      </c>
    </row>
    <row r="111" spans="1:8" ht="31.5">
      <c r="A111" s="100" t="s">
        <v>19</v>
      </c>
      <c r="B111" s="100" t="s">
        <v>60</v>
      </c>
      <c r="C111" s="100">
        <v>9990000000</v>
      </c>
      <c r="D111" s="100"/>
      <c r="E111" s="101" t="s">
        <v>147</v>
      </c>
      <c r="F111" s="21">
        <f>F112+F116</f>
        <v>27314.4</v>
      </c>
      <c r="G111" s="21">
        <f>G112+G116</f>
        <v>25385.3</v>
      </c>
      <c r="H111" s="21">
        <f>H112+H116</f>
        <v>25388</v>
      </c>
    </row>
    <row r="112" spans="1:8" ht="31.5">
      <c r="A112" s="100" t="s">
        <v>19</v>
      </c>
      <c r="B112" s="100" t="s">
        <v>60</v>
      </c>
      <c r="C112" s="100">
        <v>9990200000</v>
      </c>
      <c r="D112" s="24"/>
      <c r="E112" s="101" t="s">
        <v>117</v>
      </c>
      <c r="F112" s="21">
        <f aca="true" t="shared" si="27" ref="F112:H114">F113</f>
        <v>319.5</v>
      </c>
      <c r="G112" s="21">
        <f t="shared" si="27"/>
        <v>322.2</v>
      </c>
      <c r="H112" s="21">
        <f t="shared" si="27"/>
        <v>324.9</v>
      </c>
    </row>
    <row r="113" spans="1:8" ht="66" customHeight="1">
      <c r="A113" s="100" t="s">
        <v>19</v>
      </c>
      <c r="B113" s="100" t="s">
        <v>60</v>
      </c>
      <c r="C113" s="100">
        <v>9990210540</v>
      </c>
      <c r="D113" s="100"/>
      <c r="E113" s="101" t="s">
        <v>154</v>
      </c>
      <c r="F113" s="21">
        <f t="shared" si="27"/>
        <v>319.5</v>
      </c>
      <c r="G113" s="21">
        <f t="shared" si="27"/>
        <v>322.2</v>
      </c>
      <c r="H113" s="21">
        <f t="shared" si="27"/>
        <v>324.9</v>
      </c>
    </row>
    <row r="114" spans="1:8" ht="63">
      <c r="A114" s="100" t="s">
        <v>19</v>
      </c>
      <c r="B114" s="100" t="s">
        <v>60</v>
      </c>
      <c r="C114" s="100">
        <v>9990210540</v>
      </c>
      <c r="D114" s="100" t="s">
        <v>68</v>
      </c>
      <c r="E114" s="101" t="s">
        <v>1</v>
      </c>
      <c r="F114" s="21">
        <f t="shared" si="27"/>
        <v>319.5</v>
      </c>
      <c r="G114" s="21">
        <f t="shared" si="27"/>
        <v>322.2</v>
      </c>
      <c r="H114" s="21">
        <f t="shared" si="27"/>
        <v>324.9</v>
      </c>
    </row>
    <row r="115" spans="1:8" ht="31.5">
      <c r="A115" s="100" t="s">
        <v>19</v>
      </c>
      <c r="B115" s="100" t="s">
        <v>60</v>
      </c>
      <c r="C115" s="100">
        <v>9990210540</v>
      </c>
      <c r="D115" s="100">
        <v>120</v>
      </c>
      <c r="E115" s="101" t="s">
        <v>224</v>
      </c>
      <c r="F115" s="21">
        <f>292+27.5</f>
        <v>319.5</v>
      </c>
      <c r="G115" s="21">
        <f>294.7+27.5</f>
        <v>322.2</v>
      </c>
      <c r="H115" s="21">
        <f>294.7+30.2</f>
        <v>324.9</v>
      </c>
    </row>
    <row r="116" spans="1:8" ht="31.5">
      <c r="A116" s="100" t="s">
        <v>19</v>
      </c>
      <c r="B116" s="100" t="s">
        <v>60</v>
      </c>
      <c r="C116" s="100">
        <v>9990300000</v>
      </c>
      <c r="D116" s="100"/>
      <c r="E116" s="101" t="s">
        <v>159</v>
      </c>
      <c r="F116" s="21">
        <f>F117+F119+F121</f>
        <v>26994.9</v>
      </c>
      <c r="G116" s="21">
        <f>G117+G119+G121</f>
        <v>25063.1</v>
      </c>
      <c r="H116" s="21">
        <f>H117+H119+H121</f>
        <v>25063.1</v>
      </c>
    </row>
    <row r="117" spans="1:8" ht="63">
      <c r="A117" s="100" t="s">
        <v>19</v>
      </c>
      <c r="B117" s="100" t="s">
        <v>60</v>
      </c>
      <c r="C117" s="100">
        <v>9990300000</v>
      </c>
      <c r="D117" s="100" t="s">
        <v>68</v>
      </c>
      <c r="E117" s="101" t="s">
        <v>1</v>
      </c>
      <c r="F117" s="21">
        <f>F118</f>
        <v>18728.300000000003</v>
      </c>
      <c r="G117" s="21">
        <f>G118</f>
        <v>18488.4</v>
      </c>
      <c r="H117" s="21">
        <f>H118</f>
        <v>18488.4</v>
      </c>
    </row>
    <row r="118" spans="1:8" ht="12.75">
      <c r="A118" s="100" t="s">
        <v>19</v>
      </c>
      <c r="B118" s="100" t="s">
        <v>60</v>
      </c>
      <c r="C118" s="100">
        <v>9990300000</v>
      </c>
      <c r="D118" s="100">
        <v>110</v>
      </c>
      <c r="E118" s="47" t="s">
        <v>160</v>
      </c>
      <c r="F118" s="21">
        <f>17771.7+716.7+239.9</f>
        <v>18728.300000000003</v>
      </c>
      <c r="G118" s="21">
        <f>17771.7+716.7</f>
        <v>18488.4</v>
      </c>
      <c r="H118" s="21">
        <f>17771.7+716.7</f>
        <v>18488.4</v>
      </c>
    </row>
    <row r="119" spans="1:8" ht="31.5">
      <c r="A119" s="100" t="s">
        <v>19</v>
      </c>
      <c r="B119" s="100" t="s">
        <v>60</v>
      </c>
      <c r="C119" s="100">
        <v>9990300000</v>
      </c>
      <c r="D119" s="100" t="s">
        <v>69</v>
      </c>
      <c r="E119" s="101" t="s">
        <v>95</v>
      </c>
      <c r="F119" s="21">
        <f>F120</f>
        <v>8238.999999999998</v>
      </c>
      <c r="G119" s="21">
        <f>G120</f>
        <v>6547.1</v>
      </c>
      <c r="H119" s="21">
        <f>H120</f>
        <v>6547.1</v>
      </c>
    </row>
    <row r="120" spans="1:8" ht="31.5">
      <c r="A120" s="100" t="s">
        <v>19</v>
      </c>
      <c r="B120" s="100" t="s">
        <v>60</v>
      </c>
      <c r="C120" s="100">
        <v>9990300000</v>
      </c>
      <c r="D120" s="100">
        <v>240</v>
      </c>
      <c r="E120" s="101" t="s">
        <v>223</v>
      </c>
      <c r="F120" s="21">
        <f>6511.3+5470+200.8-5470+1565.1-38.2</f>
        <v>8238.999999999998</v>
      </c>
      <c r="G120" s="21">
        <f>6511.3+35.8</f>
        <v>6547.1</v>
      </c>
      <c r="H120" s="21">
        <f>6511.3+35.8</f>
        <v>6547.1</v>
      </c>
    </row>
    <row r="121" spans="1:8" ht="12.75">
      <c r="A121" s="100" t="s">
        <v>19</v>
      </c>
      <c r="B121" s="100" t="s">
        <v>60</v>
      </c>
      <c r="C121" s="100">
        <v>9990300000</v>
      </c>
      <c r="D121" s="100" t="s">
        <v>70</v>
      </c>
      <c r="E121" s="101" t="s">
        <v>71</v>
      </c>
      <c r="F121" s="21">
        <f>F122</f>
        <v>27.6</v>
      </c>
      <c r="G121" s="21">
        <f>G122</f>
        <v>27.6</v>
      </c>
      <c r="H121" s="21">
        <f>H122</f>
        <v>27.6</v>
      </c>
    </row>
    <row r="122" spans="1:8" ht="12.75">
      <c r="A122" s="100" t="s">
        <v>19</v>
      </c>
      <c r="B122" s="100" t="s">
        <v>60</v>
      </c>
      <c r="C122" s="100">
        <v>9990300000</v>
      </c>
      <c r="D122" s="100">
        <v>850</v>
      </c>
      <c r="E122" s="101" t="s">
        <v>100</v>
      </c>
      <c r="F122" s="21">
        <v>27.6</v>
      </c>
      <c r="G122" s="21">
        <v>27.6</v>
      </c>
      <c r="H122" s="21">
        <v>27.6</v>
      </c>
    </row>
    <row r="123" spans="1:8" ht="12.75">
      <c r="A123" s="100" t="s">
        <v>19</v>
      </c>
      <c r="B123" s="100" t="s">
        <v>55</v>
      </c>
      <c r="C123" s="100" t="s">
        <v>66</v>
      </c>
      <c r="D123" s="100" t="s">
        <v>66</v>
      </c>
      <c r="E123" s="42" t="s">
        <v>24</v>
      </c>
      <c r="F123" s="21">
        <f>F124+F131</f>
        <v>10710.9</v>
      </c>
      <c r="G123" s="21">
        <f>G124+G131</f>
        <v>10641</v>
      </c>
      <c r="H123" s="21">
        <f>H124+H131</f>
        <v>10641</v>
      </c>
    </row>
    <row r="124" spans="1:8" ht="12.75">
      <c r="A124" s="100" t="s">
        <v>19</v>
      </c>
      <c r="B124" s="100" t="s">
        <v>75</v>
      </c>
      <c r="C124" s="100" t="s">
        <v>66</v>
      </c>
      <c r="D124" s="100" t="s">
        <v>66</v>
      </c>
      <c r="E124" s="101" t="s">
        <v>76</v>
      </c>
      <c r="F124" s="21">
        <f aca="true" t="shared" si="28" ref="F124:F129">F125</f>
        <v>1462.2</v>
      </c>
      <c r="G124" s="21">
        <f aca="true" t="shared" si="29" ref="G124:H128">G125</f>
        <v>1542.6000000000001</v>
      </c>
      <c r="H124" s="21">
        <f t="shared" si="29"/>
        <v>1542.6000000000001</v>
      </c>
    </row>
    <row r="125" spans="1:8" ht="12.75">
      <c r="A125" s="100" t="s">
        <v>19</v>
      </c>
      <c r="B125" s="100" t="s">
        <v>75</v>
      </c>
      <c r="C125" s="100">
        <v>9900000000</v>
      </c>
      <c r="D125" s="100"/>
      <c r="E125" s="101" t="s">
        <v>105</v>
      </c>
      <c r="F125" s="21">
        <f t="shared" si="28"/>
        <v>1462.2</v>
      </c>
      <c r="G125" s="21">
        <f t="shared" si="29"/>
        <v>1542.6000000000001</v>
      </c>
      <c r="H125" s="21">
        <f t="shared" si="29"/>
        <v>1542.6000000000001</v>
      </c>
    </row>
    <row r="126" spans="1:8" ht="31.5">
      <c r="A126" s="100" t="s">
        <v>19</v>
      </c>
      <c r="B126" s="100" t="s">
        <v>75</v>
      </c>
      <c r="C126" s="100">
        <v>9990000000</v>
      </c>
      <c r="D126" s="100"/>
      <c r="E126" s="101" t="s">
        <v>147</v>
      </c>
      <c r="F126" s="21">
        <f t="shared" si="28"/>
        <v>1462.2</v>
      </c>
      <c r="G126" s="21">
        <f t="shared" si="29"/>
        <v>1542.6000000000001</v>
      </c>
      <c r="H126" s="21">
        <f t="shared" si="29"/>
        <v>1542.6000000000001</v>
      </c>
    </row>
    <row r="127" spans="1:8" ht="31.5">
      <c r="A127" s="100" t="s">
        <v>19</v>
      </c>
      <c r="B127" s="100" t="s">
        <v>75</v>
      </c>
      <c r="C127" s="100">
        <v>9990200000</v>
      </c>
      <c r="D127" s="24"/>
      <c r="E127" s="101" t="s">
        <v>117</v>
      </c>
      <c r="F127" s="21">
        <f t="shared" si="28"/>
        <v>1462.2</v>
      </c>
      <c r="G127" s="21">
        <f t="shared" si="29"/>
        <v>1542.6000000000001</v>
      </c>
      <c r="H127" s="21">
        <f t="shared" si="29"/>
        <v>1542.6000000000001</v>
      </c>
    </row>
    <row r="128" spans="1:8" ht="31.5">
      <c r="A128" s="100" t="s">
        <v>19</v>
      </c>
      <c r="B128" s="100" t="s">
        <v>75</v>
      </c>
      <c r="C128" s="100">
        <v>9990259302</v>
      </c>
      <c r="D128" s="100"/>
      <c r="E128" s="101" t="s">
        <v>161</v>
      </c>
      <c r="F128" s="21">
        <f t="shared" si="28"/>
        <v>1462.2</v>
      </c>
      <c r="G128" s="21">
        <f t="shared" si="29"/>
        <v>1542.6000000000001</v>
      </c>
      <c r="H128" s="21">
        <f t="shared" si="29"/>
        <v>1542.6000000000001</v>
      </c>
    </row>
    <row r="129" spans="1:8" ht="63">
      <c r="A129" s="100" t="s">
        <v>19</v>
      </c>
      <c r="B129" s="100" t="s">
        <v>75</v>
      </c>
      <c r="C129" s="100">
        <v>9990259302</v>
      </c>
      <c r="D129" s="100" t="s">
        <v>68</v>
      </c>
      <c r="E129" s="101" t="s">
        <v>1</v>
      </c>
      <c r="F129" s="21">
        <f t="shared" si="28"/>
        <v>1462.2</v>
      </c>
      <c r="G129" s="21">
        <f>G130</f>
        <v>1542.6000000000001</v>
      </c>
      <c r="H129" s="21">
        <f>H130</f>
        <v>1542.6000000000001</v>
      </c>
    </row>
    <row r="130" spans="1:8" ht="31.5">
      <c r="A130" s="100" t="s">
        <v>19</v>
      </c>
      <c r="B130" s="100" t="s">
        <v>75</v>
      </c>
      <c r="C130" s="100">
        <v>9990259302</v>
      </c>
      <c r="D130" s="100">
        <v>120</v>
      </c>
      <c r="E130" s="101" t="s">
        <v>224</v>
      </c>
      <c r="F130" s="21">
        <f>1392.7+69.5</f>
        <v>1462.2</v>
      </c>
      <c r="G130" s="21">
        <f>1392.7+149.9</f>
        <v>1542.6000000000001</v>
      </c>
      <c r="H130" s="21">
        <f>1392.7+149.9</f>
        <v>1542.6000000000001</v>
      </c>
    </row>
    <row r="131" spans="1:8" ht="31.5">
      <c r="A131" s="100" t="s">
        <v>19</v>
      </c>
      <c r="B131" s="22" t="s">
        <v>280</v>
      </c>
      <c r="C131" s="100"/>
      <c r="D131" s="100"/>
      <c r="E131" s="103" t="s">
        <v>281</v>
      </c>
      <c r="F131" s="21">
        <f aca="true" t="shared" si="30" ref="F131:H136">F132</f>
        <v>9248.699999999999</v>
      </c>
      <c r="G131" s="21">
        <f t="shared" si="30"/>
        <v>9098.4</v>
      </c>
      <c r="H131" s="21">
        <f t="shared" si="30"/>
        <v>9098.4</v>
      </c>
    </row>
    <row r="132" spans="1:8" ht="31.5">
      <c r="A132" s="100" t="s">
        <v>19</v>
      </c>
      <c r="B132" s="22" t="s">
        <v>280</v>
      </c>
      <c r="C132" s="102">
        <v>2500000000</v>
      </c>
      <c r="D132" s="100"/>
      <c r="E132" s="101" t="s">
        <v>323</v>
      </c>
      <c r="F132" s="21">
        <f>F133+F142</f>
        <v>9248.699999999999</v>
      </c>
      <c r="G132" s="21">
        <f>G133+G142</f>
        <v>9098.4</v>
      </c>
      <c r="H132" s="21">
        <f>H133+H142</f>
        <v>9098.4</v>
      </c>
    </row>
    <row r="133" spans="1:8" ht="12.75">
      <c r="A133" s="100" t="s">
        <v>19</v>
      </c>
      <c r="B133" s="22" t="s">
        <v>280</v>
      </c>
      <c r="C133" s="100">
        <v>2510000000</v>
      </c>
      <c r="D133" s="100"/>
      <c r="E133" s="101" t="s">
        <v>153</v>
      </c>
      <c r="F133" s="21">
        <f>F134+F138</f>
        <v>9025.599999999999</v>
      </c>
      <c r="G133" s="21">
        <f aca="true" t="shared" si="31" ref="G133:H133">G134+G138</f>
        <v>8875.3</v>
      </c>
      <c r="H133" s="21">
        <f t="shared" si="31"/>
        <v>8875.3</v>
      </c>
    </row>
    <row r="134" spans="1:8" ht="47.25">
      <c r="A134" s="100" t="s">
        <v>19</v>
      </c>
      <c r="B134" s="22" t="s">
        <v>280</v>
      </c>
      <c r="C134" s="100">
        <v>2510100000</v>
      </c>
      <c r="D134" s="100"/>
      <c r="E134" s="101" t="s">
        <v>177</v>
      </c>
      <c r="F134" s="21">
        <f>F135</f>
        <v>8975.599999999999</v>
      </c>
      <c r="G134" s="21">
        <f aca="true" t="shared" si="32" ref="G134:H134">G135</f>
        <v>8875.3</v>
      </c>
      <c r="H134" s="21">
        <f t="shared" si="32"/>
        <v>8875.3</v>
      </c>
    </row>
    <row r="135" spans="1:8" ht="31.5">
      <c r="A135" s="100" t="s">
        <v>19</v>
      </c>
      <c r="B135" s="22" t="s">
        <v>280</v>
      </c>
      <c r="C135" s="100">
        <v>2510120010</v>
      </c>
      <c r="D135" s="100"/>
      <c r="E135" s="101" t="s">
        <v>123</v>
      </c>
      <c r="F135" s="21">
        <f t="shared" si="30"/>
        <v>8975.599999999999</v>
      </c>
      <c r="G135" s="21">
        <f t="shared" si="30"/>
        <v>8875.3</v>
      </c>
      <c r="H135" s="21">
        <f t="shared" si="30"/>
        <v>8875.3</v>
      </c>
    </row>
    <row r="136" spans="1:8" ht="31.5">
      <c r="A136" s="100" t="s">
        <v>19</v>
      </c>
      <c r="B136" s="22" t="s">
        <v>280</v>
      </c>
      <c r="C136" s="100">
        <v>2510120010</v>
      </c>
      <c r="D136" s="100">
        <v>600</v>
      </c>
      <c r="E136" s="101" t="s">
        <v>83</v>
      </c>
      <c r="F136" s="21">
        <f t="shared" si="30"/>
        <v>8975.599999999999</v>
      </c>
      <c r="G136" s="21">
        <f t="shared" si="30"/>
        <v>8875.3</v>
      </c>
      <c r="H136" s="21">
        <f t="shared" si="30"/>
        <v>8875.3</v>
      </c>
    </row>
    <row r="137" spans="1:8" ht="12.75">
      <c r="A137" s="100" t="s">
        <v>19</v>
      </c>
      <c r="B137" s="22" t="s">
        <v>280</v>
      </c>
      <c r="C137" s="100">
        <v>2510120010</v>
      </c>
      <c r="D137" s="100">
        <v>610</v>
      </c>
      <c r="E137" s="101" t="s">
        <v>104</v>
      </c>
      <c r="F137" s="21">
        <f>8584.4+1.4+289.5+100.3</f>
        <v>8975.599999999999</v>
      </c>
      <c r="G137" s="21">
        <f>8584.4+1.4+289.5</f>
        <v>8875.3</v>
      </c>
      <c r="H137" s="21">
        <f>8584.4+1.4+289.5</f>
        <v>8875.3</v>
      </c>
    </row>
    <row r="138" spans="1:8" ht="31.5">
      <c r="A138" s="217" t="s">
        <v>19</v>
      </c>
      <c r="B138" s="22" t="s">
        <v>280</v>
      </c>
      <c r="C138" s="210">
        <v>2510400000</v>
      </c>
      <c r="D138" s="210"/>
      <c r="E138" s="211" t="s">
        <v>745</v>
      </c>
      <c r="F138" s="21">
        <f>F139</f>
        <v>50</v>
      </c>
      <c r="G138" s="21">
        <f aca="true" t="shared" si="33" ref="G138:H140">G139</f>
        <v>0</v>
      </c>
      <c r="H138" s="21">
        <f t="shared" si="33"/>
        <v>0</v>
      </c>
    </row>
    <row r="139" spans="1:8" ht="12.75">
      <c r="A139" s="217" t="s">
        <v>19</v>
      </c>
      <c r="B139" s="22" t="s">
        <v>280</v>
      </c>
      <c r="C139" s="210">
        <v>2510420300</v>
      </c>
      <c r="D139" s="210"/>
      <c r="E139" s="211" t="s">
        <v>746</v>
      </c>
      <c r="F139" s="21">
        <f>F140</f>
        <v>50</v>
      </c>
      <c r="G139" s="21">
        <f t="shared" si="33"/>
        <v>0</v>
      </c>
      <c r="H139" s="21">
        <f t="shared" si="33"/>
        <v>0</v>
      </c>
    </row>
    <row r="140" spans="1:8" ht="31.5">
      <c r="A140" s="217" t="s">
        <v>19</v>
      </c>
      <c r="B140" s="22" t="s">
        <v>280</v>
      </c>
      <c r="C140" s="210">
        <v>2510420300</v>
      </c>
      <c r="D140" s="209" t="s">
        <v>69</v>
      </c>
      <c r="E140" s="211" t="s">
        <v>95</v>
      </c>
      <c r="F140" s="21">
        <f>F141</f>
        <v>50</v>
      </c>
      <c r="G140" s="21">
        <f t="shared" si="33"/>
        <v>0</v>
      </c>
      <c r="H140" s="21">
        <f t="shared" si="33"/>
        <v>0</v>
      </c>
    </row>
    <row r="141" spans="1:8" ht="31.5">
      <c r="A141" s="217" t="s">
        <v>19</v>
      </c>
      <c r="B141" s="22" t="s">
        <v>280</v>
      </c>
      <c r="C141" s="210">
        <v>2510420300</v>
      </c>
      <c r="D141" s="210">
        <v>240</v>
      </c>
      <c r="E141" s="211" t="s">
        <v>223</v>
      </c>
      <c r="F141" s="21">
        <v>50</v>
      </c>
      <c r="G141" s="21">
        <v>0</v>
      </c>
      <c r="H141" s="21">
        <v>0</v>
      </c>
    </row>
    <row r="142" spans="1:8" ht="31.5">
      <c r="A142" s="156" t="s">
        <v>19</v>
      </c>
      <c r="B142" s="22" t="s">
        <v>280</v>
      </c>
      <c r="C142" s="155">
        <v>2520000000</v>
      </c>
      <c r="D142" s="156"/>
      <c r="E142" s="56" t="s">
        <v>235</v>
      </c>
      <c r="F142" s="21">
        <f>F143</f>
        <v>223.1</v>
      </c>
      <c r="G142" s="21">
        <f aca="true" t="shared" si="34" ref="G142:H142">G143</f>
        <v>223.1</v>
      </c>
      <c r="H142" s="21">
        <f t="shared" si="34"/>
        <v>223.1</v>
      </c>
    </row>
    <row r="143" spans="1:8" ht="31.5">
      <c r="A143" s="156" t="s">
        <v>19</v>
      </c>
      <c r="B143" s="22" t="s">
        <v>280</v>
      </c>
      <c r="C143" s="155">
        <v>2520500000</v>
      </c>
      <c r="D143" s="156"/>
      <c r="E143" s="157" t="s">
        <v>360</v>
      </c>
      <c r="F143" s="21">
        <f>F144</f>
        <v>223.1</v>
      </c>
      <c r="G143" s="21">
        <f aca="true" t="shared" si="35" ref="G143:H145">G144</f>
        <v>223.1</v>
      </c>
      <c r="H143" s="21">
        <f t="shared" si="35"/>
        <v>223.1</v>
      </c>
    </row>
    <row r="144" spans="1:8" ht="12.75">
      <c r="A144" s="156" t="s">
        <v>19</v>
      </c>
      <c r="B144" s="22" t="s">
        <v>280</v>
      </c>
      <c r="C144" s="155">
        <v>2520520300</v>
      </c>
      <c r="D144" s="156"/>
      <c r="E144" s="157" t="s">
        <v>361</v>
      </c>
      <c r="F144" s="21">
        <f>F145</f>
        <v>223.1</v>
      </c>
      <c r="G144" s="21">
        <f t="shared" si="35"/>
        <v>223.1</v>
      </c>
      <c r="H144" s="21">
        <f t="shared" si="35"/>
        <v>223.1</v>
      </c>
    </row>
    <row r="145" spans="1:8" ht="31.5">
      <c r="A145" s="156" t="s">
        <v>19</v>
      </c>
      <c r="B145" s="22" t="s">
        <v>280</v>
      </c>
      <c r="C145" s="155">
        <v>2520520300</v>
      </c>
      <c r="D145" s="156">
        <v>600</v>
      </c>
      <c r="E145" s="157" t="s">
        <v>83</v>
      </c>
      <c r="F145" s="21">
        <f>F146</f>
        <v>223.1</v>
      </c>
      <c r="G145" s="21">
        <f t="shared" si="35"/>
        <v>223.1</v>
      </c>
      <c r="H145" s="21">
        <f t="shared" si="35"/>
        <v>223.1</v>
      </c>
    </row>
    <row r="146" spans="1:8" ht="12.75">
      <c r="A146" s="156" t="s">
        <v>19</v>
      </c>
      <c r="B146" s="22" t="s">
        <v>280</v>
      </c>
      <c r="C146" s="155">
        <v>2520520300</v>
      </c>
      <c r="D146" s="156">
        <v>610</v>
      </c>
      <c r="E146" s="157" t="s">
        <v>104</v>
      </c>
      <c r="F146" s="21">
        <f>223.1</f>
        <v>223.1</v>
      </c>
      <c r="G146" s="21">
        <v>223.1</v>
      </c>
      <c r="H146" s="21">
        <v>223.1</v>
      </c>
    </row>
    <row r="147" spans="1:8" ht="12.75">
      <c r="A147" s="100" t="s">
        <v>19</v>
      </c>
      <c r="B147" s="100" t="s">
        <v>56</v>
      </c>
      <c r="C147" s="100" t="s">
        <v>66</v>
      </c>
      <c r="D147" s="100" t="s">
        <v>66</v>
      </c>
      <c r="E147" s="42" t="s">
        <v>25</v>
      </c>
      <c r="F147" s="21">
        <f>F148+F191</f>
        <v>119490.09999999999</v>
      </c>
      <c r="G147" s="21">
        <f aca="true" t="shared" si="36" ref="G147:H147">G148+G191</f>
        <v>106565.4</v>
      </c>
      <c r="H147" s="21">
        <f t="shared" si="36"/>
        <v>91883.5</v>
      </c>
    </row>
    <row r="148" spans="1:8" ht="12.75">
      <c r="A148" s="100" t="s">
        <v>19</v>
      </c>
      <c r="B148" s="100" t="s">
        <v>6</v>
      </c>
      <c r="C148" s="100" t="s">
        <v>66</v>
      </c>
      <c r="D148" s="100" t="s">
        <v>66</v>
      </c>
      <c r="E148" s="101" t="s">
        <v>89</v>
      </c>
      <c r="F148" s="21">
        <f>F149</f>
        <v>119460.4</v>
      </c>
      <c r="G148" s="21">
        <f aca="true" t="shared" si="37" ref="G148:H148">G149</f>
        <v>106565.4</v>
      </c>
      <c r="H148" s="21">
        <f t="shared" si="37"/>
        <v>91883.5</v>
      </c>
    </row>
    <row r="149" spans="1:8" ht="47.25">
      <c r="A149" s="100" t="s">
        <v>19</v>
      </c>
      <c r="B149" s="100" t="s">
        <v>6</v>
      </c>
      <c r="C149" s="102">
        <v>2400000000</v>
      </c>
      <c r="D149" s="100"/>
      <c r="E149" s="101" t="s">
        <v>325</v>
      </c>
      <c r="F149" s="21">
        <f>F150+F175</f>
        <v>119460.4</v>
      </c>
      <c r="G149" s="21">
        <f>G150+G175</f>
        <v>106565.4</v>
      </c>
      <c r="H149" s="21">
        <f>H150+H175</f>
        <v>91883.5</v>
      </c>
    </row>
    <row r="150" spans="1:8" ht="12.75">
      <c r="A150" s="100" t="s">
        <v>19</v>
      </c>
      <c r="B150" s="100" t="s">
        <v>6</v>
      </c>
      <c r="C150" s="102">
        <v>2410000000</v>
      </c>
      <c r="D150" s="100"/>
      <c r="E150" s="101" t="s">
        <v>124</v>
      </c>
      <c r="F150" s="21">
        <f>F151+F155+F165</f>
        <v>115492.9</v>
      </c>
      <c r="G150" s="21">
        <f>G151+G155+G165</f>
        <v>101571</v>
      </c>
      <c r="H150" s="21">
        <f>H151+H155+H165</f>
        <v>86763.4</v>
      </c>
    </row>
    <row r="151" spans="1:8" ht="12.75">
      <c r="A151" s="100" t="s">
        <v>19</v>
      </c>
      <c r="B151" s="100" t="s">
        <v>6</v>
      </c>
      <c r="C151" s="102">
        <v>2410100000</v>
      </c>
      <c r="D151" s="24"/>
      <c r="E151" s="101" t="s">
        <v>178</v>
      </c>
      <c r="F151" s="21">
        <f>F152</f>
        <v>54300.899999999994</v>
      </c>
      <c r="G151" s="21">
        <f aca="true" t="shared" si="38" ref="G151:H153">G152</f>
        <v>29712.6</v>
      </c>
      <c r="H151" s="21">
        <f t="shared" si="38"/>
        <v>13494.2</v>
      </c>
    </row>
    <row r="152" spans="1:8" ht="31.5">
      <c r="A152" s="100" t="s">
        <v>19</v>
      </c>
      <c r="B152" s="100" t="s">
        <v>6</v>
      </c>
      <c r="C152" s="100">
        <v>2410120100</v>
      </c>
      <c r="D152" s="100"/>
      <c r="E152" s="101" t="s">
        <v>125</v>
      </c>
      <c r="F152" s="21">
        <f>F153</f>
        <v>54300.899999999994</v>
      </c>
      <c r="G152" s="21">
        <f t="shared" si="38"/>
        <v>29712.6</v>
      </c>
      <c r="H152" s="21">
        <f t="shared" si="38"/>
        <v>13494.2</v>
      </c>
    </row>
    <row r="153" spans="1:8" ht="31.5">
      <c r="A153" s="100" t="s">
        <v>19</v>
      </c>
      <c r="B153" s="100" t="s">
        <v>6</v>
      </c>
      <c r="C153" s="100">
        <v>2410120100</v>
      </c>
      <c r="D153" s="102" t="s">
        <v>69</v>
      </c>
      <c r="E153" s="101" t="s">
        <v>95</v>
      </c>
      <c r="F153" s="21">
        <f>F154</f>
        <v>54300.899999999994</v>
      </c>
      <c r="G153" s="21">
        <f t="shared" si="38"/>
        <v>29712.6</v>
      </c>
      <c r="H153" s="21">
        <f t="shared" si="38"/>
        <v>13494.2</v>
      </c>
    </row>
    <row r="154" spans="1:8" ht="31.5">
      <c r="A154" s="100" t="s">
        <v>19</v>
      </c>
      <c r="B154" s="100" t="s">
        <v>6</v>
      </c>
      <c r="C154" s="100">
        <v>2410120100</v>
      </c>
      <c r="D154" s="100">
        <v>240</v>
      </c>
      <c r="E154" s="101" t="s">
        <v>223</v>
      </c>
      <c r="F154" s="21">
        <f>27383.1+24793.1-3420+5544.7</f>
        <v>54300.899999999994</v>
      </c>
      <c r="G154" s="21">
        <f>13926.9+15785.7-4908+4908</f>
        <v>29712.6</v>
      </c>
      <c r="H154" s="21">
        <f>7436.2+6058-4908+4908</f>
        <v>13494.2</v>
      </c>
    </row>
    <row r="155" spans="1:8" ht="47.25">
      <c r="A155" s="100" t="s">
        <v>19</v>
      </c>
      <c r="B155" s="100" t="s">
        <v>6</v>
      </c>
      <c r="C155" s="102">
        <v>2410200000</v>
      </c>
      <c r="D155" s="100"/>
      <c r="E155" s="101" t="s">
        <v>179</v>
      </c>
      <c r="F155" s="21">
        <f>F156+F162+F159</f>
        <v>45519.2</v>
      </c>
      <c r="G155" s="21">
        <f aca="true" t="shared" si="39" ref="G155:H155">G156+G162+G159</f>
        <v>59745.799999999996</v>
      </c>
      <c r="H155" s="21">
        <f t="shared" si="39"/>
        <v>60672.2</v>
      </c>
    </row>
    <row r="156" spans="1:8" ht="31.5">
      <c r="A156" s="100" t="s">
        <v>19</v>
      </c>
      <c r="B156" s="100" t="s">
        <v>6</v>
      </c>
      <c r="C156" s="100">
        <v>2410211050</v>
      </c>
      <c r="D156" s="100"/>
      <c r="E156" s="101" t="s">
        <v>240</v>
      </c>
      <c r="F156" s="21">
        <f aca="true" t="shared" si="40" ref="F156:H157">F157</f>
        <v>35262.1</v>
      </c>
      <c r="G156" s="21">
        <f t="shared" si="40"/>
        <v>53771.2</v>
      </c>
      <c r="H156" s="21">
        <f t="shared" si="40"/>
        <v>54605</v>
      </c>
    </row>
    <row r="157" spans="1:8" ht="31.5">
      <c r="A157" s="100" t="s">
        <v>19</v>
      </c>
      <c r="B157" s="100" t="s">
        <v>6</v>
      </c>
      <c r="C157" s="100">
        <v>2410211050</v>
      </c>
      <c r="D157" s="102" t="s">
        <v>69</v>
      </c>
      <c r="E157" s="101" t="s">
        <v>95</v>
      </c>
      <c r="F157" s="21">
        <f t="shared" si="40"/>
        <v>35262.1</v>
      </c>
      <c r="G157" s="21">
        <f t="shared" si="40"/>
        <v>53771.2</v>
      </c>
      <c r="H157" s="21">
        <f t="shared" si="40"/>
        <v>54605</v>
      </c>
    </row>
    <row r="158" spans="1:8" ht="31.5">
      <c r="A158" s="100" t="s">
        <v>19</v>
      </c>
      <c r="B158" s="100" t="s">
        <v>6</v>
      </c>
      <c r="C158" s="100">
        <v>2410211050</v>
      </c>
      <c r="D158" s="100">
        <v>240</v>
      </c>
      <c r="E158" s="101" t="s">
        <v>223</v>
      </c>
      <c r="F158" s="21">
        <f>51703.1-16441</f>
        <v>35262.1</v>
      </c>
      <c r="G158" s="21">
        <v>53771.2</v>
      </c>
      <c r="H158" s="21">
        <v>54605</v>
      </c>
    </row>
    <row r="159" spans="1:8" ht="12.75">
      <c r="A159" s="175" t="s">
        <v>19</v>
      </c>
      <c r="B159" s="175" t="s">
        <v>6</v>
      </c>
      <c r="C159" s="175">
        <v>2410220110</v>
      </c>
      <c r="D159" s="175"/>
      <c r="E159" s="56" t="s">
        <v>232</v>
      </c>
      <c r="F159" s="21">
        <f>F160</f>
        <v>6339.099999999999</v>
      </c>
      <c r="G159" s="21">
        <f aca="true" t="shared" si="41" ref="G159:H160">G160</f>
        <v>0</v>
      </c>
      <c r="H159" s="21">
        <f t="shared" si="41"/>
        <v>0</v>
      </c>
    </row>
    <row r="160" spans="1:8" ht="31.5">
      <c r="A160" s="175" t="s">
        <v>19</v>
      </c>
      <c r="B160" s="175" t="s">
        <v>6</v>
      </c>
      <c r="C160" s="175">
        <v>2410220110</v>
      </c>
      <c r="D160" s="174" t="s">
        <v>69</v>
      </c>
      <c r="E160" s="56" t="s">
        <v>95</v>
      </c>
      <c r="F160" s="21">
        <f>F161</f>
        <v>6339.099999999999</v>
      </c>
      <c r="G160" s="21">
        <f t="shared" si="41"/>
        <v>0</v>
      </c>
      <c r="H160" s="21">
        <f t="shared" si="41"/>
        <v>0</v>
      </c>
    </row>
    <row r="161" spans="1:8" ht="31.5">
      <c r="A161" s="175" t="s">
        <v>19</v>
      </c>
      <c r="B161" s="175" t="s">
        <v>6</v>
      </c>
      <c r="C161" s="175">
        <v>2410220110</v>
      </c>
      <c r="D161" s="175">
        <v>240</v>
      </c>
      <c r="E161" s="56" t="s">
        <v>223</v>
      </c>
      <c r="F161" s="21">
        <f>2105.1+3171.8+1062.2</f>
        <v>6339.099999999999</v>
      </c>
      <c r="G161" s="21">
        <v>0</v>
      </c>
      <c r="H161" s="21">
        <v>0</v>
      </c>
    </row>
    <row r="162" spans="1:8" ht="31.5">
      <c r="A162" s="100" t="s">
        <v>19</v>
      </c>
      <c r="B162" s="100" t="s">
        <v>6</v>
      </c>
      <c r="C162" s="100" t="s">
        <v>298</v>
      </c>
      <c r="D162" s="100"/>
      <c r="E162" s="101" t="s">
        <v>251</v>
      </c>
      <c r="F162" s="21">
        <f aca="true" t="shared" si="42" ref="F162:H163">F163</f>
        <v>3918</v>
      </c>
      <c r="G162" s="21">
        <f t="shared" si="42"/>
        <v>5974.599999999999</v>
      </c>
      <c r="H162" s="21">
        <f t="shared" si="42"/>
        <v>6067.199999999999</v>
      </c>
    </row>
    <row r="163" spans="1:8" ht="31.5">
      <c r="A163" s="100" t="s">
        <v>19</v>
      </c>
      <c r="B163" s="100" t="s">
        <v>6</v>
      </c>
      <c r="C163" s="100" t="s">
        <v>298</v>
      </c>
      <c r="D163" s="102" t="s">
        <v>69</v>
      </c>
      <c r="E163" s="101" t="s">
        <v>95</v>
      </c>
      <c r="F163" s="21">
        <f t="shared" si="42"/>
        <v>3918</v>
      </c>
      <c r="G163" s="21">
        <f t="shared" si="42"/>
        <v>5974.599999999999</v>
      </c>
      <c r="H163" s="21">
        <f t="shared" si="42"/>
        <v>6067.199999999999</v>
      </c>
    </row>
    <row r="164" spans="1:8" ht="31.5">
      <c r="A164" s="100" t="s">
        <v>19</v>
      </c>
      <c r="B164" s="100" t="s">
        <v>6</v>
      </c>
      <c r="C164" s="100" t="s">
        <v>298</v>
      </c>
      <c r="D164" s="100">
        <v>240</v>
      </c>
      <c r="E164" s="101" t="s">
        <v>223</v>
      </c>
      <c r="F164" s="21">
        <f>12925.8-7181.1+2826.3-4653</f>
        <v>3918</v>
      </c>
      <c r="G164" s="21">
        <f>13442.8-7468.2</f>
        <v>5974.599999999999</v>
      </c>
      <c r="H164" s="21">
        <f>13651.3-7584.1</f>
        <v>6067.199999999999</v>
      </c>
    </row>
    <row r="165" spans="1:8" ht="47.25">
      <c r="A165" s="100" t="s">
        <v>19</v>
      </c>
      <c r="B165" s="100" t="s">
        <v>6</v>
      </c>
      <c r="C165" s="100">
        <v>2410300000</v>
      </c>
      <c r="D165" s="100"/>
      <c r="E165" s="101" t="s">
        <v>234</v>
      </c>
      <c r="F165" s="21">
        <f>F166+F172+F169</f>
        <v>15672.800000000001</v>
      </c>
      <c r="G165" s="21">
        <f>G166+G172+G169</f>
        <v>12112.599999999999</v>
      </c>
      <c r="H165" s="21">
        <f>H166+H172+H169</f>
        <v>12597</v>
      </c>
    </row>
    <row r="166" spans="1:8" ht="47.25">
      <c r="A166" s="100" t="s">
        <v>19</v>
      </c>
      <c r="B166" s="100" t="s">
        <v>6</v>
      </c>
      <c r="C166" s="100">
        <v>2410311020</v>
      </c>
      <c r="D166" s="100"/>
      <c r="E166" s="101" t="s">
        <v>241</v>
      </c>
      <c r="F166" s="21">
        <f aca="true" t="shared" si="43" ref="F166:H167">F167</f>
        <v>10482</v>
      </c>
      <c r="G166" s="21">
        <f t="shared" si="43"/>
        <v>10901.3</v>
      </c>
      <c r="H166" s="21">
        <f t="shared" si="43"/>
        <v>11337.3</v>
      </c>
    </row>
    <row r="167" spans="1:8" ht="31.5">
      <c r="A167" s="100" t="s">
        <v>19</v>
      </c>
      <c r="B167" s="100" t="s">
        <v>6</v>
      </c>
      <c r="C167" s="100">
        <v>2410311020</v>
      </c>
      <c r="D167" s="102" t="s">
        <v>69</v>
      </c>
      <c r="E167" s="101" t="s">
        <v>95</v>
      </c>
      <c r="F167" s="21">
        <f t="shared" si="43"/>
        <v>10482</v>
      </c>
      <c r="G167" s="21">
        <f t="shared" si="43"/>
        <v>10901.3</v>
      </c>
      <c r="H167" s="21">
        <f t="shared" si="43"/>
        <v>11337.3</v>
      </c>
    </row>
    <row r="168" spans="1:8" ht="31.5">
      <c r="A168" s="100" t="s">
        <v>19</v>
      </c>
      <c r="B168" s="100" t="s">
        <v>6</v>
      </c>
      <c r="C168" s="100">
        <v>2410311020</v>
      </c>
      <c r="D168" s="100">
        <v>240</v>
      </c>
      <c r="E168" s="101" t="s">
        <v>223</v>
      </c>
      <c r="F168" s="21">
        <v>10482</v>
      </c>
      <c r="G168" s="21">
        <v>10901.3</v>
      </c>
      <c r="H168" s="21">
        <v>11337.3</v>
      </c>
    </row>
    <row r="169" spans="1:8" ht="12.75">
      <c r="A169" s="100" t="s">
        <v>19</v>
      </c>
      <c r="B169" s="100" t="s">
        <v>6</v>
      </c>
      <c r="C169" s="100">
        <v>2410320110</v>
      </c>
      <c r="D169" s="100"/>
      <c r="E169" s="56" t="s">
        <v>232</v>
      </c>
      <c r="F169" s="21">
        <f aca="true" t="shared" si="44" ref="F169:H170">F170</f>
        <v>4026.1000000000004</v>
      </c>
      <c r="G169" s="21">
        <f t="shared" si="44"/>
        <v>0</v>
      </c>
      <c r="H169" s="21">
        <f t="shared" si="44"/>
        <v>0</v>
      </c>
    </row>
    <row r="170" spans="1:8" ht="31.5">
      <c r="A170" s="100" t="s">
        <v>19</v>
      </c>
      <c r="B170" s="100" t="s">
        <v>6</v>
      </c>
      <c r="C170" s="100">
        <v>2410320110</v>
      </c>
      <c r="D170" s="102" t="s">
        <v>69</v>
      </c>
      <c r="E170" s="56" t="s">
        <v>95</v>
      </c>
      <c r="F170" s="21">
        <f t="shared" si="44"/>
        <v>4026.1000000000004</v>
      </c>
      <c r="G170" s="21">
        <f t="shared" si="44"/>
        <v>0</v>
      </c>
      <c r="H170" s="21">
        <f t="shared" si="44"/>
        <v>0</v>
      </c>
    </row>
    <row r="171" spans="1:8" ht="31.5">
      <c r="A171" s="100" t="s">
        <v>19</v>
      </c>
      <c r="B171" s="100" t="s">
        <v>6</v>
      </c>
      <c r="C171" s="100">
        <v>2410320110</v>
      </c>
      <c r="D171" s="100">
        <v>240</v>
      </c>
      <c r="E171" s="56" t="s">
        <v>223</v>
      </c>
      <c r="F171" s="21">
        <f>215.6+4872.7-1062.2</f>
        <v>4026.1000000000004</v>
      </c>
      <c r="G171" s="21">
        <v>0</v>
      </c>
      <c r="H171" s="21">
        <v>0</v>
      </c>
    </row>
    <row r="172" spans="1:8" ht="47.25">
      <c r="A172" s="100" t="s">
        <v>19</v>
      </c>
      <c r="B172" s="100" t="s">
        <v>6</v>
      </c>
      <c r="C172" s="100" t="s">
        <v>299</v>
      </c>
      <c r="D172" s="100"/>
      <c r="E172" s="101" t="s">
        <v>252</v>
      </c>
      <c r="F172" s="21">
        <f aca="true" t="shared" si="45" ref="F172:H173">F173</f>
        <v>1164.7</v>
      </c>
      <c r="G172" s="21">
        <f t="shared" si="45"/>
        <v>1211.3000000000002</v>
      </c>
      <c r="H172" s="21">
        <f t="shared" si="45"/>
        <v>1259.7000000000003</v>
      </c>
    </row>
    <row r="173" spans="1:8" ht="31.5">
      <c r="A173" s="100" t="s">
        <v>19</v>
      </c>
      <c r="B173" s="100" t="s">
        <v>6</v>
      </c>
      <c r="C173" s="100" t="s">
        <v>299</v>
      </c>
      <c r="D173" s="102" t="s">
        <v>69</v>
      </c>
      <c r="E173" s="101" t="s">
        <v>95</v>
      </c>
      <c r="F173" s="21">
        <f t="shared" si="45"/>
        <v>1164.7</v>
      </c>
      <c r="G173" s="21">
        <f t="shared" si="45"/>
        <v>1211.3000000000002</v>
      </c>
      <c r="H173" s="21">
        <f t="shared" si="45"/>
        <v>1259.7000000000003</v>
      </c>
    </row>
    <row r="174" spans="1:8" ht="31.5">
      <c r="A174" s="100" t="s">
        <v>19</v>
      </c>
      <c r="B174" s="100" t="s">
        <v>6</v>
      </c>
      <c r="C174" s="100" t="s">
        <v>299</v>
      </c>
      <c r="D174" s="100">
        <v>240</v>
      </c>
      <c r="E174" s="101" t="s">
        <v>223</v>
      </c>
      <c r="F174" s="21">
        <f>2620.5-1455.8</f>
        <v>1164.7</v>
      </c>
      <c r="G174" s="21">
        <f>2725.3-1514</f>
        <v>1211.3000000000002</v>
      </c>
      <c r="H174" s="21">
        <f>2834.3-1574.6</f>
        <v>1259.7000000000003</v>
      </c>
    </row>
    <row r="175" spans="1:8" ht="12.75">
      <c r="A175" s="100" t="s">
        <v>19</v>
      </c>
      <c r="B175" s="100" t="s">
        <v>6</v>
      </c>
      <c r="C175" s="102">
        <v>2420000000</v>
      </c>
      <c r="D175" s="100"/>
      <c r="E175" s="101" t="s">
        <v>126</v>
      </c>
      <c r="F175" s="21">
        <f>F176+F184+F180</f>
        <v>3967.5</v>
      </c>
      <c r="G175" s="21">
        <f>G176+G184+G180</f>
        <v>4994.400000000001</v>
      </c>
      <c r="H175" s="21">
        <f>H176+H184+H180</f>
        <v>5120.1</v>
      </c>
    </row>
    <row r="176" spans="1:8" ht="31.5">
      <c r="A176" s="100" t="s">
        <v>19</v>
      </c>
      <c r="B176" s="100" t="s">
        <v>6</v>
      </c>
      <c r="C176" s="102">
        <v>2420100000</v>
      </c>
      <c r="D176" s="100"/>
      <c r="E176" s="101" t="s">
        <v>180</v>
      </c>
      <c r="F176" s="21">
        <f aca="true" t="shared" si="46" ref="F176:H178">F177</f>
        <v>959</v>
      </c>
      <c r="G176" s="21">
        <f t="shared" si="46"/>
        <v>1850.7</v>
      </c>
      <c r="H176" s="21">
        <f t="shared" si="46"/>
        <v>1850.7</v>
      </c>
    </row>
    <row r="177" spans="1:8" ht="12.75">
      <c r="A177" s="100" t="s">
        <v>19</v>
      </c>
      <c r="B177" s="100" t="s">
        <v>6</v>
      </c>
      <c r="C177" s="100">
        <v>2420120120</v>
      </c>
      <c r="D177" s="100"/>
      <c r="E177" s="101" t="s">
        <v>127</v>
      </c>
      <c r="F177" s="21">
        <f t="shared" si="46"/>
        <v>959</v>
      </c>
      <c r="G177" s="21">
        <f t="shared" si="46"/>
        <v>1850.7</v>
      </c>
      <c r="H177" s="21">
        <f t="shared" si="46"/>
        <v>1850.7</v>
      </c>
    </row>
    <row r="178" spans="1:8" ht="31.5">
      <c r="A178" s="100" t="s">
        <v>19</v>
      </c>
      <c r="B178" s="100" t="s">
        <v>6</v>
      </c>
      <c r="C178" s="100">
        <v>2420120120</v>
      </c>
      <c r="D178" s="102" t="s">
        <v>69</v>
      </c>
      <c r="E178" s="101" t="s">
        <v>95</v>
      </c>
      <c r="F178" s="21">
        <f t="shared" si="46"/>
        <v>959</v>
      </c>
      <c r="G178" s="21">
        <f t="shared" si="46"/>
        <v>1850.7</v>
      </c>
      <c r="H178" s="21">
        <f t="shared" si="46"/>
        <v>1850.7</v>
      </c>
    </row>
    <row r="179" spans="1:8" ht="31.5">
      <c r="A179" s="100" t="s">
        <v>19</v>
      </c>
      <c r="B179" s="100" t="s">
        <v>6</v>
      </c>
      <c r="C179" s="100">
        <v>2420120120</v>
      </c>
      <c r="D179" s="100">
        <v>240</v>
      </c>
      <c r="E179" s="101" t="s">
        <v>223</v>
      </c>
      <c r="F179" s="21">
        <f>1850.7-891.7</f>
        <v>959</v>
      </c>
      <c r="G179" s="21">
        <v>1850.7</v>
      </c>
      <c r="H179" s="21">
        <v>1850.7</v>
      </c>
    </row>
    <row r="180" spans="1:8" ht="31.5">
      <c r="A180" s="187" t="s">
        <v>19</v>
      </c>
      <c r="B180" s="187" t="s">
        <v>6</v>
      </c>
      <c r="C180" s="186">
        <v>2420200000</v>
      </c>
      <c r="D180" s="187"/>
      <c r="E180" s="188" t="s">
        <v>688</v>
      </c>
      <c r="F180" s="21">
        <f>F181</f>
        <v>390</v>
      </c>
      <c r="G180" s="21">
        <f aca="true" t="shared" si="47" ref="G180:H182">G181</f>
        <v>0</v>
      </c>
      <c r="H180" s="21">
        <f t="shared" si="47"/>
        <v>0</v>
      </c>
    </row>
    <row r="181" spans="1:8" ht="31.5">
      <c r="A181" s="187" t="s">
        <v>19</v>
      </c>
      <c r="B181" s="187" t="s">
        <v>6</v>
      </c>
      <c r="C181" s="186">
        <v>2420220130</v>
      </c>
      <c r="D181" s="187"/>
      <c r="E181" s="188" t="s">
        <v>689</v>
      </c>
      <c r="F181" s="21">
        <f>F182</f>
        <v>390</v>
      </c>
      <c r="G181" s="21">
        <f t="shared" si="47"/>
        <v>0</v>
      </c>
      <c r="H181" s="21">
        <f t="shared" si="47"/>
        <v>0</v>
      </c>
    </row>
    <row r="182" spans="1:8" ht="31.5">
      <c r="A182" s="187" t="s">
        <v>19</v>
      </c>
      <c r="B182" s="187" t="s">
        <v>6</v>
      </c>
      <c r="C182" s="186">
        <v>2420220130</v>
      </c>
      <c r="D182" s="186" t="s">
        <v>69</v>
      </c>
      <c r="E182" s="188" t="s">
        <v>95</v>
      </c>
      <c r="F182" s="21">
        <f>F183</f>
        <v>390</v>
      </c>
      <c r="G182" s="21">
        <f t="shared" si="47"/>
        <v>0</v>
      </c>
      <c r="H182" s="21">
        <f t="shared" si="47"/>
        <v>0</v>
      </c>
    </row>
    <row r="183" spans="1:8" ht="31.5">
      <c r="A183" s="187" t="s">
        <v>19</v>
      </c>
      <c r="B183" s="187" t="s">
        <v>6</v>
      </c>
      <c r="C183" s="186">
        <v>2420220130</v>
      </c>
      <c r="D183" s="187">
        <v>240</v>
      </c>
      <c r="E183" s="188" t="s">
        <v>223</v>
      </c>
      <c r="F183" s="21">
        <v>390</v>
      </c>
      <c r="G183" s="21">
        <v>0</v>
      </c>
      <c r="H183" s="21">
        <v>0</v>
      </c>
    </row>
    <row r="184" spans="1:8" ht="47.25">
      <c r="A184" s="100" t="s">
        <v>19</v>
      </c>
      <c r="B184" s="100" t="s">
        <v>6</v>
      </c>
      <c r="C184" s="100" t="s">
        <v>300</v>
      </c>
      <c r="D184" s="100"/>
      <c r="E184" s="136" t="s">
        <v>347</v>
      </c>
      <c r="F184" s="21">
        <f>F185+F188</f>
        <v>2618.5</v>
      </c>
      <c r="G184" s="21">
        <f aca="true" t="shared" si="48" ref="G184:H184">G185+G188</f>
        <v>3143.7000000000003</v>
      </c>
      <c r="H184" s="21">
        <f t="shared" si="48"/>
        <v>3269.4</v>
      </c>
    </row>
    <row r="185" spans="1:8" ht="63">
      <c r="A185" s="100" t="s">
        <v>19</v>
      </c>
      <c r="B185" s="100" t="s">
        <v>6</v>
      </c>
      <c r="C185" s="100" t="s">
        <v>301</v>
      </c>
      <c r="D185" s="100"/>
      <c r="E185" s="101" t="s">
        <v>242</v>
      </c>
      <c r="F185" s="21">
        <f aca="true" t="shared" si="49" ref="F185:H186">F186</f>
        <v>2316.2</v>
      </c>
      <c r="G185" s="21">
        <f t="shared" si="49"/>
        <v>2829.3</v>
      </c>
      <c r="H185" s="21">
        <f t="shared" si="49"/>
        <v>2942.5</v>
      </c>
    </row>
    <row r="186" spans="1:8" ht="31.5">
      <c r="A186" s="100" t="s">
        <v>19</v>
      </c>
      <c r="B186" s="100" t="s">
        <v>6</v>
      </c>
      <c r="C186" s="100" t="s">
        <v>301</v>
      </c>
      <c r="D186" s="102" t="s">
        <v>69</v>
      </c>
      <c r="E186" s="101" t="s">
        <v>95</v>
      </c>
      <c r="F186" s="21">
        <f t="shared" si="49"/>
        <v>2316.2</v>
      </c>
      <c r="G186" s="21">
        <f t="shared" si="49"/>
        <v>2829.3</v>
      </c>
      <c r="H186" s="21">
        <f t="shared" si="49"/>
        <v>2942.5</v>
      </c>
    </row>
    <row r="187" spans="1:8" ht="31.5">
      <c r="A187" s="100" t="s">
        <v>19</v>
      </c>
      <c r="B187" s="100" t="s">
        <v>6</v>
      </c>
      <c r="C187" s="100" t="s">
        <v>301</v>
      </c>
      <c r="D187" s="100">
        <v>240</v>
      </c>
      <c r="E187" s="101" t="s">
        <v>223</v>
      </c>
      <c r="F187" s="21">
        <f>2720.5-404.3</f>
        <v>2316.2</v>
      </c>
      <c r="G187" s="21">
        <v>2829.3</v>
      </c>
      <c r="H187" s="21">
        <v>2942.5</v>
      </c>
    </row>
    <row r="188" spans="1:8" ht="47.25">
      <c r="A188" s="100" t="s">
        <v>19</v>
      </c>
      <c r="B188" s="100" t="s">
        <v>6</v>
      </c>
      <c r="C188" s="100" t="s">
        <v>302</v>
      </c>
      <c r="D188" s="100"/>
      <c r="E188" s="101" t="s">
        <v>233</v>
      </c>
      <c r="F188" s="21">
        <f aca="true" t="shared" si="50" ref="F188:H189">F189</f>
        <v>302.3</v>
      </c>
      <c r="G188" s="21">
        <f t="shared" si="50"/>
        <v>314.4</v>
      </c>
      <c r="H188" s="21">
        <f t="shared" si="50"/>
        <v>326.90000000000003</v>
      </c>
    </row>
    <row r="189" spans="1:8" ht="31.5">
      <c r="A189" s="100" t="s">
        <v>19</v>
      </c>
      <c r="B189" s="100" t="s">
        <v>6</v>
      </c>
      <c r="C189" s="100" t="s">
        <v>302</v>
      </c>
      <c r="D189" s="102" t="s">
        <v>69</v>
      </c>
      <c r="E189" s="101" t="s">
        <v>95</v>
      </c>
      <c r="F189" s="21">
        <f t="shared" si="50"/>
        <v>302.3</v>
      </c>
      <c r="G189" s="21">
        <f t="shared" si="50"/>
        <v>314.4</v>
      </c>
      <c r="H189" s="21">
        <f t="shared" si="50"/>
        <v>326.90000000000003</v>
      </c>
    </row>
    <row r="190" spans="1:8" ht="31.5">
      <c r="A190" s="100" t="s">
        <v>19</v>
      </c>
      <c r="B190" s="100" t="s">
        <v>6</v>
      </c>
      <c r="C190" s="100" t="s">
        <v>302</v>
      </c>
      <c r="D190" s="100">
        <v>240</v>
      </c>
      <c r="E190" s="101" t="s">
        <v>223</v>
      </c>
      <c r="F190" s="21">
        <f>680.1-377.8</f>
        <v>302.3</v>
      </c>
      <c r="G190" s="21">
        <f>707.3-392.9</f>
        <v>314.4</v>
      </c>
      <c r="H190" s="21">
        <f>735.6-408.7</f>
        <v>326.90000000000003</v>
      </c>
    </row>
    <row r="191" spans="1:8" ht="12.75">
      <c r="A191" s="210" t="s">
        <v>19</v>
      </c>
      <c r="B191" s="210" t="s">
        <v>48</v>
      </c>
      <c r="C191" s="210" t="s">
        <v>66</v>
      </c>
      <c r="D191" s="210" t="s">
        <v>66</v>
      </c>
      <c r="E191" s="49" t="s">
        <v>26</v>
      </c>
      <c r="F191" s="21">
        <f aca="true" t="shared" si="51" ref="F191:F196">F192</f>
        <v>29.7</v>
      </c>
      <c r="G191" s="21">
        <f aca="true" t="shared" si="52" ref="G191:H196">G192</f>
        <v>0</v>
      </c>
      <c r="H191" s="21">
        <f t="shared" si="52"/>
        <v>0</v>
      </c>
    </row>
    <row r="192" spans="1:8" ht="47.25">
      <c r="A192" s="210" t="s">
        <v>19</v>
      </c>
      <c r="B192" s="210" t="s">
        <v>48</v>
      </c>
      <c r="C192" s="209">
        <v>2600000000</v>
      </c>
      <c r="D192" s="209"/>
      <c r="E192" s="211" t="s">
        <v>328</v>
      </c>
      <c r="F192" s="21">
        <f t="shared" si="51"/>
        <v>29.7</v>
      </c>
      <c r="G192" s="21">
        <f t="shared" si="52"/>
        <v>0</v>
      </c>
      <c r="H192" s="21">
        <f t="shared" si="52"/>
        <v>0</v>
      </c>
    </row>
    <row r="193" spans="1:8" ht="31.5">
      <c r="A193" s="210" t="s">
        <v>19</v>
      </c>
      <c r="B193" s="210" t="s">
        <v>48</v>
      </c>
      <c r="C193" s="209">
        <v>2640000000</v>
      </c>
      <c r="D193" s="209"/>
      <c r="E193" s="211" t="s">
        <v>748</v>
      </c>
      <c r="F193" s="21">
        <f t="shared" si="51"/>
        <v>29.7</v>
      </c>
      <c r="G193" s="21">
        <f t="shared" si="52"/>
        <v>0</v>
      </c>
      <c r="H193" s="21">
        <f t="shared" si="52"/>
        <v>0</v>
      </c>
    </row>
    <row r="194" spans="1:8" ht="31.5">
      <c r="A194" s="210" t="s">
        <v>19</v>
      </c>
      <c r="B194" s="210" t="s">
        <v>48</v>
      </c>
      <c r="C194" s="209">
        <v>2640300000</v>
      </c>
      <c r="D194" s="210"/>
      <c r="E194" s="211" t="s">
        <v>749</v>
      </c>
      <c r="F194" s="21">
        <f t="shared" si="51"/>
        <v>29.7</v>
      </c>
      <c r="G194" s="21">
        <f t="shared" si="52"/>
        <v>0</v>
      </c>
      <c r="H194" s="21">
        <f t="shared" si="52"/>
        <v>0</v>
      </c>
    </row>
    <row r="195" spans="1:8" ht="31.5">
      <c r="A195" s="210" t="s">
        <v>19</v>
      </c>
      <c r="B195" s="210" t="s">
        <v>48</v>
      </c>
      <c r="C195" s="209">
        <v>2640320210</v>
      </c>
      <c r="D195" s="210"/>
      <c r="E195" s="211" t="s">
        <v>750</v>
      </c>
      <c r="F195" s="21">
        <f t="shared" si="51"/>
        <v>29.7</v>
      </c>
      <c r="G195" s="21">
        <f t="shared" si="52"/>
        <v>0</v>
      </c>
      <c r="H195" s="21">
        <f t="shared" si="52"/>
        <v>0</v>
      </c>
    </row>
    <row r="196" spans="1:8" ht="31.5">
      <c r="A196" s="210" t="s">
        <v>19</v>
      </c>
      <c r="B196" s="210" t="s">
        <v>48</v>
      </c>
      <c r="C196" s="209">
        <v>2640320210</v>
      </c>
      <c r="D196" s="209" t="s">
        <v>69</v>
      </c>
      <c r="E196" s="211" t="s">
        <v>95</v>
      </c>
      <c r="F196" s="21">
        <f t="shared" si="51"/>
        <v>29.7</v>
      </c>
      <c r="G196" s="21">
        <f t="shared" si="52"/>
        <v>0</v>
      </c>
      <c r="H196" s="21">
        <f t="shared" si="52"/>
        <v>0</v>
      </c>
    </row>
    <row r="197" spans="1:8" ht="31.5">
      <c r="A197" s="210" t="s">
        <v>19</v>
      </c>
      <c r="B197" s="210" t="s">
        <v>48</v>
      </c>
      <c r="C197" s="209">
        <v>2640320210</v>
      </c>
      <c r="D197" s="210">
        <v>240</v>
      </c>
      <c r="E197" s="211" t="s">
        <v>223</v>
      </c>
      <c r="F197" s="21">
        <f>33-3.3</f>
        <v>29.7</v>
      </c>
      <c r="G197" s="21">
        <v>0</v>
      </c>
      <c r="H197" s="21">
        <v>0</v>
      </c>
    </row>
    <row r="198" spans="1:8" ht="12.75">
      <c r="A198" s="100" t="s">
        <v>19</v>
      </c>
      <c r="B198" s="100" t="s">
        <v>57</v>
      </c>
      <c r="C198" s="100" t="s">
        <v>66</v>
      </c>
      <c r="D198" s="100" t="s">
        <v>66</v>
      </c>
      <c r="E198" s="42" t="s">
        <v>27</v>
      </c>
      <c r="F198" s="21">
        <f>F217+F199</f>
        <v>231776.90000000002</v>
      </c>
      <c r="G198" s="21">
        <f>G217+G199</f>
        <v>39632.4</v>
      </c>
      <c r="H198" s="21">
        <f>H217+H199</f>
        <v>12866.400000000001</v>
      </c>
    </row>
    <row r="199" spans="1:8" ht="12.75">
      <c r="A199" s="100" t="s">
        <v>19</v>
      </c>
      <c r="B199" s="22" t="s">
        <v>236</v>
      </c>
      <c r="C199" s="100"/>
      <c r="D199" s="100"/>
      <c r="E199" s="103" t="s">
        <v>237</v>
      </c>
      <c r="F199" s="21">
        <f>F200+F212</f>
        <v>151001.4</v>
      </c>
      <c r="G199" s="21">
        <f aca="true" t="shared" si="53" ref="G199:H199">G200+G212</f>
        <v>0</v>
      </c>
      <c r="H199" s="21">
        <f t="shared" si="53"/>
        <v>0</v>
      </c>
    </row>
    <row r="200" spans="1:8" ht="47.25">
      <c r="A200" s="100" t="s">
        <v>19</v>
      </c>
      <c r="B200" s="22" t="s">
        <v>236</v>
      </c>
      <c r="C200" s="102">
        <v>2400000000</v>
      </c>
      <c r="D200" s="100"/>
      <c r="E200" s="56" t="s">
        <v>325</v>
      </c>
      <c r="F200" s="21">
        <f aca="true" t="shared" si="54" ref="F200:H201">F201</f>
        <v>150828.5</v>
      </c>
      <c r="G200" s="21">
        <f t="shared" si="54"/>
        <v>0</v>
      </c>
      <c r="H200" s="21">
        <f t="shared" si="54"/>
        <v>0</v>
      </c>
    </row>
    <row r="201" spans="1:8" ht="31.5">
      <c r="A201" s="100" t="s">
        <v>19</v>
      </c>
      <c r="B201" s="22" t="s">
        <v>236</v>
      </c>
      <c r="C201" s="102">
        <v>2430000000</v>
      </c>
      <c r="D201" s="100"/>
      <c r="E201" s="8" t="s">
        <v>345</v>
      </c>
      <c r="F201" s="21">
        <f t="shared" si="54"/>
        <v>150828.5</v>
      </c>
      <c r="G201" s="21">
        <f t="shared" si="54"/>
        <v>0</v>
      </c>
      <c r="H201" s="21">
        <f t="shared" si="54"/>
        <v>0</v>
      </c>
    </row>
    <row r="202" spans="1:8" ht="31.5">
      <c r="A202" s="100" t="s">
        <v>19</v>
      </c>
      <c r="B202" s="22" t="s">
        <v>236</v>
      </c>
      <c r="C202" s="100">
        <v>2430100000</v>
      </c>
      <c r="D202" s="100"/>
      <c r="E202" s="8" t="s">
        <v>346</v>
      </c>
      <c r="F202" s="21">
        <f>F209+F206+F203</f>
        <v>150828.5</v>
      </c>
      <c r="G202" s="21">
        <f>G209+G206+G203</f>
        <v>0</v>
      </c>
      <c r="H202" s="21">
        <f>H209+H206+H203</f>
        <v>0</v>
      </c>
    </row>
    <row r="203" spans="1:8" ht="31.5">
      <c r="A203" s="175" t="s">
        <v>19</v>
      </c>
      <c r="B203" s="22" t="s">
        <v>236</v>
      </c>
      <c r="C203" s="175">
        <v>2430110110</v>
      </c>
      <c r="D203" s="175"/>
      <c r="E203" s="42" t="s">
        <v>653</v>
      </c>
      <c r="F203" s="21">
        <f>F204</f>
        <v>114167.6</v>
      </c>
      <c r="G203" s="21">
        <f aca="true" t="shared" si="55" ref="G203:H204">G204</f>
        <v>0</v>
      </c>
      <c r="H203" s="21">
        <f t="shared" si="55"/>
        <v>0</v>
      </c>
    </row>
    <row r="204" spans="1:8" ht="31.5">
      <c r="A204" s="175" t="s">
        <v>19</v>
      </c>
      <c r="B204" s="22" t="s">
        <v>236</v>
      </c>
      <c r="C204" s="175">
        <v>2430110110</v>
      </c>
      <c r="D204" s="174" t="s">
        <v>72</v>
      </c>
      <c r="E204" s="56" t="s">
        <v>96</v>
      </c>
      <c r="F204" s="21">
        <f>F205</f>
        <v>114167.6</v>
      </c>
      <c r="G204" s="21">
        <f t="shared" si="55"/>
        <v>0</v>
      </c>
      <c r="H204" s="21">
        <f t="shared" si="55"/>
        <v>0</v>
      </c>
    </row>
    <row r="205" spans="1:8" ht="12.75">
      <c r="A205" s="175" t="s">
        <v>19</v>
      </c>
      <c r="B205" s="22" t="s">
        <v>236</v>
      </c>
      <c r="C205" s="175">
        <v>2430110110</v>
      </c>
      <c r="D205" s="174" t="s">
        <v>119</v>
      </c>
      <c r="E205" s="56" t="s">
        <v>120</v>
      </c>
      <c r="F205" s="21">
        <f>143776-29608.4</f>
        <v>114167.6</v>
      </c>
      <c r="G205" s="21">
        <v>0</v>
      </c>
      <c r="H205" s="21">
        <v>0</v>
      </c>
    </row>
    <row r="206" spans="1:8" ht="12.75">
      <c r="A206" s="100" t="s">
        <v>19</v>
      </c>
      <c r="B206" s="22" t="s">
        <v>236</v>
      </c>
      <c r="C206" s="100">
        <v>2430120100</v>
      </c>
      <c r="D206" s="100"/>
      <c r="E206" s="42" t="s">
        <v>295</v>
      </c>
      <c r="F206" s="21">
        <f>F207</f>
        <v>8119</v>
      </c>
      <c r="G206" s="21">
        <f aca="true" t="shared" si="56" ref="G206:H206">G207</f>
        <v>0</v>
      </c>
      <c r="H206" s="21">
        <f t="shared" si="56"/>
        <v>0</v>
      </c>
    </row>
    <row r="207" spans="1:8" ht="31.5">
      <c r="A207" s="100" t="s">
        <v>19</v>
      </c>
      <c r="B207" s="22" t="s">
        <v>236</v>
      </c>
      <c r="C207" s="121">
        <v>2430120100</v>
      </c>
      <c r="D207" s="102" t="s">
        <v>72</v>
      </c>
      <c r="E207" s="56" t="s">
        <v>96</v>
      </c>
      <c r="F207" s="21">
        <f aca="true" t="shared" si="57" ref="F207:H207">F208</f>
        <v>8119</v>
      </c>
      <c r="G207" s="21">
        <f t="shared" si="57"/>
        <v>0</v>
      </c>
      <c r="H207" s="21">
        <f t="shared" si="57"/>
        <v>0</v>
      </c>
    </row>
    <row r="208" spans="1:8" ht="12.75">
      <c r="A208" s="100" t="s">
        <v>19</v>
      </c>
      <c r="B208" s="22" t="s">
        <v>236</v>
      </c>
      <c r="C208" s="121">
        <v>2430120100</v>
      </c>
      <c r="D208" s="102" t="s">
        <v>119</v>
      </c>
      <c r="E208" s="56" t="s">
        <v>120</v>
      </c>
      <c r="F208" s="21">
        <f>2719.4+828.6+6573.5-2002.5</f>
        <v>8119</v>
      </c>
      <c r="G208" s="21">
        <v>0</v>
      </c>
      <c r="H208" s="21">
        <v>0</v>
      </c>
    </row>
    <row r="209" spans="1:8" ht="31.5">
      <c r="A209" s="100" t="s">
        <v>19</v>
      </c>
      <c r="B209" s="22" t="s">
        <v>236</v>
      </c>
      <c r="C209" s="100" t="s">
        <v>303</v>
      </c>
      <c r="D209" s="100"/>
      <c r="E209" s="42" t="s">
        <v>283</v>
      </c>
      <c r="F209" s="21">
        <f aca="true" t="shared" si="58" ref="F209:H210">F210</f>
        <v>28541.9</v>
      </c>
      <c r="G209" s="21">
        <f t="shared" si="58"/>
        <v>0</v>
      </c>
      <c r="H209" s="21">
        <f t="shared" si="58"/>
        <v>0</v>
      </c>
    </row>
    <row r="210" spans="1:8" ht="31.5">
      <c r="A210" s="100" t="s">
        <v>19</v>
      </c>
      <c r="B210" s="22" t="s">
        <v>236</v>
      </c>
      <c r="C210" s="121" t="s">
        <v>303</v>
      </c>
      <c r="D210" s="102" t="s">
        <v>72</v>
      </c>
      <c r="E210" s="56" t="s">
        <v>96</v>
      </c>
      <c r="F210" s="21">
        <f t="shared" si="58"/>
        <v>28541.9</v>
      </c>
      <c r="G210" s="21">
        <f t="shared" si="58"/>
        <v>0</v>
      </c>
      <c r="H210" s="21">
        <f t="shared" si="58"/>
        <v>0</v>
      </c>
    </row>
    <row r="211" spans="1:8" ht="12.75">
      <c r="A211" s="100" t="s">
        <v>19</v>
      </c>
      <c r="B211" s="22" t="s">
        <v>236</v>
      </c>
      <c r="C211" s="121" t="s">
        <v>303</v>
      </c>
      <c r="D211" s="102" t="s">
        <v>119</v>
      </c>
      <c r="E211" s="56" t="s">
        <v>120</v>
      </c>
      <c r="F211" s="21">
        <f>32410.4+3533.6-828.6-6573.5</f>
        <v>28541.9</v>
      </c>
      <c r="G211" s="21">
        <v>0</v>
      </c>
      <c r="H211" s="21">
        <v>0</v>
      </c>
    </row>
    <row r="212" spans="1:8" ht="12.75">
      <c r="A212" s="313" t="s">
        <v>19</v>
      </c>
      <c r="B212" s="22" t="s">
        <v>236</v>
      </c>
      <c r="C212" s="313">
        <v>9900000000</v>
      </c>
      <c r="D212" s="313"/>
      <c r="E212" s="314" t="s">
        <v>105</v>
      </c>
      <c r="F212" s="21">
        <f>F213</f>
        <v>172.9</v>
      </c>
      <c r="G212" s="21">
        <f aca="true" t="shared" si="59" ref="G212:H212">G213</f>
        <v>0</v>
      </c>
      <c r="H212" s="21">
        <f t="shared" si="59"/>
        <v>0</v>
      </c>
    </row>
    <row r="213" spans="1:8" ht="12.75">
      <c r="A213" s="313" t="s">
        <v>19</v>
      </c>
      <c r="B213" s="22" t="s">
        <v>236</v>
      </c>
      <c r="C213" s="313">
        <v>9910000000</v>
      </c>
      <c r="D213" s="313"/>
      <c r="E213" s="314" t="s">
        <v>8</v>
      </c>
      <c r="F213" s="21">
        <f>F214</f>
        <v>172.9</v>
      </c>
      <c r="G213" s="21">
        <f aca="true" t="shared" si="60" ref="G213:H215">G214</f>
        <v>0</v>
      </c>
      <c r="H213" s="21">
        <f t="shared" si="60"/>
        <v>0</v>
      </c>
    </row>
    <row r="214" spans="1:8" ht="12.75">
      <c r="A214" s="313" t="s">
        <v>19</v>
      </c>
      <c r="B214" s="22" t="s">
        <v>236</v>
      </c>
      <c r="C214" s="313">
        <v>9910020000</v>
      </c>
      <c r="D214" s="313"/>
      <c r="E214" s="314" t="s">
        <v>285</v>
      </c>
      <c r="F214" s="21">
        <f>F215</f>
        <v>172.9</v>
      </c>
      <c r="G214" s="21">
        <f t="shared" si="60"/>
        <v>0</v>
      </c>
      <c r="H214" s="21">
        <f t="shared" si="60"/>
        <v>0</v>
      </c>
    </row>
    <row r="215" spans="1:8" ht="31.5">
      <c r="A215" s="313" t="s">
        <v>19</v>
      </c>
      <c r="B215" s="22" t="s">
        <v>236</v>
      </c>
      <c r="C215" s="313">
        <v>9910000000</v>
      </c>
      <c r="D215" s="312" t="s">
        <v>69</v>
      </c>
      <c r="E215" s="56" t="s">
        <v>95</v>
      </c>
      <c r="F215" s="21">
        <f>F216</f>
        <v>172.9</v>
      </c>
      <c r="G215" s="21">
        <f t="shared" si="60"/>
        <v>0</v>
      </c>
      <c r="H215" s="21">
        <f t="shared" si="60"/>
        <v>0</v>
      </c>
    </row>
    <row r="216" spans="1:8" ht="31.5">
      <c r="A216" s="313" t="s">
        <v>19</v>
      </c>
      <c r="B216" s="22" t="s">
        <v>236</v>
      </c>
      <c r="C216" s="313">
        <v>9910020000</v>
      </c>
      <c r="D216" s="313">
        <v>240</v>
      </c>
      <c r="E216" s="56" t="s">
        <v>223</v>
      </c>
      <c r="F216" s="21">
        <v>172.9</v>
      </c>
      <c r="G216" s="21">
        <v>0</v>
      </c>
      <c r="H216" s="21">
        <v>0</v>
      </c>
    </row>
    <row r="217" spans="1:8" ht="12.75">
      <c r="A217" s="100" t="s">
        <v>19</v>
      </c>
      <c r="B217" s="100" t="s">
        <v>49</v>
      </c>
      <c r="C217" s="100" t="s">
        <v>66</v>
      </c>
      <c r="D217" s="100" t="s">
        <v>66</v>
      </c>
      <c r="E217" s="101" t="s">
        <v>28</v>
      </c>
      <c r="F217" s="21">
        <f>F218+F289</f>
        <v>80775.50000000001</v>
      </c>
      <c r="G217" s="21">
        <f aca="true" t="shared" si="61" ref="G217:H217">G218+G289</f>
        <v>39632.4</v>
      </c>
      <c r="H217" s="21">
        <f t="shared" si="61"/>
        <v>12866.400000000001</v>
      </c>
    </row>
    <row r="218" spans="1:8" ht="47.25">
      <c r="A218" s="100" t="s">
        <v>19</v>
      </c>
      <c r="B218" s="100" t="s">
        <v>49</v>
      </c>
      <c r="C218" s="102">
        <v>2300000000</v>
      </c>
      <c r="D218" s="100"/>
      <c r="E218" s="101" t="s">
        <v>326</v>
      </c>
      <c r="F218" s="21">
        <f>F219+F234+F281</f>
        <v>80026.40000000001</v>
      </c>
      <c r="G218" s="21">
        <f>G219+G234+G281</f>
        <v>39632.4</v>
      </c>
      <c r="H218" s="21">
        <f>H219+H234+H281</f>
        <v>12866.400000000001</v>
      </c>
    </row>
    <row r="219" spans="1:8" ht="47.25">
      <c r="A219" s="100" t="s">
        <v>19</v>
      </c>
      <c r="B219" s="100" t="s">
        <v>49</v>
      </c>
      <c r="C219" s="102">
        <v>2310000000</v>
      </c>
      <c r="D219" s="100"/>
      <c r="E219" s="157" t="s">
        <v>212</v>
      </c>
      <c r="F219" s="21">
        <f>F220+F227</f>
        <v>18110.8</v>
      </c>
      <c r="G219" s="21">
        <f aca="true" t="shared" si="62" ref="G219:H219">G220+G227</f>
        <v>16259.199999999999</v>
      </c>
      <c r="H219" s="21">
        <f t="shared" si="62"/>
        <v>155.1</v>
      </c>
    </row>
    <row r="220" spans="1:8" ht="46.9" customHeight="1">
      <c r="A220" s="100" t="s">
        <v>19</v>
      </c>
      <c r="B220" s="100" t="s">
        <v>49</v>
      </c>
      <c r="C220" s="102" t="s">
        <v>304</v>
      </c>
      <c r="D220" s="24"/>
      <c r="E220" s="157" t="s">
        <v>229</v>
      </c>
      <c r="F220" s="21">
        <f>F224+F221</f>
        <v>16509</v>
      </c>
      <c r="G220" s="21">
        <f>G224+G221</f>
        <v>16259.199999999999</v>
      </c>
      <c r="H220" s="21">
        <f>H224+H221</f>
        <v>155.1</v>
      </c>
    </row>
    <row r="221" spans="1:8" ht="12.75">
      <c r="A221" s="100" t="s">
        <v>19</v>
      </c>
      <c r="B221" s="100" t="s">
        <v>49</v>
      </c>
      <c r="C221" s="100" t="s">
        <v>305</v>
      </c>
      <c r="D221" s="100"/>
      <c r="E221" s="62" t="s">
        <v>231</v>
      </c>
      <c r="F221" s="21">
        <f aca="true" t="shared" si="63" ref="F221:H222">F222</f>
        <v>990.0999999999999</v>
      </c>
      <c r="G221" s="21">
        <f t="shared" si="63"/>
        <v>38.7</v>
      </c>
      <c r="H221" s="21">
        <f t="shared" si="63"/>
        <v>0</v>
      </c>
    </row>
    <row r="222" spans="1:8" ht="31.5">
      <c r="A222" s="100" t="s">
        <v>19</v>
      </c>
      <c r="B222" s="100" t="s">
        <v>49</v>
      </c>
      <c r="C222" s="100" t="s">
        <v>305</v>
      </c>
      <c r="D222" s="102" t="s">
        <v>69</v>
      </c>
      <c r="E222" s="56" t="s">
        <v>95</v>
      </c>
      <c r="F222" s="21">
        <f t="shared" si="63"/>
        <v>990.0999999999999</v>
      </c>
      <c r="G222" s="21">
        <f t="shared" si="63"/>
        <v>38.7</v>
      </c>
      <c r="H222" s="21">
        <f t="shared" si="63"/>
        <v>0</v>
      </c>
    </row>
    <row r="223" spans="1:8" ht="31.5">
      <c r="A223" s="100" t="s">
        <v>19</v>
      </c>
      <c r="B223" s="100" t="s">
        <v>49</v>
      </c>
      <c r="C223" s="100" t="s">
        <v>305</v>
      </c>
      <c r="D223" s="100">
        <v>240</v>
      </c>
      <c r="E223" s="56" t="s">
        <v>223</v>
      </c>
      <c r="F223" s="21">
        <f>793.3+183.9+12.9</f>
        <v>990.0999999999999</v>
      </c>
      <c r="G223" s="21">
        <v>38.7</v>
      </c>
      <c r="H223" s="21">
        <v>0</v>
      </c>
    </row>
    <row r="224" spans="1:8" ht="25.9" customHeight="1">
      <c r="A224" s="100" t="s">
        <v>19</v>
      </c>
      <c r="B224" s="100" t="s">
        <v>49</v>
      </c>
      <c r="C224" s="102" t="s">
        <v>306</v>
      </c>
      <c r="D224" s="100"/>
      <c r="E224" s="97" t="s">
        <v>221</v>
      </c>
      <c r="F224" s="21">
        <f aca="true" t="shared" si="64" ref="F224:H225">F225</f>
        <v>15518.900000000001</v>
      </c>
      <c r="G224" s="21">
        <f t="shared" si="64"/>
        <v>16220.499999999998</v>
      </c>
      <c r="H224" s="21">
        <f t="shared" si="64"/>
        <v>155.1</v>
      </c>
    </row>
    <row r="225" spans="1:8" ht="31.5">
      <c r="A225" s="100" t="s">
        <v>19</v>
      </c>
      <c r="B225" s="100" t="s">
        <v>49</v>
      </c>
      <c r="C225" s="102" t="s">
        <v>306</v>
      </c>
      <c r="D225" s="102" t="s">
        <v>69</v>
      </c>
      <c r="E225" s="157" t="s">
        <v>95</v>
      </c>
      <c r="F225" s="21">
        <f t="shared" si="64"/>
        <v>15518.900000000001</v>
      </c>
      <c r="G225" s="21">
        <f t="shared" si="64"/>
        <v>16220.499999999998</v>
      </c>
      <c r="H225" s="21">
        <f t="shared" si="64"/>
        <v>155.1</v>
      </c>
    </row>
    <row r="226" spans="1:8" ht="31.5">
      <c r="A226" s="100" t="s">
        <v>19</v>
      </c>
      <c r="B226" s="100" t="s">
        <v>49</v>
      </c>
      <c r="C226" s="102" t="s">
        <v>306</v>
      </c>
      <c r="D226" s="100">
        <v>240</v>
      </c>
      <c r="E226" s="157" t="s">
        <v>223</v>
      </c>
      <c r="F226" s="21">
        <f>155.2+15363.7</f>
        <v>15518.900000000001</v>
      </c>
      <c r="G226" s="21">
        <f>155.1+45.8+16058.3-38.7</f>
        <v>16220.499999999998</v>
      </c>
      <c r="H226" s="21">
        <v>155.1</v>
      </c>
    </row>
    <row r="227" spans="1:8" ht="31.5">
      <c r="A227" s="156" t="s">
        <v>19</v>
      </c>
      <c r="B227" s="156" t="s">
        <v>49</v>
      </c>
      <c r="C227" s="155">
        <v>2310100000</v>
      </c>
      <c r="D227" s="156"/>
      <c r="E227" s="116" t="s">
        <v>362</v>
      </c>
      <c r="F227" s="21">
        <f>F228+F231</f>
        <v>1601.8000000000002</v>
      </c>
      <c r="G227" s="21">
        <f aca="true" t="shared" si="65" ref="G227:H227">G228+G231</f>
        <v>0</v>
      </c>
      <c r="H227" s="21">
        <f t="shared" si="65"/>
        <v>0</v>
      </c>
    </row>
    <row r="228" spans="1:8" ht="12.75">
      <c r="A228" s="156" t="s">
        <v>19</v>
      </c>
      <c r="B228" s="156" t="s">
        <v>49</v>
      </c>
      <c r="C228" s="155">
        <v>2310111180</v>
      </c>
      <c r="D228" s="156"/>
      <c r="E228" s="71" t="s">
        <v>363</v>
      </c>
      <c r="F228" s="21">
        <f>F229</f>
        <v>1000</v>
      </c>
      <c r="G228" s="21">
        <f aca="true" t="shared" si="66" ref="G228:H229">G229</f>
        <v>0</v>
      </c>
      <c r="H228" s="21">
        <f t="shared" si="66"/>
        <v>0</v>
      </c>
    </row>
    <row r="229" spans="1:8" ht="31.5">
      <c r="A229" s="156" t="s">
        <v>19</v>
      </c>
      <c r="B229" s="156" t="s">
        <v>49</v>
      </c>
      <c r="C229" s="155">
        <v>2310111180</v>
      </c>
      <c r="D229" s="155" t="s">
        <v>69</v>
      </c>
      <c r="E229" s="157" t="s">
        <v>95</v>
      </c>
      <c r="F229" s="21">
        <f>F230</f>
        <v>1000</v>
      </c>
      <c r="G229" s="21">
        <f t="shared" si="66"/>
        <v>0</v>
      </c>
      <c r="H229" s="21">
        <f t="shared" si="66"/>
        <v>0</v>
      </c>
    </row>
    <row r="230" spans="1:8" ht="31.5">
      <c r="A230" s="156" t="s">
        <v>19</v>
      </c>
      <c r="B230" s="156" t="s">
        <v>49</v>
      </c>
      <c r="C230" s="155">
        <v>2310111180</v>
      </c>
      <c r="D230" s="156">
        <v>240</v>
      </c>
      <c r="E230" s="157" t="s">
        <v>223</v>
      </c>
      <c r="F230" s="21">
        <v>1000</v>
      </c>
      <c r="G230" s="21">
        <v>0</v>
      </c>
      <c r="H230" s="21">
        <v>0</v>
      </c>
    </row>
    <row r="231" spans="1:8" ht="12.75">
      <c r="A231" s="156" t="s">
        <v>19</v>
      </c>
      <c r="B231" s="156" t="s">
        <v>49</v>
      </c>
      <c r="C231" s="155">
        <v>2310120100</v>
      </c>
      <c r="D231" s="156"/>
      <c r="E231" s="157" t="s">
        <v>231</v>
      </c>
      <c r="F231" s="21">
        <f>F232</f>
        <v>601.8000000000001</v>
      </c>
      <c r="G231" s="21">
        <f aca="true" t="shared" si="67" ref="G231:H232">G232</f>
        <v>0</v>
      </c>
      <c r="H231" s="21">
        <f t="shared" si="67"/>
        <v>0</v>
      </c>
    </row>
    <row r="232" spans="1:8" ht="31.5">
      <c r="A232" s="156" t="s">
        <v>19</v>
      </c>
      <c r="B232" s="156" t="s">
        <v>49</v>
      </c>
      <c r="C232" s="155">
        <v>2310120100</v>
      </c>
      <c r="D232" s="155" t="s">
        <v>69</v>
      </c>
      <c r="E232" s="157" t="s">
        <v>95</v>
      </c>
      <c r="F232" s="21">
        <f>F233</f>
        <v>601.8000000000001</v>
      </c>
      <c r="G232" s="21">
        <f t="shared" si="67"/>
        <v>0</v>
      </c>
      <c r="H232" s="21">
        <f t="shared" si="67"/>
        <v>0</v>
      </c>
    </row>
    <row r="233" spans="1:8" ht="31.5">
      <c r="A233" s="156" t="s">
        <v>19</v>
      </c>
      <c r="B233" s="156" t="s">
        <v>49</v>
      </c>
      <c r="C233" s="155">
        <v>2310120100</v>
      </c>
      <c r="D233" s="156">
        <v>240</v>
      </c>
      <c r="E233" s="157" t="s">
        <v>223</v>
      </c>
      <c r="F233" s="21">
        <f>693.7-91.9</f>
        <v>601.8000000000001</v>
      </c>
      <c r="G233" s="21">
        <v>0</v>
      </c>
      <c r="H233" s="21">
        <v>0</v>
      </c>
    </row>
    <row r="234" spans="1:8" ht="12.75">
      <c r="A234" s="100" t="s">
        <v>19</v>
      </c>
      <c r="B234" s="100" t="s">
        <v>49</v>
      </c>
      <c r="C234" s="102">
        <v>2320000000</v>
      </c>
      <c r="D234" s="100"/>
      <c r="E234" s="101" t="s">
        <v>181</v>
      </c>
      <c r="F234" s="21">
        <f>F251+F235+F277+F273</f>
        <v>58901.100000000006</v>
      </c>
      <c r="G234" s="21">
        <f>G251+G235+G277+G273</f>
        <v>22979.200000000004</v>
      </c>
      <c r="H234" s="21">
        <f>H251+H235+H277+H273</f>
        <v>12711.300000000001</v>
      </c>
    </row>
    <row r="235" spans="1:8" ht="31.5">
      <c r="A235" s="149" t="s">
        <v>19</v>
      </c>
      <c r="B235" s="149" t="s">
        <v>49</v>
      </c>
      <c r="C235" s="148">
        <v>2320100000</v>
      </c>
      <c r="D235" s="149"/>
      <c r="E235" s="150" t="s">
        <v>351</v>
      </c>
      <c r="F235" s="21">
        <f>F245+F236+F242+F248+F239</f>
        <v>2945.8</v>
      </c>
      <c r="G235" s="21">
        <f aca="true" t="shared" si="68" ref="G235:H235">G245+G236+G242+G248+G239</f>
        <v>0</v>
      </c>
      <c r="H235" s="21">
        <f t="shared" si="68"/>
        <v>0</v>
      </c>
    </row>
    <row r="236" spans="1:8" ht="78.75">
      <c r="A236" s="175" t="s">
        <v>19</v>
      </c>
      <c r="B236" s="175" t="s">
        <v>49</v>
      </c>
      <c r="C236" s="175">
        <v>2320119020</v>
      </c>
      <c r="D236" s="175"/>
      <c r="E236" s="176" t="s">
        <v>654</v>
      </c>
      <c r="F236" s="21">
        <f>F237</f>
        <v>539.2</v>
      </c>
      <c r="G236" s="21">
        <f aca="true" t="shared" si="69" ref="G236:H237">G237</f>
        <v>0</v>
      </c>
      <c r="H236" s="21">
        <f t="shared" si="69"/>
        <v>0</v>
      </c>
    </row>
    <row r="237" spans="1:8" ht="31.5">
      <c r="A237" s="175" t="s">
        <v>19</v>
      </c>
      <c r="B237" s="175" t="s">
        <v>49</v>
      </c>
      <c r="C237" s="175">
        <v>2320119020</v>
      </c>
      <c r="D237" s="174" t="s">
        <v>69</v>
      </c>
      <c r="E237" s="176" t="s">
        <v>95</v>
      </c>
      <c r="F237" s="21">
        <f>F238</f>
        <v>539.2</v>
      </c>
      <c r="G237" s="21">
        <f t="shared" si="69"/>
        <v>0</v>
      </c>
      <c r="H237" s="21">
        <f t="shared" si="69"/>
        <v>0</v>
      </c>
    </row>
    <row r="238" spans="1:8" ht="31.5">
      <c r="A238" s="175" t="s">
        <v>19</v>
      </c>
      <c r="B238" s="175" t="s">
        <v>49</v>
      </c>
      <c r="C238" s="175">
        <v>2320119020</v>
      </c>
      <c r="D238" s="175">
        <v>240</v>
      </c>
      <c r="E238" s="176" t="s">
        <v>223</v>
      </c>
      <c r="F238" s="21">
        <f>818.2-279</f>
        <v>539.2</v>
      </c>
      <c r="G238" s="21">
        <v>0</v>
      </c>
      <c r="H238" s="21">
        <v>0</v>
      </c>
    </row>
    <row r="239" spans="1:8" ht="78.75">
      <c r="A239" s="196" t="s">
        <v>19</v>
      </c>
      <c r="B239" s="196" t="s">
        <v>49</v>
      </c>
      <c r="C239" s="196">
        <v>2320119040</v>
      </c>
      <c r="D239" s="196"/>
      <c r="E239" s="197" t="s">
        <v>702</v>
      </c>
      <c r="F239" s="21">
        <f>F240</f>
        <v>586.9000000000001</v>
      </c>
      <c r="G239" s="21">
        <f aca="true" t="shared" si="70" ref="G239:H240">G240</f>
        <v>0</v>
      </c>
      <c r="H239" s="21">
        <f t="shared" si="70"/>
        <v>0</v>
      </c>
    </row>
    <row r="240" spans="1:8" ht="31.5">
      <c r="A240" s="196" t="s">
        <v>19</v>
      </c>
      <c r="B240" s="196" t="s">
        <v>49</v>
      </c>
      <c r="C240" s="196">
        <v>2320119040</v>
      </c>
      <c r="D240" s="195" t="s">
        <v>69</v>
      </c>
      <c r="E240" s="197" t="s">
        <v>95</v>
      </c>
      <c r="F240" s="21">
        <f>F241</f>
        <v>586.9000000000001</v>
      </c>
      <c r="G240" s="21">
        <f t="shared" si="70"/>
        <v>0</v>
      </c>
      <c r="H240" s="21">
        <f t="shared" si="70"/>
        <v>0</v>
      </c>
    </row>
    <row r="241" spans="1:8" ht="31.5">
      <c r="A241" s="196" t="s">
        <v>19</v>
      </c>
      <c r="B241" s="196" t="s">
        <v>49</v>
      </c>
      <c r="C241" s="196">
        <v>2320119040</v>
      </c>
      <c r="D241" s="196">
        <v>240</v>
      </c>
      <c r="E241" s="197" t="s">
        <v>223</v>
      </c>
      <c r="F241" s="21">
        <f>707.7-120.8</f>
        <v>586.9000000000001</v>
      </c>
      <c r="G241" s="21">
        <v>0</v>
      </c>
      <c r="H241" s="21">
        <v>0</v>
      </c>
    </row>
    <row r="242" spans="1:8" ht="12.75">
      <c r="A242" s="193" t="s">
        <v>19</v>
      </c>
      <c r="B242" s="193" t="s">
        <v>49</v>
      </c>
      <c r="C242" s="192">
        <v>2320120100</v>
      </c>
      <c r="D242" s="193"/>
      <c r="E242" s="194" t="s">
        <v>231</v>
      </c>
      <c r="F242" s="21">
        <f>F243</f>
        <v>1483.0000000000002</v>
      </c>
      <c r="G242" s="21">
        <f aca="true" t="shared" si="71" ref="G242:H243">G243</f>
        <v>0</v>
      </c>
      <c r="H242" s="21">
        <f t="shared" si="71"/>
        <v>0</v>
      </c>
    </row>
    <row r="243" spans="1:8" ht="31.5">
      <c r="A243" s="193" t="s">
        <v>19</v>
      </c>
      <c r="B243" s="193" t="s">
        <v>49</v>
      </c>
      <c r="C243" s="192">
        <v>2320120100</v>
      </c>
      <c r="D243" s="192" t="s">
        <v>69</v>
      </c>
      <c r="E243" s="194" t="s">
        <v>95</v>
      </c>
      <c r="F243" s="21">
        <f>F244</f>
        <v>1483.0000000000002</v>
      </c>
      <c r="G243" s="21">
        <f t="shared" si="71"/>
        <v>0</v>
      </c>
      <c r="H243" s="21">
        <f t="shared" si="71"/>
        <v>0</v>
      </c>
    </row>
    <row r="244" spans="1:8" ht="31.5">
      <c r="A244" s="193" t="s">
        <v>19</v>
      </c>
      <c r="B244" s="193" t="s">
        <v>49</v>
      </c>
      <c r="C244" s="192">
        <v>2320120100</v>
      </c>
      <c r="D244" s="193">
        <v>240</v>
      </c>
      <c r="E244" s="194" t="s">
        <v>223</v>
      </c>
      <c r="F244" s="21">
        <f>1263+20+166.4+20-8.1+21.7</f>
        <v>1483.0000000000002</v>
      </c>
      <c r="G244" s="21">
        <v>0</v>
      </c>
      <c r="H244" s="21">
        <v>0</v>
      </c>
    </row>
    <row r="245" spans="1:8" ht="78.75">
      <c r="A245" s="100" t="s">
        <v>19</v>
      </c>
      <c r="B245" s="100" t="s">
        <v>49</v>
      </c>
      <c r="C245" s="126" t="s">
        <v>331</v>
      </c>
      <c r="D245" s="100"/>
      <c r="E245" s="127" t="s">
        <v>378</v>
      </c>
      <c r="F245" s="21">
        <f aca="true" t="shared" si="72" ref="F245:H246">F246</f>
        <v>231.1</v>
      </c>
      <c r="G245" s="21">
        <f t="shared" si="72"/>
        <v>0</v>
      </c>
      <c r="H245" s="21">
        <f t="shared" si="72"/>
        <v>0</v>
      </c>
    </row>
    <row r="246" spans="1:8" ht="31.5">
      <c r="A246" s="100" t="s">
        <v>19</v>
      </c>
      <c r="B246" s="100" t="s">
        <v>49</v>
      </c>
      <c r="C246" s="126" t="s">
        <v>331</v>
      </c>
      <c r="D246" s="102" t="s">
        <v>69</v>
      </c>
      <c r="E246" s="127" t="s">
        <v>95</v>
      </c>
      <c r="F246" s="21">
        <f t="shared" si="72"/>
        <v>231.1</v>
      </c>
      <c r="G246" s="21">
        <f t="shared" si="72"/>
        <v>0</v>
      </c>
      <c r="H246" s="21">
        <f t="shared" si="72"/>
        <v>0</v>
      </c>
    </row>
    <row r="247" spans="1:8" ht="31.5">
      <c r="A247" s="100" t="s">
        <v>19</v>
      </c>
      <c r="B247" s="100" t="s">
        <v>49</v>
      </c>
      <c r="C247" s="126" t="s">
        <v>331</v>
      </c>
      <c r="D247" s="100">
        <v>240</v>
      </c>
      <c r="E247" s="127" t="s">
        <v>223</v>
      </c>
      <c r="F247" s="21">
        <f>58.5-20+192.6-99.6+99.6</f>
        <v>231.1</v>
      </c>
      <c r="G247" s="21">
        <v>0</v>
      </c>
      <c r="H247" s="21">
        <v>0</v>
      </c>
    </row>
    <row r="248" spans="1:8" ht="78.75">
      <c r="A248" s="193" t="s">
        <v>19</v>
      </c>
      <c r="B248" s="193" t="s">
        <v>49</v>
      </c>
      <c r="C248" s="193" t="s">
        <v>697</v>
      </c>
      <c r="D248" s="193"/>
      <c r="E248" s="194" t="s">
        <v>698</v>
      </c>
      <c r="F248" s="21">
        <f>F249</f>
        <v>105.6</v>
      </c>
      <c r="G248" s="21">
        <f aca="true" t="shared" si="73" ref="G248:H249">G249</f>
        <v>0</v>
      </c>
      <c r="H248" s="21">
        <f t="shared" si="73"/>
        <v>0</v>
      </c>
    </row>
    <row r="249" spans="1:8" ht="31.5">
      <c r="A249" s="193" t="s">
        <v>19</v>
      </c>
      <c r="B249" s="193" t="s">
        <v>49</v>
      </c>
      <c r="C249" s="193" t="s">
        <v>697</v>
      </c>
      <c r="D249" s="192" t="s">
        <v>69</v>
      </c>
      <c r="E249" s="194" t="s">
        <v>95</v>
      </c>
      <c r="F249" s="21">
        <f>F250</f>
        <v>105.6</v>
      </c>
      <c r="G249" s="21">
        <f t="shared" si="73"/>
        <v>0</v>
      </c>
      <c r="H249" s="21">
        <f t="shared" si="73"/>
        <v>0</v>
      </c>
    </row>
    <row r="250" spans="1:8" ht="31.5">
      <c r="A250" s="193" t="s">
        <v>19</v>
      </c>
      <c r="B250" s="193" t="s">
        <v>49</v>
      </c>
      <c r="C250" s="193" t="s">
        <v>697</v>
      </c>
      <c r="D250" s="193">
        <v>240</v>
      </c>
      <c r="E250" s="194" t="s">
        <v>223</v>
      </c>
      <c r="F250" s="21">
        <f>41.8+85.5-21.7</f>
        <v>105.6</v>
      </c>
      <c r="G250" s="21">
        <v>0</v>
      </c>
      <c r="H250" s="21">
        <v>0</v>
      </c>
    </row>
    <row r="251" spans="1:8" ht="12.75">
      <c r="A251" s="100" t="s">
        <v>19</v>
      </c>
      <c r="B251" s="100" t="s">
        <v>49</v>
      </c>
      <c r="C251" s="102">
        <v>2320200000</v>
      </c>
      <c r="D251" s="100"/>
      <c r="E251" s="101" t="s">
        <v>128</v>
      </c>
      <c r="F251" s="21">
        <f>F252+F255+F258+F267+F261+F270+F264</f>
        <v>54213.3</v>
      </c>
      <c r="G251" s="21">
        <f aca="true" t="shared" si="74" ref="G251:H251">G252+G255+G258+G267+G261+G270+G264</f>
        <v>22979.200000000004</v>
      </c>
      <c r="H251" s="21">
        <f t="shared" si="74"/>
        <v>12711.300000000001</v>
      </c>
    </row>
    <row r="252" spans="1:8" ht="12.75">
      <c r="A252" s="100" t="s">
        <v>19</v>
      </c>
      <c r="B252" s="100" t="s">
        <v>49</v>
      </c>
      <c r="C252" s="100">
        <v>2320220050</v>
      </c>
      <c r="D252" s="100"/>
      <c r="E252" s="101" t="s">
        <v>129</v>
      </c>
      <c r="F252" s="21">
        <f aca="true" t="shared" si="75" ref="F252:H253">F253</f>
        <v>19729.000000000004</v>
      </c>
      <c r="G252" s="21">
        <f t="shared" si="75"/>
        <v>19865.100000000002</v>
      </c>
      <c r="H252" s="21">
        <f t="shared" si="75"/>
        <v>10497.2</v>
      </c>
    </row>
    <row r="253" spans="1:8" ht="31.5">
      <c r="A253" s="100" t="s">
        <v>19</v>
      </c>
      <c r="B253" s="100" t="s">
        <v>49</v>
      </c>
      <c r="C253" s="100">
        <v>2320220050</v>
      </c>
      <c r="D253" s="102" t="s">
        <v>69</v>
      </c>
      <c r="E253" s="101" t="s">
        <v>95</v>
      </c>
      <c r="F253" s="21">
        <f t="shared" si="75"/>
        <v>19729.000000000004</v>
      </c>
      <c r="G253" s="21">
        <f t="shared" si="75"/>
        <v>19865.100000000002</v>
      </c>
      <c r="H253" s="21">
        <f t="shared" si="75"/>
        <v>10497.2</v>
      </c>
    </row>
    <row r="254" spans="1:8" ht="31.5">
      <c r="A254" s="100" t="s">
        <v>19</v>
      </c>
      <c r="B254" s="100" t="s">
        <v>49</v>
      </c>
      <c r="C254" s="100">
        <v>2320220050</v>
      </c>
      <c r="D254" s="100">
        <v>240</v>
      </c>
      <c r="E254" s="101" t="s">
        <v>223</v>
      </c>
      <c r="F254" s="21">
        <f>18990.4+2450.2-1612-99.6</f>
        <v>19729.000000000004</v>
      </c>
      <c r="G254" s="21">
        <f>7959.1+12345.8-45.8-394</f>
        <v>19865.100000000002</v>
      </c>
      <c r="H254" s="21">
        <f>5604.3+4892.9</f>
        <v>10497.2</v>
      </c>
    </row>
    <row r="255" spans="1:8" ht="12.75">
      <c r="A255" s="100" t="s">
        <v>19</v>
      </c>
      <c r="B255" s="100" t="s">
        <v>49</v>
      </c>
      <c r="C255" s="100">
        <v>2320220070</v>
      </c>
      <c r="D255" s="100"/>
      <c r="E255" s="101" t="s">
        <v>130</v>
      </c>
      <c r="F255" s="21">
        <f aca="true" t="shared" si="76" ref="F255:H256">F256</f>
        <v>6478.200000000001</v>
      </c>
      <c r="G255" s="21">
        <f t="shared" si="76"/>
        <v>2068.2</v>
      </c>
      <c r="H255" s="21">
        <f t="shared" si="76"/>
        <v>2068.2</v>
      </c>
    </row>
    <row r="256" spans="1:8" ht="31.5">
      <c r="A256" s="100" t="s">
        <v>19</v>
      </c>
      <c r="B256" s="100" t="s">
        <v>49</v>
      </c>
      <c r="C256" s="100">
        <v>2320220070</v>
      </c>
      <c r="D256" s="102" t="s">
        <v>69</v>
      </c>
      <c r="E256" s="101" t="s">
        <v>95</v>
      </c>
      <c r="F256" s="21">
        <f t="shared" si="76"/>
        <v>6478.200000000001</v>
      </c>
      <c r="G256" s="21">
        <f t="shared" si="76"/>
        <v>2068.2</v>
      </c>
      <c r="H256" s="21">
        <f t="shared" si="76"/>
        <v>2068.2</v>
      </c>
    </row>
    <row r="257" spans="1:8" ht="31.5">
      <c r="A257" s="100" t="s">
        <v>19</v>
      </c>
      <c r="B257" s="100" t="s">
        <v>49</v>
      </c>
      <c r="C257" s="100">
        <v>2320220070</v>
      </c>
      <c r="D257" s="100">
        <v>240</v>
      </c>
      <c r="E257" s="101" t="s">
        <v>223</v>
      </c>
      <c r="F257" s="21">
        <f>5199.1+2868.2-2868.2+1612-300-32.9</f>
        <v>6478.200000000001</v>
      </c>
      <c r="G257" s="21">
        <v>2068.2</v>
      </c>
      <c r="H257" s="21">
        <v>2068.2</v>
      </c>
    </row>
    <row r="258" spans="1:8" ht="12.75">
      <c r="A258" s="100" t="s">
        <v>19</v>
      </c>
      <c r="B258" s="100" t="s">
        <v>49</v>
      </c>
      <c r="C258" s="100">
        <v>2320220080</v>
      </c>
      <c r="D258" s="100"/>
      <c r="E258" s="101" t="s">
        <v>131</v>
      </c>
      <c r="F258" s="21">
        <f aca="true" t="shared" si="77" ref="F258:H259">F259</f>
        <v>1507.3</v>
      </c>
      <c r="G258" s="21">
        <f t="shared" si="77"/>
        <v>1045.9</v>
      </c>
      <c r="H258" s="21">
        <f t="shared" si="77"/>
        <v>145.9</v>
      </c>
    </row>
    <row r="259" spans="1:8" ht="31.5">
      <c r="A259" s="100" t="s">
        <v>19</v>
      </c>
      <c r="B259" s="100" t="s">
        <v>49</v>
      </c>
      <c r="C259" s="100">
        <v>2320220080</v>
      </c>
      <c r="D259" s="102" t="s">
        <v>69</v>
      </c>
      <c r="E259" s="101" t="s">
        <v>95</v>
      </c>
      <c r="F259" s="21">
        <f t="shared" si="77"/>
        <v>1507.3</v>
      </c>
      <c r="G259" s="21">
        <f t="shared" si="77"/>
        <v>1045.9</v>
      </c>
      <c r="H259" s="21">
        <f t="shared" si="77"/>
        <v>145.9</v>
      </c>
    </row>
    <row r="260" spans="1:8" ht="31.5">
      <c r="A260" s="100" t="s">
        <v>19</v>
      </c>
      <c r="B260" s="100" t="s">
        <v>49</v>
      </c>
      <c r="C260" s="100">
        <v>2320220080</v>
      </c>
      <c r="D260" s="100">
        <v>240</v>
      </c>
      <c r="E260" s="101" t="s">
        <v>223</v>
      </c>
      <c r="F260" s="21">
        <f>1356.6+150.7</f>
        <v>1507.3</v>
      </c>
      <c r="G260" s="21">
        <v>1045.9</v>
      </c>
      <c r="H260" s="21">
        <v>145.9</v>
      </c>
    </row>
    <row r="261" spans="1:8" ht="12.75">
      <c r="A261" s="187" t="s">
        <v>19</v>
      </c>
      <c r="B261" s="187" t="s">
        <v>49</v>
      </c>
      <c r="C261" s="187">
        <v>2320220090</v>
      </c>
      <c r="D261" s="187"/>
      <c r="E261" s="8" t="s">
        <v>687</v>
      </c>
      <c r="F261" s="21">
        <f>F262</f>
        <v>740.6</v>
      </c>
      <c r="G261" s="21">
        <f aca="true" t="shared" si="78" ref="G261:H262">G262</f>
        <v>0</v>
      </c>
      <c r="H261" s="21">
        <f t="shared" si="78"/>
        <v>0</v>
      </c>
    </row>
    <row r="262" spans="1:8" ht="31.5">
      <c r="A262" s="187" t="s">
        <v>19</v>
      </c>
      <c r="B262" s="187" t="s">
        <v>49</v>
      </c>
      <c r="C262" s="187">
        <v>2320220090</v>
      </c>
      <c r="D262" s="186" t="s">
        <v>69</v>
      </c>
      <c r="E262" s="188" t="s">
        <v>95</v>
      </c>
      <c r="F262" s="21">
        <f>F263</f>
        <v>740.6</v>
      </c>
      <c r="G262" s="21">
        <f t="shared" si="78"/>
        <v>0</v>
      </c>
      <c r="H262" s="21">
        <f t="shared" si="78"/>
        <v>0</v>
      </c>
    </row>
    <row r="263" spans="1:8" ht="31.5">
      <c r="A263" s="187" t="s">
        <v>19</v>
      </c>
      <c r="B263" s="187" t="s">
        <v>49</v>
      </c>
      <c r="C263" s="187">
        <v>2320220090</v>
      </c>
      <c r="D263" s="187">
        <v>240</v>
      </c>
      <c r="E263" s="188" t="s">
        <v>223</v>
      </c>
      <c r="F263" s="21">
        <f>722.2+10.3+8.1</f>
        <v>740.6</v>
      </c>
      <c r="G263" s="21">
        <v>0</v>
      </c>
      <c r="H263" s="21">
        <v>0</v>
      </c>
    </row>
    <row r="264" spans="1:8" ht="31.5">
      <c r="A264" s="205" t="s">
        <v>19</v>
      </c>
      <c r="B264" s="205" t="s">
        <v>49</v>
      </c>
      <c r="C264" s="205">
        <v>2320220100</v>
      </c>
      <c r="D264" s="205"/>
      <c r="E264" s="8" t="s">
        <v>720</v>
      </c>
      <c r="F264" s="21">
        <f>F265</f>
        <v>39</v>
      </c>
      <c r="G264" s="21">
        <f aca="true" t="shared" si="79" ref="G264:H265">G265</f>
        <v>0</v>
      </c>
      <c r="H264" s="21">
        <f t="shared" si="79"/>
        <v>0</v>
      </c>
    </row>
    <row r="265" spans="1:8" ht="31.5">
      <c r="A265" s="205" t="s">
        <v>19</v>
      </c>
      <c r="B265" s="205" t="s">
        <v>49</v>
      </c>
      <c r="C265" s="205">
        <v>2320220100</v>
      </c>
      <c r="D265" s="204" t="s">
        <v>69</v>
      </c>
      <c r="E265" s="206" t="s">
        <v>95</v>
      </c>
      <c r="F265" s="21">
        <f>F266</f>
        <v>39</v>
      </c>
      <c r="G265" s="21">
        <f t="shared" si="79"/>
        <v>0</v>
      </c>
      <c r="H265" s="21">
        <f t="shared" si="79"/>
        <v>0</v>
      </c>
    </row>
    <row r="266" spans="1:8" ht="31.5">
      <c r="A266" s="205" t="s">
        <v>19</v>
      </c>
      <c r="B266" s="205" t="s">
        <v>49</v>
      </c>
      <c r="C266" s="205">
        <v>2320220100</v>
      </c>
      <c r="D266" s="205">
        <v>240</v>
      </c>
      <c r="E266" s="206" t="s">
        <v>223</v>
      </c>
      <c r="F266" s="21">
        <v>39</v>
      </c>
      <c r="G266" s="21">
        <v>0</v>
      </c>
      <c r="H266" s="21">
        <v>0</v>
      </c>
    </row>
    <row r="267" spans="1:8" ht="12.75">
      <c r="A267" s="154" t="s">
        <v>19</v>
      </c>
      <c r="B267" s="156" t="s">
        <v>49</v>
      </c>
      <c r="C267" s="156">
        <v>2320220110</v>
      </c>
      <c r="D267" s="156"/>
      <c r="E267" s="157" t="s">
        <v>364</v>
      </c>
      <c r="F267" s="21">
        <f>F268</f>
        <v>25672.1</v>
      </c>
      <c r="G267" s="21">
        <f aca="true" t="shared" si="80" ref="G267:H268">G268</f>
        <v>0</v>
      </c>
      <c r="H267" s="21">
        <f t="shared" si="80"/>
        <v>0</v>
      </c>
    </row>
    <row r="268" spans="1:8" ht="31.5">
      <c r="A268" s="154" t="s">
        <v>19</v>
      </c>
      <c r="B268" s="156" t="s">
        <v>49</v>
      </c>
      <c r="C268" s="156">
        <v>2320220110</v>
      </c>
      <c r="D268" s="155" t="s">
        <v>69</v>
      </c>
      <c r="E268" s="157" t="s">
        <v>95</v>
      </c>
      <c r="F268" s="21">
        <f>F269</f>
        <v>25672.1</v>
      </c>
      <c r="G268" s="21">
        <f t="shared" si="80"/>
        <v>0</v>
      </c>
      <c r="H268" s="21">
        <f t="shared" si="80"/>
        <v>0</v>
      </c>
    </row>
    <row r="269" spans="1:8" ht="31.5">
      <c r="A269" s="154" t="s">
        <v>19</v>
      </c>
      <c r="B269" s="156" t="s">
        <v>49</v>
      </c>
      <c r="C269" s="156">
        <v>2320220110</v>
      </c>
      <c r="D269" s="156">
        <v>240</v>
      </c>
      <c r="E269" s="157" t="s">
        <v>223</v>
      </c>
      <c r="F269" s="21">
        <f>1371+24451.8-150.7</f>
        <v>25672.1</v>
      </c>
      <c r="G269" s="21">
        <v>0</v>
      </c>
      <c r="H269" s="21">
        <v>0</v>
      </c>
    </row>
    <row r="270" spans="1:8" ht="12.75">
      <c r="A270" s="199" t="s">
        <v>19</v>
      </c>
      <c r="B270" s="199" t="s">
        <v>49</v>
      </c>
      <c r="C270" s="199">
        <v>2320220280</v>
      </c>
      <c r="D270" s="199"/>
      <c r="E270" s="200" t="s">
        <v>703</v>
      </c>
      <c r="F270" s="21">
        <f>F271</f>
        <v>47.1</v>
      </c>
      <c r="G270" s="21">
        <f aca="true" t="shared" si="81" ref="G270:H271">G271</f>
        <v>0</v>
      </c>
      <c r="H270" s="21">
        <f t="shared" si="81"/>
        <v>0</v>
      </c>
    </row>
    <row r="271" spans="1:8" ht="31.5">
      <c r="A271" s="199" t="s">
        <v>19</v>
      </c>
      <c r="B271" s="199" t="s">
        <v>49</v>
      </c>
      <c r="C271" s="199">
        <v>2320220280</v>
      </c>
      <c r="D271" s="198" t="s">
        <v>69</v>
      </c>
      <c r="E271" s="200" t="s">
        <v>95</v>
      </c>
      <c r="F271" s="21">
        <f>F272</f>
        <v>47.1</v>
      </c>
      <c r="G271" s="21">
        <f t="shared" si="81"/>
        <v>0</v>
      </c>
      <c r="H271" s="21">
        <f t="shared" si="81"/>
        <v>0</v>
      </c>
    </row>
    <row r="272" spans="1:8" ht="31.5">
      <c r="A272" s="199" t="s">
        <v>19</v>
      </c>
      <c r="B272" s="199" t="s">
        <v>49</v>
      </c>
      <c r="C272" s="199">
        <v>2320220280</v>
      </c>
      <c r="D272" s="199">
        <v>240</v>
      </c>
      <c r="E272" s="200" t="s">
        <v>223</v>
      </c>
      <c r="F272" s="21">
        <v>47.1</v>
      </c>
      <c r="G272" s="21">
        <v>0</v>
      </c>
      <c r="H272" s="21">
        <v>0</v>
      </c>
    </row>
    <row r="273" spans="1:8" ht="12.75">
      <c r="A273" s="175" t="s">
        <v>19</v>
      </c>
      <c r="B273" s="175" t="s">
        <v>49</v>
      </c>
      <c r="C273" s="174">
        <v>2320300000</v>
      </c>
      <c r="D273" s="175"/>
      <c r="E273" s="176" t="s">
        <v>659</v>
      </c>
      <c r="F273" s="21">
        <f>F274</f>
        <v>1543.7</v>
      </c>
      <c r="G273" s="21">
        <f aca="true" t="shared" si="82" ref="G273:H275">G274</f>
        <v>0</v>
      </c>
      <c r="H273" s="21">
        <f t="shared" si="82"/>
        <v>0</v>
      </c>
    </row>
    <row r="274" spans="1:8" ht="12.75">
      <c r="A274" s="175" t="s">
        <v>19</v>
      </c>
      <c r="B274" s="175" t="s">
        <v>49</v>
      </c>
      <c r="C274" s="175">
        <v>2320320060</v>
      </c>
      <c r="D274" s="175"/>
      <c r="E274" s="176" t="s">
        <v>660</v>
      </c>
      <c r="F274" s="21">
        <f>F275</f>
        <v>1543.7</v>
      </c>
      <c r="G274" s="21">
        <f t="shared" si="82"/>
        <v>0</v>
      </c>
      <c r="H274" s="21">
        <f t="shared" si="82"/>
        <v>0</v>
      </c>
    </row>
    <row r="275" spans="1:8" ht="31.5">
      <c r="A275" s="175" t="s">
        <v>19</v>
      </c>
      <c r="B275" s="175" t="s">
        <v>49</v>
      </c>
      <c r="C275" s="175">
        <v>2320320060</v>
      </c>
      <c r="D275" s="174" t="s">
        <v>72</v>
      </c>
      <c r="E275" s="56" t="s">
        <v>96</v>
      </c>
      <c r="F275" s="21">
        <f>F276</f>
        <v>1543.7</v>
      </c>
      <c r="G275" s="21">
        <f t="shared" si="82"/>
        <v>0</v>
      </c>
      <c r="H275" s="21">
        <f t="shared" si="82"/>
        <v>0</v>
      </c>
    </row>
    <row r="276" spans="1:8" ht="12.75">
      <c r="A276" s="175" t="s">
        <v>19</v>
      </c>
      <c r="B276" s="175" t="s">
        <v>49</v>
      </c>
      <c r="C276" s="175">
        <v>2320320060</v>
      </c>
      <c r="D276" s="174" t="s">
        <v>119</v>
      </c>
      <c r="E276" s="56" t="s">
        <v>120</v>
      </c>
      <c r="F276" s="21">
        <f>969.8+91.9+482</f>
        <v>1543.7</v>
      </c>
      <c r="G276" s="21">
        <v>0</v>
      </c>
      <c r="H276" s="21">
        <v>0</v>
      </c>
    </row>
    <row r="277" spans="1:8" ht="31.5">
      <c r="A277" s="175" t="s">
        <v>19</v>
      </c>
      <c r="B277" s="175" t="s">
        <v>49</v>
      </c>
      <c r="C277" s="174">
        <v>2320500000</v>
      </c>
      <c r="D277" s="174"/>
      <c r="E277" s="176" t="s">
        <v>658</v>
      </c>
      <c r="F277" s="21">
        <f>F278</f>
        <v>198.3</v>
      </c>
      <c r="G277" s="21">
        <f aca="true" t="shared" si="83" ref="G277:H279">G278</f>
        <v>0</v>
      </c>
      <c r="H277" s="21">
        <f t="shared" si="83"/>
        <v>0</v>
      </c>
    </row>
    <row r="278" spans="1:8" ht="12.75">
      <c r="A278" s="175" t="s">
        <v>19</v>
      </c>
      <c r="B278" s="175" t="s">
        <v>49</v>
      </c>
      <c r="C278" s="174">
        <v>2320520100</v>
      </c>
      <c r="D278" s="174"/>
      <c r="E278" s="56" t="s">
        <v>231</v>
      </c>
      <c r="F278" s="21">
        <f>F279</f>
        <v>198.3</v>
      </c>
      <c r="G278" s="21">
        <f t="shared" si="83"/>
        <v>0</v>
      </c>
      <c r="H278" s="21">
        <f t="shared" si="83"/>
        <v>0</v>
      </c>
    </row>
    <row r="279" spans="1:8" ht="31.5">
      <c r="A279" s="175" t="s">
        <v>19</v>
      </c>
      <c r="B279" s="175" t="s">
        <v>49</v>
      </c>
      <c r="C279" s="174">
        <v>2320520100</v>
      </c>
      <c r="D279" s="174" t="s">
        <v>69</v>
      </c>
      <c r="E279" s="176" t="s">
        <v>95</v>
      </c>
      <c r="F279" s="21">
        <f>F280</f>
        <v>198.3</v>
      </c>
      <c r="G279" s="21">
        <f t="shared" si="83"/>
        <v>0</v>
      </c>
      <c r="H279" s="21">
        <f t="shared" si="83"/>
        <v>0</v>
      </c>
    </row>
    <row r="280" spans="1:8" ht="31.5">
      <c r="A280" s="175" t="s">
        <v>19</v>
      </c>
      <c r="B280" s="175" t="s">
        <v>49</v>
      </c>
      <c r="C280" s="174">
        <v>2320520100</v>
      </c>
      <c r="D280" s="175">
        <v>240</v>
      </c>
      <c r="E280" s="176" t="s">
        <v>223</v>
      </c>
      <c r="F280" s="21">
        <v>198.3</v>
      </c>
      <c r="G280" s="21">
        <v>0</v>
      </c>
      <c r="H280" s="21">
        <v>0</v>
      </c>
    </row>
    <row r="281" spans="1:8" ht="31.5">
      <c r="A281" s="100" t="s">
        <v>19</v>
      </c>
      <c r="B281" s="100" t="s">
        <v>49</v>
      </c>
      <c r="C281" s="102">
        <v>2330000000</v>
      </c>
      <c r="D281" s="100"/>
      <c r="E281" s="135" t="s">
        <v>342</v>
      </c>
      <c r="F281" s="21">
        <f>F282</f>
        <v>3014.5</v>
      </c>
      <c r="G281" s="21">
        <f aca="true" t="shared" si="84" ref="G281:H284">G282</f>
        <v>394</v>
      </c>
      <c r="H281" s="21">
        <f t="shared" si="84"/>
        <v>0</v>
      </c>
    </row>
    <row r="282" spans="1:8" ht="47.25">
      <c r="A282" s="100" t="s">
        <v>19</v>
      </c>
      <c r="B282" s="100" t="s">
        <v>49</v>
      </c>
      <c r="C282" s="102">
        <v>2330100000</v>
      </c>
      <c r="D282" s="100"/>
      <c r="E282" s="101" t="s">
        <v>213</v>
      </c>
      <c r="F282" s="21">
        <f>F283+F286</f>
        <v>3014.5</v>
      </c>
      <c r="G282" s="21">
        <f>G283+G286</f>
        <v>394</v>
      </c>
      <c r="H282" s="21">
        <f>H283+H286</f>
        <v>0</v>
      </c>
    </row>
    <row r="283" spans="1:8" ht="31.5">
      <c r="A283" s="100" t="s">
        <v>19</v>
      </c>
      <c r="B283" s="100" t="s">
        <v>49</v>
      </c>
      <c r="C283" s="102">
        <v>2330120090</v>
      </c>
      <c r="D283" s="100"/>
      <c r="E283" s="101" t="s">
        <v>329</v>
      </c>
      <c r="F283" s="21">
        <f>F284</f>
        <v>1238.4</v>
      </c>
      <c r="G283" s="21">
        <f t="shared" si="84"/>
        <v>0</v>
      </c>
      <c r="H283" s="21">
        <f t="shared" si="84"/>
        <v>0</v>
      </c>
    </row>
    <row r="284" spans="1:8" ht="31.5">
      <c r="A284" s="100" t="s">
        <v>19</v>
      </c>
      <c r="B284" s="100" t="s">
        <v>49</v>
      </c>
      <c r="C284" s="125">
        <v>2330120090</v>
      </c>
      <c r="D284" s="102" t="s">
        <v>69</v>
      </c>
      <c r="E284" s="101" t="s">
        <v>95</v>
      </c>
      <c r="F284" s="21">
        <f>F285</f>
        <v>1238.4</v>
      </c>
      <c r="G284" s="21">
        <f t="shared" si="84"/>
        <v>0</v>
      </c>
      <c r="H284" s="21">
        <f t="shared" si="84"/>
        <v>0</v>
      </c>
    </row>
    <row r="285" spans="1:8" ht="31.5">
      <c r="A285" s="100" t="s">
        <v>19</v>
      </c>
      <c r="B285" s="100" t="s">
        <v>49</v>
      </c>
      <c r="C285" s="125">
        <v>2330120090</v>
      </c>
      <c r="D285" s="100">
        <v>240</v>
      </c>
      <c r="E285" s="101" t="s">
        <v>223</v>
      </c>
      <c r="F285" s="21">
        <v>1238.4</v>
      </c>
      <c r="G285" s="21">
        <v>0</v>
      </c>
      <c r="H285" s="21">
        <v>0</v>
      </c>
    </row>
    <row r="286" spans="1:8" ht="12.75">
      <c r="A286" s="108" t="s">
        <v>19</v>
      </c>
      <c r="B286" s="108" t="s">
        <v>49</v>
      </c>
      <c r="C286" s="110">
        <v>2330120100</v>
      </c>
      <c r="D286" s="78"/>
      <c r="E286" s="42" t="s">
        <v>330</v>
      </c>
      <c r="F286" s="21">
        <f aca="true" t="shared" si="85" ref="F286:H287">F287</f>
        <v>1776.1</v>
      </c>
      <c r="G286" s="21">
        <f t="shared" si="85"/>
        <v>394</v>
      </c>
      <c r="H286" s="21">
        <f t="shared" si="85"/>
        <v>0</v>
      </c>
    </row>
    <row r="287" spans="1:8" ht="31.5">
      <c r="A287" s="108" t="s">
        <v>19</v>
      </c>
      <c r="B287" s="108" t="s">
        <v>49</v>
      </c>
      <c r="C287" s="125">
        <v>2330120100</v>
      </c>
      <c r="D287" s="111" t="s">
        <v>69</v>
      </c>
      <c r="E287" s="109" t="s">
        <v>95</v>
      </c>
      <c r="F287" s="21">
        <f t="shared" si="85"/>
        <v>1776.1</v>
      </c>
      <c r="G287" s="21">
        <f t="shared" si="85"/>
        <v>394</v>
      </c>
      <c r="H287" s="21">
        <f t="shared" si="85"/>
        <v>0</v>
      </c>
    </row>
    <row r="288" spans="1:8" ht="31.5">
      <c r="A288" s="108" t="s">
        <v>19</v>
      </c>
      <c r="B288" s="108" t="s">
        <v>49</v>
      </c>
      <c r="C288" s="125">
        <v>2330120100</v>
      </c>
      <c r="D288" s="78">
        <v>240</v>
      </c>
      <c r="E288" s="109" t="s">
        <v>223</v>
      </c>
      <c r="F288" s="21">
        <v>1776.1</v>
      </c>
      <c r="G288" s="21">
        <v>394</v>
      </c>
      <c r="H288" s="21">
        <v>0</v>
      </c>
    </row>
    <row r="289" spans="1:8" ht="12.75">
      <c r="A289" s="210" t="s">
        <v>19</v>
      </c>
      <c r="B289" s="210" t="s">
        <v>49</v>
      </c>
      <c r="C289" s="210">
        <v>9900000000</v>
      </c>
      <c r="D289" s="210"/>
      <c r="E289" s="211" t="s">
        <v>105</v>
      </c>
      <c r="F289" s="21">
        <f>F290</f>
        <v>749.1</v>
      </c>
      <c r="G289" s="21">
        <f aca="true" t="shared" si="86" ref="G289:H292">G290</f>
        <v>0</v>
      </c>
      <c r="H289" s="21">
        <f t="shared" si="86"/>
        <v>0</v>
      </c>
    </row>
    <row r="290" spans="1:8" ht="31.5">
      <c r="A290" s="210" t="s">
        <v>19</v>
      </c>
      <c r="B290" s="210" t="s">
        <v>49</v>
      </c>
      <c r="C290" s="210">
        <v>9930000000</v>
      </c>
      <c r="D290" s="210"/>
      <c r="E290" s="56" t="s">
        <v>157</v>
      </c>
      <c r="F290" s="21">
        <f>F291</f>
        <v>749.1</v>
      </c>
      <c r="G290" s="21">
        <f t="shared" si="86"/>
        <v>0</v>
      </c>
      <c r="H290" s="21">
        <f t="shared" si="86"/>
        <v>0</v>
      </c>
    </row>
    <row r="291" spans="1:8" ht="31.5">
      <c r="A291" s="210" t="s">
        <v>19</v>
      </c>
      <c r="B291" s="210" t="s">
        <v>49</v>
      </c>
      <c r="C291" s="210">
        <v>9930020490</v>
      </c>
      <c r="D291" s="210"/>
      <c r="E291" s="56" t="s">
        <v>661</v>
      </c>
      <c r="F291" s="21">
        <f>F292</f>
        <v>749.1</v>
      </c>
      <c r="G291" s="21">
        <f t="shared" si="86"/>
        <v>0</v>
      </c>
      <c r="H291" s="21">
        <f t="shared" si="86"/>
        <v>0</v>
      </c>
    </row>
    <row r="292" spans="1:8" ht="12.75">
      <c r="A292" s="210" t="s">
        <v>19</v>
      </c>
      <c r="B292" s="210" t="s">
        <v>49</v>
      </c>
      <c r="C292" s="210">
        <v>9930020490</v>
      </c>
      <c r="D292" s="11" t="s">
        <v>70</v>
      </c>
      <c r="E292" s="42" t="s">
        <v>71</v>
      </c>
      <c r="F292" s="21">
        <f>F293</f>
        <v>749.1</v>
      </c>
      <c r="G292" s="21">
        <f t="shared" si="86"/>
        <v>0</v>
      </c>
      <c r="H292" s="21">
        <f t="shared" si="86"/>
        <v>0</v>
      </c>
    </row>
    <row r="293" spans="1:8" ht="12.75">
      <c r="A293" s="210" t="s">
        <v>19</v>
      </c>
      <c r="B293" s="210" t="s">
        <v>49</v>
      </c>
      <c r="C293" s="210">
        <v>9930020490</v>
      </c>
      <c r="D293" s="1" t="s">
        <v>662</v>
      </c>
      <c r="E293" s="145" t="s">
        <v>663</v>
      </c>
      <c r="F293" s="21">
        <v>749.1</v>
      </c>
      <c r="G293" s="21">
        <v>0</v>
      </c>
      <c r="H293" s="21">
        <v>0</v>
      </c>
    </row>
    <row r="294" spans="1:8" ht="12.75">
      <c r="A294" s="100" t="s">
        <v>19</v>
      </c>
      <c r="B294" s="100" t="s">
        <v>37</v>
      </c>
      <c r="C294" s="100" t="s">
        <v>66</v>
      </c>
      <c r="D294" s="100" t="s">
        <v>66</v>
      </c>
      <c r="E294" s="101" t="s">
        <v>29</v>
      </c>
      <c r="F294" s="21">
        <f>F295+F343+F336</f>
        <v>30556.3</v>
      </c>
      <c r="G294" s="21">
        <f>G295+G343+G336</f>
        <v>27108.3</v>
      </c>
      <c r="H294" s="21">
        <f>H295+H343+H336</f>
        <v>27058.3</v>
      </c>
    </row>
    <row r="295" spans="1:8" ht="12.75">
      <c r="A295" s="9" t="s">
        <v>19</v>
      </c>
      <c r="B295" s="9" t="s">
        <v>90</v>
      </c>
      <c r="C295" s="10"/>
      <c r="D295" s="10"/>
      <c r="E295" s="101" t="s">
        <v>91</v>
      </c>
      <c r="F295" s="21">
        <f>F296+F322</f>
        <v>30270.7</v>
      </c>
      <c r="G295" s="21">
        <f>G296+G322</f>
        <v>26745.899999999998</v>
      </c>
      <c r="H295" s="21">
        <f>H296+H322</f>
        <v>26695.899999999998</v>
      </c>
    </row>
    <row r="296" spans="1:8" ht="33.75" customHeight="1">
      <c r="A296" s="9" t="s">
        <v>19</v>
      </c>
      <c r="B296" s="100" t="s">
        <v>90</v>
      </c>
      <c r="C296" s="102">
        <v>2100000000</v>
      </c>
      <c r="D296" s="100"/>
      <c r="E296" s="101" t="s">
        <v>324</v>
      </c>
      <c r="F296" s="21">
        <f>F297</f>
        <v>29511.2</v>
      </c>
      <c r="G296" s="21">
        <f>G297</f>
        <v>25986.399999999998</v>
      </c>
      <c r="H296" s="21">
        <f>H297</f>
        <v>25936.399999999998</v>
      </c>
    </row>
    <row r="297" spans="1:8" ht="12.75">
      <c r="A297" s="9" t="s">
        <v>19</v>
      </c>
      <c r="B297" s="100" t="s">
        <v>90</v>
      </c>
      <c r="C297" s="102">
        <v>2120000000</v>
      </c>
      <c r="D297" s="100"/>
      <c r="E297" s="101" t="s">
        <v>121</v>
      </c>
      <c r="F297" s="21">
        <f>F298+F318+F314</f>
        <v>29511.2</v>
      </c>
      <c r="G297" s="21">
        <f>G298+G318+G314</f>
        <v>25986.399999999998</v>
      </c>
      <c r="H297" s="21">
        <f>H298+H318+H314</f>
        <v>25936.399999999998</v>
      </c>
    </row>
    <row r="298" spans="1:8" ht="47.25">
      <c r="A298" s="9" t="s">
        <v>19</v>
      </c>
      <c r="B298" s="100" t="s">
        <v>90</v>
      </c>
      <c r="C298" s="102">
        <v>2120100000</v>
      </c>
      <c r="D298" s="100"/>
      <c r="E298" s="101" t="s">
        <v>122</v>
      </c>
      <c r="F298" s="21">
        <f>F305+F299+F308+F302+F311</f>
        <v>26821</v>
      </c>
      <c r="G298" s="21">
        <f aca="true" t="shared" si="87" ref="G298:H298">G305+G299+G308+G302+G311</f>
        <v>25936.399999999998</v>
      </c>
      <c r="H298" s="21">
        <f t="shared" si="87"/>
        <v>25936.399999999998</v>
      </c>
    </row>
    <row r="299" spans="1:8" ht="47.25">
      <c r="A299" s="9" t="s">
        <v>19</v>
      </c>
      <c r="B299" s="100" t="s">
        <v>90</v>
      </c>
      <c r="C299" s="100">
        <v>2120110690</v>
      </c>
      <c r="D299" s="100"/>
      <c r="E299" s="56" t="s">
        <v>238</v>
      </c>
      <c r="F299" s="21">
        <f aca="true" t="shared" si="88" ref="F299:H300">F300</f>
        <v>10059.300000000001</v>
      </c>
      <c r="G299" s="21">
        <f t="shared" si="88"/>
        <v>9314.2</v>
      </c>
      <c r="H299" s="21">
        <f t="shared" si="88"/>
        <v>9314.2</v>
      </c>
    </row>
    <row r="300" spans="1:8" ht="31.5">
      <c r="A300" s="9" t="s">
        <v>19</v>
      </c>
      <c r="B300" s="100" t="s">
        <v>90</v>
      </c>
      <c r="C300" s="100">
        <v>2120110690</v>
      </c>
      <c r="D300" s="102" t="s">
        <v>97</v>
      </c>
      <c r="E300" s="56" t="s">
        <v>98</v>
      </c>
      <c r="F300" s="21">
        <f t="shared" si="88"/>
        <v>10059.300000000001</v>
      </c>
      <c r="G300" s="21">
        <f t="shared" si="88"/>
        <v>9314.2</v>
      </c>
      <c r="H300" s="21">
        <f t="shared" si="88"/>
        <v>9314.2</v>
      </c>
    </row>
    <row r="301" spans="1:8" ht="12.75">
      <c r="A301" s="9" t="s">
        <v>19</v>
      </c>
      <c r="B301" s="100" t="s">
        <v>90</v>
      </c>
      <c r="C301" s="121">
        <v>2120110690</v>
      </c>
      <c r="D301" s="100">
        <v>610</v>
      </c>
      <c r="E301" s="56" t="s">
        <v>104</v>
      </c>
      <c r="F301" s="21">
        <f>6319.2+2995+745.1</f>
        <v>10059.300000000001</v>
      </c>
      <c r="G301" s="21">
        <f>6319.2+2995</f>
        <v>9314.2</v>
      </c>
      <c r="H301" s="21">
        <f>6319.2+2995</f>
        <v>9314.2</v>
      </c>
    </row>
    <row r="302" spans="1:8" ht="47.25">
      <c r="A302" s="9" t="s">
        <v>19</v>
      </c>
      <c r="B302" s="308" t="s">
        <v>90</v>
      </c>
      <c r="C302" s="10" t="s">
        <v>761</v>
      </c>
      <c r="D302" s="10"/>
      <c r="E302" s="42" t="s">
        <v>758</v>
      </c>
      <c r="F302" s="21">
        <f>F303</f>
        <v>89</v>
      </c>
      <c r="G302" s="21">
        <f aca="true" t="shared" si="89" ref="G302:H303">G303</f>
        <v>0</v>
      </c>
      <c r="H302" s="21">
        <f t="shared" si="89"/>
        <v>0</v>
      </c>
    </row>
    <row r="303" spans="1:8" ht="31.5">
      <c r="A303" s="9" t="s">
        <v>19</v>
      </c>
      <c r="B303" s="308" t="s">
        <v>90</v>
      </c>
      <c r="C303" s="10" t="s">
        <v>761</v>
      </c>
      <c r="D303" s="307" t="s">
        <v>97</v>
      </c>
      <c r="E303" s="309" t="s">
        <v>98</v>
      </c>
      <c r="F303" s="21">
        <f>F304</f>
        <v>89</v>
      </c>
      <c r="G303" s="21">
        <f t="shared" si="89"/>
        <v>0</v>
      </c>
      <c r="H303" s="21">
        <f t="shared" si="89"/>
        <v>0</v>
      </c>
    </row>
    <row r="304" spans="1:8" ht="12.75">
      <c r="A304" s="9" t="s">
        <v>19</v>
      </c>
      <c r="B304" s="308" t="s">
        <v>90</v>
      </c>
      <c r="C304" s="10" t="s">
        <v>761</v>
      </c>
      <c r="D304" s="308">
        <v>610</v>
      </c>
      <c r="E304" s="309" t="s">
        <v>104</v>
      </c>
      <c r="F304" s="21">
        <v>89</v>
      </c>
      <c r="G304" s="21">
        <v>0</v>
      </c>
      <c r="H304" s="21">
        <v>0</v>
      </c>
    </row>
    <row r="305" spans="1:8" ht="31.5">
      <c r="A305" s="9" t="s">
        <v>19</v>
      </c>
      <c r="B305" s="100" t="s">
        <v>90</v>
      </c>
      <c r="C305" s="102">
        <v>2120120010</v>
      </c>
      <c r="D305" s="100"/>
      <c r="E305" s="101" t="s">
        <v>123</v>
      </c>
      <c r="F305" s="21">
        <f aca="true" t="shared" si="90" ref="F305:H306">F306</f>
        <v>16570.199999999997</v>
      </c>
      <c r="G305" s="21">
        <f t="shared" si="90"/>
        <v>16528.1</v>
      </c>
      <c r="H305" s="21">
        <f t="shared" si="90"/>
        <v>16528.1</v>
      </c>
    </row>
    <row r="306" spans="1:8" ht="31.5">
      <c r="A306" s="9" t="s">
        <v>19</v>
      </c>
      <c r="B306" s="100" t="s">
        <v>90</v>
      </c>
      <c r="C306" s="122">
        <v>2120120010</v>
      </c>
      <c r="D306" s="102" t="s">
        <v>97</v>
      </c>
      <c r="E306" s="101" t="s">
        <v>98</v>
      </c>
      <c r="F306" s="21">
        <f t="shared" si="90"/>
        <v>16570.199999999997</v>
      </c>
      <c r="G306" s="21">
        <f t="shared" si="90"/>
        <v>16528.1</v>
      </c>
      <c r="H306" s="21">
        <f t="shared" si="90"/>
        <v>16528.1</v>
      </c>
    </row>
    <row r="307" spans="1:8" ht="12.75">
      <c r="A307" s="9" t="s">
        <v>19</v>
      </c>
      <c r="B307" s="100" t="s">
        <v>90</v>
      </c>
      <c r="C307" s="122">
        <v>2120120010</v>
      </c>
      <c r="D307" s="100">
        <v>610</v>
      </c>
      <c r="E307" s="101" t="s">
        <v>104</v>
      </c>
      <c r="F307" s="21">
        <f>16369.4-30.3+171.9+17.1+50.5-8.4</f>
        <v>16570.199999999997</v>
      </c>
      <c r="G307" s="21">
        <f>16369.4-30.3+171.9+17.1</f>
        <v>16528.1</v>
      </c>
      <c r="H307" s="21">
        <f>16369.4-30.3+171.9+17.1</f>
        <v>16528.1</v>
      </c>
    </row>
    <row r="308" spans="1:8" ht="47.25">
      <c r="A308" s="9" t="s">
        <v>19</v>
      </c>
      <c r="B308" s="100" t="s">
        <v>90</v>
      </c>
      <c r="C308" s="100" t="s">
        <v>307</v>
      </c>
      <c r="D308" s="100"/>
      <c r="E308" s="56" t="s">
        <v>247</v>
      </c>
      <c r="F308" s="21">
        <f aca="true" t="shared" si="91" ref="F308:H309">F309</f>
        <v>101.6</v>
      </c>
      <c r="G308" s="21">
        <f t="shared" si="91"/>
        <v>94.1</v>
      </c>
      <c r="H308" s="21">
        <f t="shared" si="91"/>
        <v>94.1</v>
      </c>
    </row>
    <row r="309" spans="1:8" ht="31.5">
      <c r="A309" s="9" t="s">
        <v>19</v>
      </c>
      <c r="B309" s="100" t="s">
        <v>90</v>
      </c>
      <c r="C309" s="100" t="s">
        <v>307</v>
      </c>
      <c r="D309" s="102" t="s">
        <v>97</v>
      </c>
      <c r="E309" s="56" t="s">
        <v>98</v>
      </c>
      <c r="F309" s="21">
        <f t="shared" si="91"/>
        <v>101.6</v>
      </c>
      <c r="G309" s="21">
        <f t="shared" si="91"/>
        <v>94.1</v>
      </c>
      <c r="H309" s="21">
        <f t="shared" si="91"/>
        <v>94.1</v>
      </c>
    </row>
    <row r="310" spans="1:8" ht="12.75">
      <c r="A310" s="9" t="s">
        <v>19</v>
      </c>
      <c r="B310" s="100" t="s">
        <v>90</v>
      </c>
      <c r="C310" s="68" t="s">
        <v>307</v>
      </c>
      <c r="D310" s="68">
        <v>610</v>
      </c>
      <c r="E310" s="220" t="s">
        <v>104</v>
      </c>
      <c r="F310" s="21">
        <f>63.8+30.3+7.5</f>
        <v>101.6</v>
      </c>
      <c r="G310" s="21">
        <f>63.8+30.3</f>
        <v>94.1</v>
      </c>
      <c r="H310" s="21">
        <f>63.8+30.3</f>
        <v>94.1</v>
      </c>
    </row>
    <row r="311" spans="1:8" ht="47.25">
      <c r="A311" s="9" t="s">
        <v>19</v>
      </c>
      <c r="B311" s="308" t="s">
        <v>90</v>
      </c>
      <c r="C311" s="10" t="s">
        <v>762</v>
      </c>
      <c r="D311" s="11"/>
      <c r="E311" s="309" t="s">
        <v>760</v>
      </c>
      <c r="F311" s="177">
        <f>F312</f>
        <v>0.9</v>
      </c>
      <c r="G311" s="177">
        <f aca="true" t="shared" si="92" ref="G311:H312">G312</f>
        <v>0</v>
      </c>
      <c r="H311" s="177">
        <f t="shared" si="92"/>
        <v>0</v>
      </c>
    </row>
    <row r="312" spans="1:8" ht="31.5">
      <c r="A312" s="9" t="s">
        <v>19</v>
      </c>
      <c r="B312" s="308" t="s">
        <v>90</v>
      </c>
      <c r="C312" s="10" t="s">
        <v>762</v>
      </c>
      <c r="D312" s="307" t="s">
        <v>97</v>
      </c>
      <c r="E312" s="309" t="s">
        <v>98</v>
      </c>
      <c r="F312" s="177">
        <f>F313</f>
        <v>0.9</v>
      </c>
      <c r="G312" s="177">
        <f t="shared" si="92"/>
        <v>0</v>
      </c>
      <c r="H312" s="177">
        <f t="shared" si="92"/>
        <v>0</v>
      </c>
    </row>
    <row r="313" spans="1:8" ht="12.75">
      <c r="A313" s="9" t="s">
        <v>19</v>
      </c>
      <c r="B313" s="308" t="s">
        <v>90</v>
      </c>
      <c r="C313" s="10" t="s">
        <v>762</v>
      </c>
      <c r="D313" s="308">
        <v>610</v>
      </c>
      <c r="E313" s="309" t="s">
        <v>104</v>
      </c>
      <c r="F313" s="177">
        <v>0.9</v>
      </c>
      <c r="G313" s="177">
        <v>0</v>
      </c>
      <c r="H313" s="177">
        <v>0</v>
      </c>
    </row>
    <row r="314" spans="1:8" ht="63">
      <c r="A314" s="9" t="s">
        <v>19</v>
      </c>
      <c r="B314" s="78" t="s">
        <v>90</v>
      </c>
      <c r="C314" s="218">
        <v>2120200000</v>
      </c>
      <c r="D314" s="219"/>
      <c r="E314" s="116" t="s">
        <v>753</v>
      </c>
      <c r="F314" s="177">
        <f>F315</f>
        <v>0</v>
      </c>
      <c r="G314" s="177">
        <f aca="true" t="shared" si="93" ref="G314:H316">G315</f>
        <v>50</v>
      </c>
      <c r="H314" s="177">
        <f t="shared" si="93"/>
        <v>0</v>
      </c>
    </row>
    <row r="315" spans="1:8" ht="31.5">
      <c r="A315" s="9" t="s">
        <v>19</v>
      </c>
      <c r="B315" s="78" t="s">
        <v>90</v>
      </c>
      <c r="C315" s="218">
        <v>2120220020</v>
      </c>
      <c r="D315" s="219"/>
      <c r="E315" s="116" t="s">
        <v>754</v>
      </c>
      <c r="F315" s="177">
        <f>F316</f>
        <v>0</v>
      </c>
      <c r="G315" s="177">
        <f t="shared" si="93"/>
        <v>50</v>
      </c>
      <c r="H315" s="177">
        <f t="shared" si="93"/>
        <v>0</v>
      </c>
    </row>
    <row r="316" spans="1:8" ht="31.5">
      <c r="A316" s="9" t="s">
        <v>19</v>
      </c>
      <c r="B316" s="78" t="s">
        <v>90</v>
      </c>
      <c r="C316" s="218">
        <v>2120220020</v>
      </c>
      <c r="D316" s="218" t="s">
        <v>97</v>
      </c>
      <c r="E316" s="56" t="s">
        <v>98</v>
      </c>
      <c r="F316" s="177">
        <f>F317</f>
        <v>0</v>
      </c>
      <c r="G316" s="177">
        <f t="shared" si="93"/>
        <v>50</v>
      </c>
      <c r="H316" s="177">
        <f t="shared" si="93"/>
        <v>0</v>
      </c>
    </row>
    <row r="317" spans="1:8" ht="12.75">
      <c r="A317" s="9" t="s">
        <v>19</v>
      </c>
      <c r="B317" s="219" t="s">
        <v>90</v>
      </c>
      <c r="C317" s="221">
        <v>2120220020</v>
      </c>
      <c r="D317" s="63">
        <v>610</v>
      </c>
      <c r="E317" s="222" t="s">
        <v>104</v>
      </c>
      <c r="F317" s="21">
        <v>0</v>
      </c>
      <c r="G317" s="21">
        <v>50</v>
      </c>
      <c r="H317" s="21">
        <v>0</v>
      </c>
    </row>
    <row r="318" spans="1:8" ht="31.5">
      <c r="A318" s="9" t="s">
        <v>19</v>
      </c>
      <c r="B318" s="126" t="s">
        <v>90</v>
      </c>
      <c r="C318" s="126" t="s">
        <v>332</v>
      </c>
      <c r="D318" s="126"/>
      <c r="E318" s="56" t="s">
        <v>333</v>
      </c>
      <c r="F318" s="21">
        <f>F319</f>
        <v>2690.2000000000003</v>
      </c>
      <c r="G318" s="21">
        <f aca="true" t="shared" si="94" ref="G318:H318">G319</f>
        <v>0</v>
      </c>
      <c r="H318" s="21">
        <f t="shared" si="94"/>
        <v>0</v>
      </c>
    </row>
    <row r="319" spans="1:8" ht="47.25">
      <c r="A319" s="9" t="s">
        <v>19</v>
      </c>
      <c r="B319" s="156" t="s">
        <v>90</v>
      </c>
      <c r="C319" s="156" t="s">
        <v>365</v>
      </c>
      <c r="D319" s="156"/>
      <c r="E319" s="56" t="s">
        <v>366</v>
      </c>
      <c r="F319" s="21">
        <f>F320</f>
        <v>2690.2000000000003</v>
      </c>
      <c r="G319" s="21">
        <f aca="true" t="shared" si="95" ref="G319:H320">G320</f>
        <v>0</v>
      </c>
      <c r="H319" s="21">
        <f t="shared" si="95"/>
        <v>0</v>
      </c>
    </row>
    <row r="320" spans="1:8" ht="31.5">
      <c r="A320" s="9" t="s">
        <v>19</v>
      </c>
      <c r="B320" s="156" t="s">
        <v>90</v>
      </c>
      <c r="C320" s="156" t="s">
        <v>365</v>
      </c>
      <c r="D320" s="155" t="s">
        <v>97</v>
      </c>
      <c r="E320" s="56" t="s">
        <v>98</v>
      </c>
      <c r="F320" s="21">
        <f>F321</f>
        <v>2690.2000000000003</v>
      </c>
      <c r="G320" s="21">
        <f t="shared" si="95"/>
        <v>0</v>
      </c>
      <c r="H320" s="21">
        <f t="shared" si="95"/>
        <v>0</v>
      </c>
    </row>
    <row r="321" spans="1:8" ht="12.75">
      <c r="A321" s="9" t="s">
        <v>19</v>
      </c>
      <c r="B321" s="156" t="s">
        <v>90</v>
      </c>
      <c r="C321" s="156" t="s">
        <v>365</v>
      </c>
      <c r="D321" s="156">
        <v>610</v>
      </c>
      <c r="E321" s="56" t="s">
        <v>104</v>
      </c>
      <c r="F321" s="21">
        <f>26.9+2663.3</f>
        <v>2690.2000000000003</v>
      </c>
      <c r="G321" s="21">
        <v>0</v>
      </c>
      <c r="H321" s="21">
        <v>0</v>
      </c>
    </row>
    <row r="322" spans="1:8" ht="31.5">
      <c r="A322" s="9" t="s">
        <v>19</v>
      </c>
      <c r="B322" s="100" t="s">
        <v>90</v>
      </c>
      <c r="C322" s="102">
        <v>2500000000</v>
      </c>
      <c r="D322" s="100"/>
      <c r="E322" s="101" t="s">
        <v>323</v>
      </c>
      <c r="F322" s="21">
        <f>F323</f>
        <v>759.5</v>
      </c>
      <c r="G322" s="21">
        <f aca="true" t="shared" si="96" ref="G322:H322">G323</f>
        <v>759.5</v>
      </c>
      <c r="H322" s="21">
        <f t="shared" si="96"/>
        <v>759.5</v>
      </c>
    </row>
    <row r="323" spans="1:8" ht="31.5">
      <c r="A323" s="9" t="s">
        <v>19</v>
      </c>
      <c r="B323" s="100" t="s">
        <v>90</v>
      </c>
      <c r="C323" s="102">
        <v>2520000000</v>
      </c>
      <c r="D323" s="100"/>
      <c r="E323" s="101" t="s">
        <v>249</v>
      </c>
      <c r="F323" s="21">
        <f>F324+F328+F332</f>
        <v>759.5</v>
      </c>
      <c r="G323" s="21">
        <f aca="true" t="shared" si="97" ref="G323:H323">G324+G328+G332</f>
        <v>759.5</v>
      </c>
      <c r="H323" s="21">
        <f t="shared" si="97"/>
        <v>759.5</v>
      </c>
    </row>
    <row r="324" spans="1:8" ht="31.5">
      <c r="A324" s="9" t="s">
        <v>19</v>
      </c>
      <c r="B324" s="126" t="s">
        <v>90</v>
      </c>
      <c r="C324" s="125">
        <v>2520400000</v>
      </c>
      <c r="D324" s="126"/>
      <c r="E324" s="56" t="s">
        <v>343</v>
      </c>
      <c r="F324" s="21">
        <f>F325</f>
        <v>87.6</v>
      </c>
      <c r="G324" s="21">
        <f aca="true" t="shared" si="98" ref="G324:H326">G325</f>
        <v>87.6</v>
      </c>
      <c r="H324" s="21">
        <f t="shared" si="98"/>
        <v>87.6</v>
      </c>
    </row>
    <row r="325" spans="1:8" ht="12.75">
      <c r="A325" s="9" t="s">
        <v>19</v>
      </c>
      <c r="B325" s="126" t="s">
        <v>90</v>
      </c>
      <c r="C325" s="125">
        <v>2520420300</v>
      </c>
      <c r="D325" s="126"/>
      <c r="E325" s="56" t="s">
        <v>344</v>
      </c>
      <c r="F325" s="21">
        <f>F326</f>
        <v>87.6</v>
      </c>
      <c r="G325" s="21">
        <f t="shared" si="98"/>
        <v>87.6</v>
      </c>
      <c r="H325" s="21">
        <f t="shared" si="98"/>
        <v>87.6</v>
      </c>
    </row>
    <row r="326" spans="1:8" ht="31.5">
      <c r="A326" s="9" t="s">
        <v>19</v>
      </c>
      <c r="B326" s="126" t="s">
        <v>90</v>
      </c>
      <c r="C326" s="125">
        <v>2520420300</v>
      </c>
      <c r="D326" s="125" t="s">
        <v>97</v>
      </c>
      <c r="E326" s="56" t="s">
        <v>98</v>
      </c>
      <c r="F326" s="21">
        <f>F327</f>
        <v>87.6</v>
      </c>
      <c r="G326" s="21">
        <f t="shared" si="98"/>
        <v>87.6</v>
      </c>
      <c r="H326" s="21">
        <f t="shared" si="98"/>
        <v>87.6</v>
      </c>
    </row>
    <row r="327" spans="1:8" ht="12.75">
      <c r="A327" s="9" t="s">
        <v>19</v>
      </c>
      <c r="B327" s="126" t="s">
        <v>90</v>
      </c>
      <c r="C327" s="125">
        <v>2520420300</v>
      </c>
      <c r="D327" s="126">
        <v>610</v>
      </c>
      <c r="E327" s="56" t="s">
        <v>104</v>
      </c>
      <c r="F327" s="21">
        <v>87.6</v>
      </c>
      <c r="G327" s="21">
        <v>87.6</v>
      </c>
      <c r="H327" s="21">
        <v>87.6</v>
      </c>
    </row>
    <row r="328" spans="1:8" ht="31.5">
      <c r="A328" s="9" t="s">
        <v>19</v>
      </c>
      <c r="B328" s="156" t="s">
        <v>90</v>
      </c>
      <c r="C328" s="155">
        <v>2520500000</v>
      </c>
      <c r="D328" s="156"/>
      <c r="E328" s="157" t="s">
        <v>360</v>
      </c>
      <c r="F328" s="21">
        <f>F329</f>
        <v>84.6</v>
      </c>
      <c r="G328" s="21">
        <f aca="true" t="shared" si="99" ref="G328:H330">G329</f>
        <v>84.6</v>
      </c>
      <c r="H328" s="21">
        <f t="shared" si="99"/>
        <v>84.6</v>
      </c>
    </row>
    <row r="329" spans="1:8" ht="12.75">
      <c r="A329" s="9" t="s">
        <v>19</v>
      </c>
      <c r="B329" s="156" t="s">
        <v>90</v>
      </c>
      <c r="C329" s="155">
        <v>2520520300</v>
      </c>
      <c r="D329" s="156"/>
      <c r="E329" s="157" t="s">
        <v>361</v>
      </c>
      <c r="F329" s="21">
        <f>F330</f>
        <v>84.6</v>
      </c>
      <c r="G329" s="21">
        <f t="shared" si="99"/>
        <v>84.6</v>
      </c>
      <c r="H329" s="21">
        <f t="shared" si="99"/>
        <v>84.6</v>
      </c>
    </row>
    <row r="330" spans="1:8" ht="31.5">
      <c r="A330" s="9" t="s">
        <v>19</v>
      </c>
      <c r="B330" s="156" t="s">
        <v>90</v>
      </c>
      <c r="C330" s="155">
        <v>2520520300</v>
      </c>
      <c r="D330" s="155" t="s">
        <v>97</v>
      </c>
      <c r="E330" s="56" t="s">
        <v>98</v>
      </c>
      <c r="F330" s="21">
        <f>F331</f>
        <v>84.6</v>
      </c>
      <c r="G330" s="21">
        <f t="shared" si="99"/>
        <v>84.6</v>
      </c>
      <c r="H330" s="21">
        <f t="shared" si="99"/>
        <v>84.6</v>
      </c>
    </row>
    <row r="331" spans="1:8" ht="12.75">
      <c r="A331" s="9" t="s">
        <v>19</v>
      </c>
      <c r="B331" s="156" t="s">
        <v>90</v>
      </c>
      <c r="C331" s="155">
        <v>2520520300</v>
      </c>
      <c r="D331" s="156">
        <v>610</v>
      </c>
      <c r="E331" s="56" t="s">
        <v>104</v>
      </c>
      <c r="F331" s="21">
        <v>84.6</v>
      </c>
      <c r="G331" s="21">
        <v>84.6</v>
      </c>
      <c r="H331" s="21">
        <v>84.6</v>
      </c>
    </row>
    <row r="332" spans="1:8" ht="31.5">
      <c r="A332" s="9" t="s">
        <v>19</v>
      </c>
      <c r="B332" s="156" t="s">
        <v>90</v>
      </c>
      <c r="C332" s="155">
        <v>2520600000</v>
      </c>
      <c r="D332" s="156"/>
      <c r="E332" s="157" t="s">
        <v>359</v>
      </c>
      <c r="F332" s="21">
        <f>F333</f>
        <v>587.3</v>
      </c>
      <c r="G332" s="21">
        <f aca="true" t="shared" si="100" ref="G332:H334">G333</f>
        <v>587.3</v>
      </c>
      <c r="H332" s="21">
        <f t="shared" si="100"/>
        <v>587.3</v>
      </c>
    </row>
    <row r="333" spans="1:8" ht="12.75">
      <c r="A333" s="9" t="s">
        <v>19</v>
      </c>
      <c r="B333" s="156" t="s">
        <v>90</v>
      </c>
      <c r="C333" s="155">
        <v>2520620200</v>
      </c>
      <c r="D333" s="156"/>
      <c r="E333" s="157" t="s">
        <v>284</v>
      </c>
      <c r="F333" s="21">
        <f>F334</f>
        <v>587.3</v>
      </c>
      <c r="G333" s="21">
        <f t="shared" si="100"/>
        <v>587.3</v>
      </c>
      <c r="H333" s="21">
        <f t="shared" si="100"/>
        <v>587.3</v>
      </c>
    </row>
    <row r="334" spans="1:8" ht="31.5">
      <c r="A334" s="9" t="s">
        <v>19</v>
      </c>
      <c r="B334" s="156" t="s">
        <v>90</v>
      </c>
      <c r="C334" s="155">
        <v>2520620200</v>
      </c>
      <c r="D334" s="155" t="s">
        <v>97</v>
      </c>
      <c r="E334" s="56" t="s">
        <v>98</v>
      </c>
      <c r="F334" s="21">
        <f>F335</f>
        <v>587.3</v>
      </c>
      <c r="G334" s="21">
        <f t="shared" si="100"/>
        <v>587.3</v>
      </c>
      <c r="H334" s="21">
        <f t="shared" si="100"/>
        <v>587.3</v>
      </c>
    </row>
    <row r="335" spans="1:8" ht="12.75">
      <c r="A335" s="9" t="s">
        <v>19</v>
      </c>
      <c r="B335" s="156" t="s">
        <v>90</v>
      </c>
      <c r="C335" s="155">
        <v>2520620200</v>
      </c>
      <c r="D335" s="156">
        <v>610</v>
      </c>
      <c r="E335" s="56" t="s">
        <v>104</v>
      </c>
      <c r="F335" s="21">
        <v>587.3</v>
      </c>
      <c r="G335" s="21">
        <v>587.3</v>
      </c>
      <c r="H335" s="21">
        <v>587.3</v>
      </c>
    </row>
    <row r="336" spans="1:8" ht="31.5">
      <c r="A336" s="9" t="s">
        <v>19</v>
      </c>
      <c r="B336" s="22" t="s">
        <v>197</v>
      </c>
      <c r="C336" s="102"/>
      <c r="D336" s="100"/>
      <c r="E336" s="101" t="s">
        <v>225</v>
      </c>
      <c r="F336" s="21">
        <f aca="true" t="shared" si="101" ref="F336:H341">F337</f>
        <v>150</v>
      </c>
      <c r="G336" s="21">
        <f t="shared" si="101"/>
        <v>150</v>
      </c>
      <c r="H336" s="21">
        <f t="shared" si="101"/>
        <v>150</v>
      </c>
    </row>
    <row r="337" spans="1:8" ht="47.25">
      <c r="A337" s="9" t="s">
        <v>19</v>
      </c>
      <c r="B337" s="22" t="s">
        <v>197</v>
      </c>
      <c r="C337" s="102">
        <v>2600000000</v>
      </c>
      <c r="D337" s="102"/>
      <c r="E337" s="127" t="s">
        <v>328</v>
      </c>
      <c r="F337" s="21">
        <f t="shared" si="101"/>
        <v>150</v>
      </c>
      <c r="G337" s="21">
        <f t="shared" si="101"/>
        <v>150</v>
      </c>
      <c r="H337" s="21">
        <f t="shared" si="101"/>
        <v>150</v>
      </c>
    </row>
    <row r="338" spans="1:8" ht="47.25">
      <c r="A338" s="9" t="s">
        <v>19</v>
      </c>
      <c r="B338" s="22" t="s">
        <v>197</v>
      </c>
      <c r="C338" s="125">
        <v>2630000000</v>
      </c>
      <c r="D338" s="1"/>
      <c r="E338" s="47" t="s">
        <v>198</v>
      </c>
      <c r="F338" s="21">
        <f t="shared" si="101"/>
        <v>150</v>
      </c>
      <c r="G338" s="21">
        <f t="shared" si="101"/>
        <v>150</v>
      </c>
      <c r="H338" s="21">
        <f t="shared" si="101"/>
        <v>150</v>
      </c>
    </row>
    <row r="339" spans="1:8" ht="31.5">
      <c r="A339" s="9" t="s">
        <v>19</v>
      </c>
      <c r="B339" s="22" t="s">
        <v>197</v>
      </c>
      <c r="C339" s="102">
        <v>2630100000</v>
      </c>
      <c r="D339" s="100"/>
      <c r="E339" s="101" t="s">
        <v>200</v>
      </c>
      <c r="F339" s="21">
        <f t="shared" si="101"/>
        <v>150</v>
      </c>
      <c r="G339" s="21">
        <f t="shared" si="101"/>
        <v>150</v>
      </c>
      <c r="H339" s="21">
        <f t="shared" si="101"/>
        <v>150</v>
      </c>
    </row>
    <row r="340" spans="1:8" ht="12.75">
      <c r="A340" s="9" t="s">
        <v>19</v>
      </c>
      <c r="B340" s="22" t="s">
        <v>197</v>
      </c>
      <c r="C340" s="102">
        <v>2630120510</v>
      </c>
      <c r="D340" s="100"/>
      <c r="E340" s="101" t="s">
        <v>202</v>
      </c>
      <c r="F340" s="21">
        <f t="shared" si="101"/>
        <v>150</v>
      </c>
      <c r="G340" s="21">
        <f t="shared" si="101"/>
        <v>150</v>
      </c>
      <c r="H340" s="21">
        <f t="shared" si="101"/>
        <v>150</v>
      </c>
    </row>
    <row r="341" spans="1:8" ht="31.5">
      <c r="A341" s="9" t="s">
        <v>19</v>
      </c>
      <c r="B341" s="22" t="s">
        <v>197</v>
      </c>
      <c r="C341" s="125">
        <v>2630120510</v>
      </c>
      <c r="D341" s="102" t="s">
        <v>69</v>
      </c>
      <c r="E341" s="101" t="s">
        <v>95</v>
      </c>
      <c r="F341" s="21">
        <f t="shared" si="101"/>
        <v>150</v>
      </c>
      <c r="G341" s="21">
        <f t="shared" si="101"/>
        <v>150</v>
      </c>
      <c r="H341" s="21">
        <f t="shared" si="101"/>
        <v>150</v>
      </c>
    </row>
    <row r="342" spans="1:8" ht="31.5">
      <c r="A342" s="9" t="s">
        <v>19</v>
      </c>
      <c r="B342" s="22" t="s">
        <v>197</v>
      </c>
      <c r="C342" s="125">
        <v>2630120510</v>
      </c>
      <c r="D342" s="100">
        <v>240</v>
      </c>
      <c r="E342" s="101" t="s">
        <v>223</v>
      </c>
      <c r="F342" s="21">
        <v>150</v>
      </c>
      <c r="G342" s="21">
        <v>150</v>
      </c>
      <c r="H342" s="21">
        <v>150</v>
      </c>
    </row>
    <row r="343" spans="1:8" ht="12.75">
      <c r="A343" s="9" t="s">
        <v>19</v>
      </c>
      <c r="B343" s="100" t="s">
        <v>38</v>
      </c>
      <c r="C343" s="100" t="s">
        <v>66</v>
      </c>
      <c r="D343" s="100" t="s">
        <v>66</v>
      </c>
      <c r="E343" s="101" t="s">
        <v>99</v>
      </c>
      <c r="F343" s="21">
        <f>F354+F344</f>
        <v>135.6</v>
      </c>
      <c r="G343" s="21">
        <f>G354+G344</f>
        <v>212.39999999999998</v>
      </c>
      <c r="H343" s="21">
        <f>H354+H344</f>
        <v>212.39999999999998</v>
      </c>
    </row>
    <row r="344" spans="1:8" ht="36" customHeight="1">
      <c r="A344" s="9" t="s">
        <v>19</v>
      </c>
      <c r="B344" s="100" t="s">
        <v>38</v>
      </c>
      <c r="C344" s="102">
        <v>2100000000</v>
      </c>
      <c r="D344" s="100"/>
      <c r="E344" s="101" t="s">
        <v>324</v>
      </c>
      <c r="F344" s="21">
        <f>F345</f>
        <v>85.5</v>
      </c>
      <c r="G344" s="21">
        <f>G345</f>
        <v>85.5</v>
      </c>
      <c r="H344" s="21">
        <f>H345</f>
        <v>85.5</v>
      </c>
    </row>
    <row r="345" spans="1:8" ht="31.5">
      <c r="A345" s="9" t="s">
        <v>19</v>
      </c>
      <c r="B345" s="100" t="s">
        <v>38</v>
      </c>
      <c r="C345" s="102">
        <v>2130000000</v>
      </c>
      <c r="D345" s="100"/>
      <c r="E345" s="101" t="s">
        <v>114</v>
      </c>
      <c r="F345" s="21">
        <f>F350+F346</f>
        <v>85.5</v>
      </c>
      <c r="G345" s="21">
        <f>G350+G346</f>
        <v>85.5</v>
      </c>
      <c r="H345" s="21">
        <f>H350+H346</f>
        <v>85.5</v>
      </c>
    </row>
    <row r="346" spans="1:8" ht="31.5">
      <c r="A346" s="9" t="s">
        <v>19</v>
      </c>
      <c r="B346" s="100" t="s">
        <v>38</v>
      </c>
      <c r="C346" s="100">
        <v>2130200000</v>
      </c>
      <c r="D346" s="100"/>
      <c r="E346" s="101" t="s">
        <v>172</v>
      </c>
      <c r="F346" s="21">
        <f>F347</f>
        <v>15.7</v>
      </c>
      <c r="G346" s="21">
        <f aca="true" t="shared" si="102" ref="G346:H348">G347</f>
        <v>15.7</v>
      </c>
      <c r="H346" s="21">
        <f t="shared" si="102"/>
        <v>15.7</v>
      </c>
    </row>
    <row r="347" spans="1:8" ht="31.5">
      <c r="A347" s="9" t="s">
        <v>19</v>
      </c>
      <c r="B347" s="100" t="s">
        <v>38</v>
      </c>
      <c r="C347" s="100">
        <v>2130220270</v>
      </c>
      <c r="D347" s="100"/>
      <c r="E347" s="101" t="s">
        <v>173</v>
      </c>
      <c r="F347" s="21">
        <f>F348</f>
        <v>15.7</v>
      </c>
      <c r="G347" s="21">
        <f t="shared" si="102"/>
        <v>15.7</v>
      </c>
      <c r="H347" s="21">
        <f t="shared" si="102"/>
        <v>15.7</v>
      </c>
    </row>
    <row r="348" spans="1:8" ht="12.75">
      <c r="A348" s="9" t="s">
        <v>19</v>
      </c>
      <c r="B348" s="100" t="s">
        <v>38</v>
      </c>
      <c r="C348" s="100">
        <v>2130220270</v>
      </c>
      <c r="D348" s="102" t="s">
        <v>73</v>
      </c>
      <c r="E348" s="101" t="s">
        <v>74</v>
      </c>
      <c r="F348" s="21">
        <f>F349</f>
        <v>15.7</v>
      </c>
      <c r="G348" s="21">
        <f t="shared" si="102"/>
        <v>15.7</v>
      </c>
      <c r="H348" s="21">
        <f t="shared" si="102"/>
        <v>15.7</v>
      </c>
    </row>
    <row r="349" spans="1:8" ht="12.75">
      <c r="A349" s="9" t="s">
        <v>19</v>
      </c>
      <c r="B349" s="100" t="s">
        <v>38</v>
      </c>
      <c r="C349" s="100">
        <v>2130220270</v>
      </c>
      <c r="D349" s="100">
        <v>350</v>
      </c>
      <c r="E349" s="101" t="s">
        <v>151</v>
      </c>
      <c r="F349" s="21">
        <v>15.7</v>
      </c>
      <c r="G349" s="21">
        <v>15.7</v>
      </c>
      <c r="H349" s="21">
        <v>15.7</v>
      </c>
    </row>
    <row r="350" spans="1:8" ht="31.5">
      <c r="A350" s="9" t="s">
        <v>19</v>
      </c>
      <c r="B350" s="100" t="s">
        <v>38</v>
      </c>
      <c r="C350" s="100">
        <v>2130400000</v>
      </c>
      <c r="D350" s="100"/>
      <c r="E350" s="101" t="s">
        <v>137</v>
      </c>
      <c r="F350" s="21">
        <f>F351</f>
        <v>69.8</v>
      </c>
      <c r="G350" s="21">
        <f aca="true" t="shared" si="103" ref="G350:H352">G351</f>
        <v>69.8</v>
      </c>
      <c r="H350" s="21">
        <f t="shared" si="103"/>
        <v>69.8</v>
      </c>
    </row>
    <row r="351" spans="1:8" ht="31.5">
      <c r="A351" s="9" t="s">
        <v>19</v>
      </c>
      <c r="B351" s="100" t="s">
        <v>38</v>
      </c>
      <c r="C351" s="100">
        <v>2130420290</v>
      </c>
      <c r="D351" s="100"/>
      <c r="E351" s="101" t="s">
        <v>138</v>
      </c>
      <c r="F351" s="21">
        <f>F352</f>
        <v>69.8</v>
      </c>
      <c r="G351" s="21">
        <f t="shared" si="103"/>
        <v>69.8</v>
      </c>
      <c r="H351" s="21">
        <f t="shared" si="103"/>
        <v>69.8</v>
      </c>
    </row>
    <row r="352" spans="1:8" ht="31.5">
      <c r="A352" s="9" t="s">
        <v>19</v>
      </c>
      <c r="B352" s="100" t="s">
        <v>38</v>
      </c>
      <c r="C352" s="100">
        <v>2130420290</v>
      </c>
      <c r="D352" s="102" t="s">
        <v>69</v>
      </c>
      <c r="E352" s="101" t="s">
        <v>95</v>
      </c>
      <c r="F352" s="21">
        <f>F353</f>
        <v>69.8</v>
      </c>
      <c r="G352" s="21">
        <f t="shared" si="103"/>
        <v>69.8</v>
      </c>
      <c r="H352" s="21">
        <f t="shared" si="103"/>
        <v>69.8</v>
      </c>
    </row>
    <row r="353" spans="1:8" ht="31.5">
      <c r="A353" s="9" t="s">
        <v>19</v>
      </c>
      <c r="B353" s="100" t="s">
        <v>38</v>
      </c>
      <c r="C353" s="100">
        <v>2130420290</v>
      </c>
      <c r="D353" s="102">
        <v>240</v>
      </c>
      <c r="E353" s="101" t="s">
        <v>223</v>
      </c>
      <c r="F353" s="21">
        <v>69.8</v>
      </c>
      <c r="G353" s="21">
        <v>69.8</v>
      </c>
      <c r="H353" s="21">
        <v>69.8</v>
      </c>
    </row>
    <row r="354" spans="1:8" ht="47.25">
      <c r="A354" s="9" t="s">
        <v>19</v>
      </c>
      <c r="B354" s="100" t="s">
        <v>38</v>
      </c>
      <c r="C354" s="102">
        <v>2200000000</v>
      </c>
      <c r="D354" s="100"/>
      <c r="E354" s="101" t="s">
        <v>322</v>
      </c>
      <c r="F354" s="21">
        <f>F355</f>
        <v>50.1</v>
      </c>
      <c r="G354" s="21">
        <f aca="true" t="shared" si="104" ref="G354:H358">G355</f>
        <v>126.89999999999999</v>
      </c>
      <c r="H354" s="21">
        <f t="shared" si="104"/>
        <v>126.89999999999999</v>
      </c>
    </row>
    <row r="355" spans="1:8" ht="31.5">
      <c r="A355" s="9" t="s">
        <v>19</v>
      </c>
      <c r="B355" s="100" t="s">
        <v>38</v>
      </c>
      <c r="C355" s="102">
        <v>2240000000</v>
      </c>
      <c r="D355" s="10"/>
      <c r="E355" s="101" t="s">
        <v>132</v>
      </c>
      <c r="F355" s="21">
        <f>F356</f>
        <v>50.1</v>
      </c>
      <c r="G355" s="21">
        <f t="shared" si="104"/>
        <v>126.89999999999999</v>
      </c>
      <c r="H355" s="21">
        <f t="shared" si="104"/>
        <v>126.89999999999999</v>
      </c>
    </row>
    <row r="356" spans="1:8" ht="31.5">
      <c r="A356" s="9" t="s">
        <v>19</v>
      </c>
      <c r="B356" s="100" t="s">
        <v>38</v>
      </c>
      <c r="C356" s="10" t="s">
        <v>308</v>
      </c>
      <c r="D356" s="10"/>
      <c r="E356" s="101" t="s">
        <v>137</v>
      </c>
      <c r="F356" s="21">
        <f>F357+F360+F363+F366</f>
        <v>50.1</v>
      </c>
      <c r="G356" s="21">
        <f>G357+G360+G363+G366</f>
        <v>126.89999999999999</v>
      </c>
      <c r="H356" s="21">
        <f>H357+H360+H363+H366</f>
        <v>126.89999999999999</v>
      </c>
    </row>
    <row r="357" spans="1:8" ht="12.75">
      <c r="A357" s="9" t="s">
        <v>19</v>
      </c>
      <c r="B357" s="2" t="s">
        <v>38</v>
      </c>
      <c r="C357" s="10" t="s">
        <v>309</v>
      </c>
      <c r="D357" s="11"/>
      <c r="E357" s="101" t="s">
        <v>140</v>
      </c>
      <c r="F357" s="21">
        <f>F358</f>
        <v>0</v>
      </c>
      <c r="G357" s="21">
        <f t="shared" si="104"/>
        <v>54</v>
      </c>
      <c r="H357" s="21">
        <f t="shared" si="104"/>
        <v>54</v>
      </c>
    </row>
    <row r="358" spans="1:8" ht="31.5">
      <c r="A358" s="9" t="s">
        <v>19</v>
      </c>
      <c r="B358" s="2" t="s">
        <v>38</v>
      </c>
      <c r="C358" s="10" t="s">
        <v>309</v>
      </c>
      <c r="D358" s="102" t="s">
        <v>69</v>
      </c>
      <c r="E358" s="101" t="s">
        <v>95</v>
      </c>
      <c r="F358" s="21">
        <f>F359</f>
        <v>0</v>
      </c>
      <c r="G358" s="21">
        <f t="shared" si="104"/>
        <v>54</v>
      </c>
      <c r="H358" s="21">
        <f t="shared" si="104"/>
        <v>54</v>
      </c>
    </row>
    <row r="359" spans="1:8" ht="31.5">
      <c r="A359" s="9" t="s">
        <v>19</v>
      </c>
      <c r="B359" s="2" t="s">
        <v>38</v>
      </c>
      <c r="C359" s="10" t="s">
        <v>309</v>
      </c>
      <c r="D359" s="102">
        <v>240</v>
      </c>
      <c r="E359" s="101" t="s">
        <v>223</v>
      </c>
      <c r="F359" s="21">
        <f>54-54</f>
        <v>0</v>
      </c>
      <c r="G359" s="21">
        <v>54</v>
      </c>
      <c r="H359" s="21">
        <v>54</v>
      </c>
    </row>
    <row r="360" spans="1:8" ht="31.5">
      <c r="A360" s="9" t="s">
        <v>19</v>
      </c>
      <c r="B360" s="100" t="s">
        <v>38</v>
      </c>
      <c r="C360" s="10" t="s">
        <v>310</v>
      </c>
      <c r="D360" s="10"/>
      <c r="E360" s="101" t="s">
        <v>134</v>
      </c>
      <c r="F360" s="21">
        <f aca="true" t="shared" si="105" ref="F360:H361">F361</f>
        <v>0</v>
      </c>
      <c r="G360" s="21">
        <f t="shared" si="105"/>
        <v>22.8</v>
      </c>
      <c r="H360" s="21">
        <f t="shared" si="105"/>
        <v>22.8</v>
      </c>
    </row>
    <row r="361" spans="1:8" ht="31.5">
      <c r="A361" s="9" t="s">
        <v>19</v>
      </c>
      <c r="B361" s="100" t="s">
        <v>38</v>
      </c>
      <c r="C361" s="10" t="s">
        <v>310</v>
      </c>
      <c r="D361" s="102" t="s">
        <v>69</v>
      </c>
      <c r="E361" s="101" t="s">
        <v>95</v>
      </c>
      <c r="F361" s="21">
        <f t="shared" si="105"/>
        <v>0</v>
      </c>
      <c r="G361" s="21">
        <f t="shared" si="105"/>
        <v>22.8</v>
      </c>
      <c r="H361" s="21">
        <f t="shared" si="105"/>
        <v>22.8</v>
      </c>
    </row>
    <row r="362" spans="1:8" ht="31.5">
      <c r="A362" s="9" t="s">
        <v>19</v>
      </c>
      <c r="B362" s="100" t="s">
        <v>38</v>
      </c>
      <c r="C362" s="10" t="s">
        <v>310</v>
      </c>
      <c r="D362" s="100">
        <v>240</v>
      </c>
      <c r="E362" s="101" t="s">
        <v>223</v>
      </c>
      <c r="F362" s="21">
        <f>22.8-22.8</f>
        <v>0</v>
      </c>
      <c r="G362" s="21">
        <v>22.8</v>
      </c>
      <c r="H362" s="21">
        <v>22.8</v>
      </c>
    </row>
    <row r="363" spans="1:8" ht="31.5">
      <c r="A363" s="9" t="s">
        <v>19</v>
      </c>
      <c r="B363" s="100" t="s">
        <v>38</v>
      </c>
      <c r="C363" s="10" t="s">
        <v>311</v>
      </c>
      <c r="D363" s="10"/>
      <c r="E363" s="101" t="s">
        <v>135</v>
      </c>
      <c r="F363" s="21">
        <f aca="true" t="shared" si="106" ref="F363:H364">F364</f>
        <v>14.1</v>
      </c>
      <c r="G363" s="21">
        <f t="shared" si="106"/>
        <v>14.1</v>
      </c>
      <c r="H363" s="21">
        <f t="shared" si="106"/>
        <v>14.1</v>
      </c>
    </row>
    <row r="364" spans="1:8" ht="31.5">
      <c r="A364" s="9" t="s">
        <v>19</v>
      </c>
      <c r="B364" s="100" t="s">
        <v>38</v>
      </c>
      <c r="C364" s="10" t="s">
        <v>311</v>
      </c>
      <c r="D364" s="102" t="s">
        <v>69</v>
      </c>
      <c r="E364" s="101" t="s">
        <v>95</v>
      </c>
      <c r="F364" s="21">
        <f t="shared" si="106"/>
        <v>14.1</v>
      </c>
      <c r="G364" s="21">
        <f t="shared" si="106"/>
        <v>14.1</v>
      </c>
      <c r="H364" s="21">
        <f t="shared" si="106"/>
        <v>14.1</v>
      </c>
    </row>
    <row r="365" spans="1:8" ht="31.5">
      <c r="A365" s="9" t="s">
        <v>19</v>
      </c>
      <c r="B365" s="100" t="s">
        <v>38</v>
      </c>
      <c r="C365" s="10" t="s">
        <v>311</v>
      </c>
      <c r="D365" s="100">
        <v>240</v>
      </c>
      <c r="E365" s="101" t="s">
        <v>223</v>
      </c>
      <c r="F365" s="21">
        <v>14.1</v>
      </c>
      <c r="G365" s="21">
        <v>14.1</v>
      </c>
      <c r="H365" s="21">
        <v>14.1</v>
      </c>
    </row>
    <row r="366" spans="1:8" ht="12.75">
      <c r="A366" s="9" t="s">
        <v>19</v>
      </c>
      <c r="B366" s="100" t="s">
        <v>38</v>
      </c>
      <c r="C366" s="10" t="s">
        <v>312</v>
      </c>
      <c r="D366" s="10"/>
      <c r="E366" s="101" t="s">
        <v>136</v>
      </c>
      <c r="F366" s="21">
        <f aca="true" t="shared" si="107" ref="F366:H367">F367</f>
        <v>36</v>
      </c>
      <c r="G366" s="21">
        <f t="shared" si="107"/>
        <v>36</v>
      </c>
      <c r="H366" s="21">
        <f t="shared" si="107"/>
        <v>36</v>
      </c>
    </row>
    <row r="367" spans="1:8" ht="12.75">
      <c r="A367" s="9" t="s">
        <v>19</v>
      </c>
      <c r="B367" s="100" t="s">
        <v>38</v>
      </c>
      <c r="C367" s="10" t="s">
        <v>312</v>
      </c>
      <c r="D367" s="102" t="s">
        <v>73</v>
      </c>
      <c r="E367" s="101" t="s">
        <v>74</v>
      </c>
      <c r="F367" s="21">
        <f t="shared" si="107"/>
        <v>36</v>
      </c>
      <c r="G367" s="21">
        <f t="shared" si="107"/>
        <v>36</v>
      </c>
      <c r="H367" s="21">
        <f t="shared" si="107"/>
        <v>36</v>
      </c>
    </row>
    <row r="368" spans="1:8" ht="31.5">
      <c r="A368" s="9" t="s">
        <v>19</v>
      </c>
      <c r="B368" s="100" t="s">
        <v>38</v>
      </c>
      <c r="C368" s="10" t="s">
        <v>312</v>
      </c>
      <c r="D368" s="10" t="s">
        <v>348</v>
      </c>
      <c r="E368" s="101" t="s">
        <v>349</v>
      </c>
      <c r="F368" s="21">
        <v>36</v>
      </c>
      <c r="G368" s="21">
        <v>36</v>
      </c>
      <c r="H368" s="21">
        <v>36</v>
      </c>
    </row>
    <row r="369" spans="1:8" ht="12.75">
      <c r="A369" s="100" t="s">
        <v>19</v>
      </c>
      <c r="B369" s="100" t="s">
        <v>41</v>
      </c>
      <c r="C369" s="100" t="s">
        <v>66</v>
      </c>
      <c r="D369" s="100" t="s">
        <v>66</v>
      </c>
      <c r="E369" s="42" t="s">
        <v>82</v>
      </c>
      <c r="F369" s="21">
        <f>F370</f>
        <v>56287.49999999999</v>
      </c>
      <c r="G369" s="21">
        <f>G370</f>
        <v>45679.700000000004</v>
      </c>
      <c r="H369" s="21">
        <f>H370</f>
        <v>45729.5</v>
      </c>
    </row>
    <row r="370" spans="1:8" ht="12.75">
      <c r="A370" s="100" t="s">
        <v>19</v>
      </c>
      <c r="B370" s="100" t="s">
        <v>42</v>
      </c>
      <c r="C370" s="100" t="s">
        <v>66</v>
      </c>
      <c r="D370" s="100" t="s">
        <v>66</v>
      </c>
      <c r="E370" s="101" t="s">
        <v>13</v>
      </c>
      <c r="F370" s="21">
        <f>F377+F419+F371+F437</f>
        <v>56287.49999999999</v>
      </c>
      <c r="G370" s="21">
        <f>G377+G419+G371+G437</f>
        <v>45679.700000000004</v>
      </c>
      <c r="H370" s="21">
        <f>H377+H419+H371+H437</f>
        <v>45729.5</v>
      </c>
    </row>
    <row r="371" spans="1:8" ht="47.25">
      <c r="A371" s="126" t="s">
        <v>19</v>
      </c>
      <c r="B371" s="126" t="s">
        <v>42</v>
      </c>
      <c r="C371" s="125">
        <v>2100000000</v>
      </c>
      <c r="D371" s="24"/>
      <c r="E371" s="127" t="s">
        <v>324</v>
      </c>
      <c r="F371" s="21">
        <f>F372</f>
        <v>470.70000000000005</v>
      </c>
      <c r="G371" s="21">
        <f aca="true" t="shared" si="108" ref="G371:H375">G372</f>
        <v>218.9</v>
      </c>
      <c r="H371" s="21">
        <f t="shared" si="108"/>
        <v>218.9</v>
      </c>
    </row>
    <row r="372" spans="1:8" ht="31.5">
      <c r="A372" s="126" t="s">
        <v>19</v>
      </c>
      <c r="B372" s="126" t="s">
        <v>42</v>
      </c>
      <c r="C372" s="125">
        <v>2130000000</v>
      </c>
      <c r="D372" s="24"/>
      <c r="E372" s="127" t="s">
        <v>114</v>
      </c>
      <c r="F372" s="21">
        <f>F373</f>
        <v>470.70000000000005</v>
      </c>
      <c r="G372" s="21">
        <f t="shared" si="108"/>
        <v>218.9</v>
      </c>
      <c r="H372" s="21">
        <f t="shared" si="108"/>
        <v>218.9</v>
      </c>
    </row>
    <row r="373" spans="1:8" ht="47.25">
      <c r="A373" s="126" t="s">
        <v>19</v>
      </c>
      <c r="B373" s="126" t="s">
        <v>42</v>
      </c>
      <c r="C373" s="125">
        <v>2130300000</v>
      </c>
      <c r="D373" s="24"/>
      <c r="E373" s="127" t="s">
        <v>115</v>
      </c>
      <c r="F373" s="21">
        <f>F374</f>
        <v>470.70000000000005</v>
      </c>
      <c r="G373" s="21">
        <f t="shared" si="108"/>
        <v>218.9</v>
      </c>
      <c r="H373" s="21">
        <f t="shared" si="108"/>
        <v>218.9</v>
      </c>
    </row>
    <row r="374" spans="1:8" ht="31.5">
      <c r="A374" s="126" t="s">
        <v>19</v>
      </c>
      <c r="B374" s="126" t="s">
        <v>42</v>
      </c>
      <c r="C374" s="125">
        <v>2130320280</v>
      </c>
      <c r="D374" s="24"/>
      <c r="E374" s="127" t="s">
        <v>116</v>
      </c>
      <c r="F374" s="21">
        <f>F375</f>
        <v>470.70000000000005</v>
      </c>
      <c r="G374" s="21">
        <f t="shared" si="108"/>
        <v>218.9</v>
      </c>
      <c r="H374" s="21">
        <f t="shared" si="108"/>
        <v>218.9</v>
      </c>
    </row>
    <row r="375" spans="1:8" ht="31.5">
      <c r="A375" s="126" t="s">
        <v>19</v>
      </c>
      <c r="B375" s="126" t="s">
        <v>42</v>
      </c>
      <c r="C375" s="125">
        <v>2130320280</v>
      </c>
      <c r="D375" s="125" t="s">
        <v>97</v>
      </c>
      <c r="E375" s="127" t="s">
        <v>98</v>
      </c>
      <c r="F375" s="21">
        <f>F376</f>
        <v>470.70000000000005</v>
      </c>
      <c r="G375" s="21">
        <f t="shared" si="108"/>
        <v>218.9</v>
      </c>
      <c r="H375" s="21">
        <f t="shared" si="108"/>
        <v>218.9</v>
      </c>
    </row>
    <row r="376" spans="1:8" ht="12.75">
      <c r="A376" s="126" t="s">
        <v>19</v>
      </c>
      <c r="B376" s="126" t="s">
        <v>42</v>
      </c>
      <c r="C376" s="125">
        <v>2130320280</v>
      </c>
      <c r="D376" s="126">
        <v>610</v>
      </c>
      <c r="E376" s="127" t="s">
        <v>104</v>
      </c>
      <c r="F376" s="21">
        <f>218.9+251.8</f>
        <v>470.70000000000005</v>
      </c>
      <c r="G376" s="21">
        <v>218.9</v>
      </c>
      <c r="H376" s="21">
        <v>218.9</v>
      </c>
    </row>
    <row r="377" spans="1:8" ht="47.25">
      <c r="A377" s="100" t="s">
        <v>19</v>
      </c>
      <c r="B377" s="100" t="s">
        <v>42</v>
      </c>
      <c r="C377" s="102">
        <v>2200000000</v>
      </c>
      <c r="D377" s="100"/>
      <c r="E377" s="101" t="s">
        <v>322</v>
      </c>
      <c r="F377" s="21">
        <f>F378+F396</f>
        <v>53296.899999999994</v>
      </c>
      <c r="G377" s="21">
        <f>G378+G396</f>
        <v>43578.8</v>
      </c>
      <c r="H377" s="21">
        <f>H378+H396</f>
        <v>43628.6</v>
      </c>
    </row>
    <row r="378" spans="1:8" ht="31.5">
      <c r="A378" s="100" t="s">
        <v>19</v>
      </c>
      <c r="B378" s="100" t="s">
        <v>42</v>
      </c>
      <c r="C378" s="102">
        <v>2210000000</v>
      </c>
      <c r="D378" s="100"/>
      <c r="E378" s="101" t="s">
        <v>182</v>
      </c>
      <c r="F378" s="21">
        <f>F379+F389</f>
        <v>17070.5</v>
      </c>
      <c r="G378" s="21">
        <f>G379+G389</f>
        <v>14531.5</v>
      </c>
      <c r="H378" s="21">
        <f>H379+H389</f>
        <v>14531.5</v>
      </c>
    </row>
    <row r="379" spans="1:8" ht="31.5">
      <c r="A379" s="100" t="s">
        <v>19</v>
      </c>
      <c r="B379" s="100" t="s">
        <v>42</v>
      </c>
      <c r="C379" s="102">
        <v>2210100000</v>
      </c>
      <c r="D379" s="100"/>
      <c r="E379" s="101" t="s">
        <v>183</v>
      </c>
      <c r="F379" s="21">
        <f>F383+F380+F386</f>
        <v>16790.5</v>
      </c>
      <c r="G379" s="21">
        <f>G383+G380+G386</f>
        <v>14531.5</v>
      </c>
      <c r="H379" s="21">
        <f>H383+H380+H386</f>
        <v>14531.5</v>
      </c>
    </row>
    <row r="380" spans="1:8" ht="47.25">
      <c r="A380" s="100" t="s">
        <v>19</v>
      </c>
      <c r="B380" s="100" t="s">
        <v>42</v>
      </c>
      <c r="C380" s="102">
        <v>2210110680</v>
      </c>
      <c r="D380" s="100"/>
      <c r="E380" s="62" t="s">
        <v>239</v>
      </c>
      <c r="F380" s="21">
        <f aca="true" t="shared" si="109" ref="F380:H381">F381</f>
        <v>8599.9</v>
      </c>
      <c r="G380" s="21">
        <f t="shared" si="109"/>
        <v>6340.9</v>
      </c>
      <c r="H380" s="21">
        <f t="shared" si="109"/>
        <v>6340.9</v>
      </c>
    </row>
    <row r="381" spans="1:8" ht="31.5">
      <c r="A381" s="100" t="s">
        <v>19</v>
      </c>
      <c r="B381" s="100" t="s">
        <v>42</v>
      </c>
      <c r="C381" s="102">
        <v>2210110680</v>
      </c>
      <c r="D381" s="102" t="s">
        <v>97</v>
      </c>
      <c r="E381" s="56" t="s">
        <v>98</v>
      </c>
      <c r="F381" s="21">
        <f t="shared" si="109"/>
        <v>8599.9</v>
      </c>
      <c r="G381" s="21">
        <f t="shared" si="109"/>
        <v>6340.9</v>
      </c>
      <c r="H381" s="21">
        <f t="shared" si="109"/>
        <v>6340.9</v>
      </c>
    </row>
    <row r="382" spans="1:8" ht="12.75">
      <c r="A382" s="100" t="s">
        <v>19</v>
      </c>
      <c r="B382" s="100" t="s">
        <v>42</v>
      </c>
      <c r="C382" s="102">
        <v>2210110680</v>
      </c>
      <c r="D382" s="100">
        <v>610</v>
      </c>
      <c r="E382" s="56" t="s">
        <v>104</v>
      </c>
      <c r="F382" s="21">
        <f>5601+739.9+2259</f>
        <v>8599.9</v>
      </c>
      <c r="G382" s="21">
        <f>5601+739.9</f>
        <v>6340.9</v>
      </c>
      <c r="H382" s="21">
        <f>5601+739.9</f>
        <v>6340.9</v>
      </c>
    </row>
    <row r="383" spans="1:8" ht="31.5">
      <c r="A383" s="100" t="s">
        <v>19</v>
      </c>
      <c r="B383" s="100" t="s">
        <v>42</v>
      </c>
      <c r="C383" s="102">
        <v>2210120010</v>
      </c>
      <c r="D383" s="100"/>
      <c r="E383" s="101" t="s">
        <v>123</v>
      </c>
      <c r="F383" s="21">
        <f aca="true" t="shared" si="110" ref="F383:H384">F384</f>
        <v>8103.6</v>
      </c>
      <c r="G383" s="21">
        <f t="shared" si="110"/>
        <v>8126.5</v>
      </c>
      <c r="H383" s="21">
        <f t="shared" si="110"/>
        <v>8126.5</v>
      </c>
    </row>
    <row r="384" spans="1:8" ht="31.5">
      <c r="A384" s="100" t="s">
        <v>19</v>
      </c>
      <c r="B384" s="100" t="s">
        <v>42</v>
      </c>
      <c r="C384" s="102">
        <v>2210120010</v>
      </c>
      <c r="D384" s="102" t="s">
        <v>97</v>
      </c>
      <c r="E384" s="101" t="s">
        <v>98</v>
      </c>
      <c r="F384" s="21">
        <f t="shared" si="110"/>
        <v>8103.6</v>
      </c>
      <c r="G384" s="21">
        <f t="shared" si="110"/>
        <v>8126.5</v>
      </c>
      <c r="H384" s="21">
        <f t="shared" si="110"/>
        <v>8126.5</v>
      </c>
    </row>
    <row r="385" spans="1:8" ht="12.75">
      <c r="A385" s="100" t="s">
        <v>19</v>
      </c>
      <c r="B385" s="100" t="s">
        <v>42</v>
      </c>
      <c r="C385" s="102">
        <v>2210120010</v>
      </c>
      <c r="D385" s="100">
        <v>610</v>
      </c>
      <c r="E385" s="101" t="s">
        <v>104</v>
      </c>
      <c r="F385" s="21">
        <f>8080.8-7.5+53.2-22.9</f>
        <v>8103.6</v>
      </c>
      <c r="G385" s="21">
        <f>8080.8-7.5+53.2</f>
        <v>8126.5</v>
      </c>
      <c r="H385" s="21">
        <f>8080.8-7.5+53.2</f>
        <v>8126.5</v>
      </c>
    </row>
    <row r="386" spans="1:8" ht="47.25">
      <c r="A386" s="100" t="s">
        <v>19</v>
      </c>
      <c r="B386" s="100" t="s">
        <v>42</v>
      </c>
      <c r="C386" s="102" t="s">
        <v>313</v>
      </c>
      <c r="D386" s="100"/>
      <c r="E386" s="62" t="s">
        <v>248</v>
      </c>
      <c r="F386" s="21">
        <f aca="true" t="shared" si="111" ref="F386:H387">F387</f>
        <v>87</v>
      </c>
      <c r="G386" s="21">
        <f t="shared" si="111"/>
        <v>64.1</v>
      </c>
      <c r="H386" s="21">
        <f t="shared" si="111"/>
        <v>64.1</v>
      </c>
    </row>
    <row r="387" spans="1:8" ht="31.5">
      <c r="A387" s="100" t="s">
        <v>19</v>
      </c>
      <c r="B387" s="100" t="s">
        <v>42</v>
      </c>
      <c r="C387" s="102" t="s">
        <v>313</v>
      </c>
      <c r="D387" s="102" t="s">
        <v>97</v>
      </c>
      <c r="E387" s="56" t="s">
        <v>98</v>
      </c>
      <c r="F387" s="21">
        <f t="shared" si="111"/>
        <v>87</v>
      </c>
      <c r="G387" s="21">
        <f t="shared" si="111"/>
        <v>64.1</v>
      </c>
      <c r="H387" s="21">
        <f t="shared" si="111"/>
        <v>64.1</v>
      </c>
    </row>
    <row r="388" spans="1:8" ht="12.75">
      <c r="A388" s="100" t="s">
        <v>19</v>
      </c>
      <c r="B388" s="100" t="s">
        <v>42</v>
      </c>
      <c r="C388" s="102" t="s">
        <v>313</v>
      </c>
      <c r="D388" s="100">
        <v>610</v>
      </c>
      <c r="E388" s="56" t="s">
        <v>104</v>
      </c>
      <c r="F388" s="21">
        <f>56.6+7.5+22.9</f>
        <v>87</v>
      </c>
      <c r="G388" s="21">
        <f>56.6+7.5</f>
        <v>64.1</v>
      </c>
      <c r="H388" s="21">
        <f>56.6+7.5</f>
        <v>64.1</v>
      </c>
    </row>
    <row r="389" spans="1:8" ht="31.5">
      <c r="A389" s="100" t="s">
        <v>19</v>
      </c>
      <c r="B389" s="100" t="s">
        <v>42</v>
      </c>
      <c r="C389" s="131">
        <v>2210200000</v>
      </c>
      <c r="D389" s="100"/>
      <c r="E389" s="101" t="s">
        <v>184</v>
      </c>
      <c r="F389" s="21">
        <f>F390+F393</f>
        <v>280</v>
      </c>
      <c r="G389" s="21">
        <f aca="true" t="shared" si="112" ref="G389:H389">G390+G393</f>
        <v>0</v>
      </c>
      <c r="H389" s="21">
        <f t="shared" si="112"/>
        <v>0</v>
      </c>
    </row>
    <row r="390" spans="1:8" ht="12.75">
      <c r="A390" s="118" t="s">
        <v>19</v>
      </c>
      <c r="B390" s="118" t="s">
        <v>42</v>
      </c>
      <c r="C390" s="155">
        <v>2210220010</v>
      </c>
      <c r="D390" s="118"/>
      <c r="E390" s="157" t="s">
        <v>367</v>
      </c>
      <c r="F390" s="21">
        <f aca="true" t="shared" si="113" ref="F390:H391">F391</f>
        <v>40</v>
      </c>
      <c r="G390" s="21">
        <f t="shared" si="113"/>
        <v>0</v>
      </c>
      <c r="H390" s="21">
        <f t="shared" si="113"/>
        <v>0</v>
      </c>
    </row>
    <row r="391" spans="1:8" ht="31.5">
      <c r="A391" s="118" t="s">
        <v>19</v>
      </c>
      <c r="B391" s="118" t="s">
        <v>42</v>
      </c>
      <c r="C391" s="155">
        <v>2210220010</v>
      </c>
      <c r="D391" s="120" t="s">
        <v>97</v>
      </c>
      <c r="E391" s="119" t="s">
        <v>98</v>
      </c>
      <c r="F391" s="21">
        <f t="shared" si="113"/>
        <v>40</v>
      </c>
      <c r="G391" s="21">
        <f t="shared" si="113"/>
        <v>0</v>
      </c>
      <c r="H391" s="21">
        <f t="shared" si="113"/>
        <v>0</v>
      </c>
    </row>
    <row r="392" spans="1:8" ht="12.75">
      <c r="A392" s="118" t="s">
        <v>19</v>
      </c>
      <c r="B392" s="118" t="s">
        <v>42</v>
      </c>
      <c r="C392" s="155">
        <v>2210220010</v>
      </c>
      <c r="D392" s="118">
        <v>610</v>
      </c>
      <c r="E392" s="119" t="s">
        <v>104</v>
      </c>
      <c r="F392" s="21">
        <f>80-40</f>
        <v>40</v>
      </c>
      <c r="G392" s="21">
        <v>0</v>
      </c>
      <c r="H392" s="21">
        <v>0</v>
      </c>
    </row>
    <row r="393" spans="1:8" ht="63">
      <c r="A393" s="190" t="s">
        <v>19</v>
      </c>
      <c r="B393" s="190" t="s">
        <v>42</v>
      </c>
      <c r="C393" s="189" t="s">
        <v>691</v>
      </c>
      <c r="D393" s="190"/>
      <c r="E393" s="191" t="s">
        <v>690</v>
      </c>
      <c r="F393" s="21">
        <f>F394</f>
        <v>240</v>
      </c>
      <c r="G393" s="21">
        <f aca="true" t="shared" si="114" ref="G393:H394">G394</f>
        <v>0</v>
      </c>
      <c r="H393" s="21">
        <f t="shared" si="114"/>
        <v>0</v>
      </c>
    </row>
    <row r="394" spans="1:8" ht="31.5">
      <c r="A394" s="190" t="s">
        <v>19</v>
      </c>
      <c r="B394" s="190" t="s">
        <v>42</v>
      </c>
      <c r="C394" s="189" t="s">
        <v>691</v>
      </c>
      <c r="D394" s="189" t="s">
        <v>97</v>
      </c>
      <c r="E394" s="191" t="s">
        <v>98</v>
      </c>
      <c r="F394" s="21">
        <f>F395</f>
        <v>240</v>
      </c>
      <c r="G394" s="21">
        <f t="shared" si="114"/>
        <v>0</v>
      </c>
      <c r="H394" s="21">
        <f t="shared" si="114"/>
        <v>0</v>
      </c>
    </row>
    <row r="395" spans="1:8" ht="12.75">
      <c r="A395" s="190" t="s">
        <v>19</v>
      </c>
      <c r="B395" s="190" t="s">
        <v>42</v>
      </c>
      <c r="C395" s="189" t="s">
        <v>691</v>
      </c>
      <c r="D395" s="190">
        <v>610</v>
      </c>
      <c r="E395" s="191" t="s">
        <v>104</v>
      </c>
      <c r="F395" s="21">
        <f>40+200</f>
        <v>240</v>
      </c>
      <c r="G395" s="21">
        <v>0</v>
      </c>
      <c r="H395" s="21">
        <v>0</v>
      </c>
    </row>
    <row r="396" spans="1:8" ht="31.5">
      <c r="A396" s="100" t="s">
        <v>19</v>
      </c>
      <c r="B396" s="100" t="s">
        <v>42</v>
      </c>
      <c r="C396" s="102">
        <v>2220000000</v>
      </c>
      <c r="D396" s="100"/>
      <c r="E396" s="101" t="s">
        <v>139</v>
      </c>
      <c r="F396" s="21">
        <f>F397+F407+F411+F415</f>
        <v>36226.399999999994</v>
      </c>
      <c r="G396" s="21">
        <f aca="true" t="shared" si="115" ref="G396:H396">G397+G407+G411+G415</f>
        <v>29047.3</v>
      </c>
      <c r="H396" s="21">
        <f t="shared" si="115"/>
        <v>29097.1</v>
      </c>
    </row>
    <row r="397" spans="1:8" ht="34.5" customHeight="1">
      <c r="A397" s="100" t="s">
        <v>19</v>
      </c>
      <c r="B397" s="100" t="s">
        <v>42</v>
      </c>
      <c r="C397" s="100">
        <v>2220100000</v>
      </c>
      <c r="D397" s="100"/>
      <c r="E397" s="101" t="s">
        <v>185</v>
      </c>
      <c r="F397" s="21">
        <f>F401+F398+F404</f>
        <v>32486.6</v>
      </c>
      <c r="G397" s="21">
        <f>G401+G398+G404</f>
        <v>28196.7</v>
      </c>
      <c r="H397" s="21">
        <f>H401+H398+H404</f>
        <v>28196.7</v>
      </c>
    </row>
    <row r="398" spans="1:8" ht="47.25">
      <c r="A398" s="100" t="s">
        <v>19</v>
      </c>
      <c r="B398" s="100" t="s">
        <v>42</v>
      </c>
      <c r="C398" s="100">
        <v>2220110680</v>
      </c>
      <c r="D398" s="100"/>
      <c r="E398" s="62" t="s">
        <v>239</v>
      </c>
      <c r="F398" s="21">
        <f aca="true" t="shared" si="116" ref="F398:H399">F399</f>
        <v>17134.4</v>
      </c>
      <c r="G398" s="21">
        <f t="shared" si="116"/>
        <v>12893.3</v>
      </c>
      <c r="H398" s="21">
        <f t="shared" si="116"/>
        <v>12893.3</v>
      </c>
    </row>
    <row r="399" spans="1:8" ht="31.5">
      <c r="A399" s="100" t="s">
        <v>19</v>
      </c>
      <c r="B399" s="100" t="s">
        <v>42</v>
      </c>
      <c r="C399" s="100">
        <v>2220110680</v>
      </c>
      <c r="D399" s="102" t="s">
        <v>97</v>
      </c>
      <c r="E399" s="56" t="s">
        <v>98</v>
      </c>
      <c r="F399" s="21">
        <f t="shared" si="116"/>
        <v>17134.4</v>
      </c>
      <c r="G399" s="21">
        <f t="shared" si="116"/>
        <v>12893.3</v>
      </c>
      <c r="H399" s="21">
        <f t="shared" si="116"/>
        <v>12893.3</v>
      </c>
    </row>
    <row r="400" spans="1:8" ht="12.75">
      <c r="A400" s="100" t="s">
        <v>19</v>
      </c>
      <c r="B400" s="100" t="s">
        <v>42</v>
      </c>
      <c r="C400" s="100">
        <v>2220110680</v>
      </c>
      <c r="D400" s="100">
        <v>610</v>
      </c>
      <c r="E400" s="56" t="s">
        <v>104</v>
      </c>
      <c r="F400" s="21">
        <f>11139.8+1753.5+4241.1</f>
        <v>17134.4</v>
      </c>
      <c r="G400" s="21">
        <f>11139.8+1753.5</f>
        <v>12893.3</v>
      </c>
      <c r="H400" s="21">
        <f>11139.8+1753.5</f>
        <v>12893.3</v>
      </c>
    </row>
    <row r="401" spans="1:8" ht="31.5">
      <c r="A401" s="100" t="s">
        <v>19</v>
      </c>
      <c r="B401" s="100" t="s">
        <v>42</v>
      </c>
      <c r="C401" s="100">
        <v>2220120010</v>
      </c>
      <c r="D401" s="100"/>
      <c r="E401" s="101" t="s">
        <v>123</v>
      </c>
      <c r="F401" s="21">
        <f aca="true" t="shared" si="117" ref="F401:H402">F402</f>
        <v>15179.199999999999</v>
      </c>
      <c r="G401" s="21">
        <f t="shared" si="117"/>
        <v>15173.199999999999</v>
      </c>
      <c r="H401" s="21">
        <f t="shared" si="117"/>
        <v>15173.199999999999</v>
      </c>
    </row>
    <row r="402" spans="1:8" ht="31.5">
      <c r="A402" s="100" t="s">
        <v>19</v>
      </c>
      <c r="B402" s="100" t="s">
        <v>42</v>
      </c>
      <c r="C402" s="100">
        <v>2220120010</v>
      </c>
      <c r="D402" s="102" t="s">
        <v>97</v>
      </c>
      <c r="E402" s="101" t="s">
        <v>98</v>
      </c>
      <c r="F402" s="21">
        <f t="shared" si="117"/>
        <v>15179.199999999999</v>
      </c>
      <c r="G402" s="21">
        <f t="shared" si="117"/>
        <v>15173.199999999999</v>
      </c>
      <c r="H402" s="21">
        <f t="shared" si="117"/>
        <v>15173.199999999999</v>
      </c>
    </row>
    <row r="403" spans="1:8" ht="12.75">
      <c r="A403" s="100" t="s">
        <v>19</v>
      </c>
      <c r="B403" s="100" t="s">
        <v>42</v>
      </c>
      <c r="C403" s="100">
        <v>2220120010</v>
      </c>
      <c r="D403" s="100">
        <v>610</v>
      </c>
      <c r="E403" s="101" t="s">
        <v>104</v>
      </c>
      <c r="F403" s="21">
        <f>15058.3-17.6+132.5+48.8-42.8</f>
        <v>15179.199999999999</v>
      </c>
      <c r="G403" s="21">
        <f>15058.3-17.6+132.5</f>
        <v>15173.199999999999</v>
      </c>
      <c r="H403" s="21">
        <f>15058.3-17.6+132.5</f>
        <v>15173.199999999999</v>
      </c>
    </row>
    <row r="404" spans="1:8" ht="47.25">
      <c r="A404" s="100" t="s">
        <v>19</v>
      </c>
      <c r="B404" s="100" t="s">
        <v>42</v>
      </c>
      <c r="C404" s="100" t="s">
        <v>314</v>
      </c>
      <c r="D404" s="100"/>
      <c r="E404" s="62" t="s">
        <v>248</v>
      </c>
      <c r="F404" s="21">
        <f aca="true" t="shared" si="118" ref="F404:H405">F405</f>
        <v>173</v>
      </c>
      <c r="G404" s="21">
        <f t="shared" si="118"/>
        <v>130.2</v>
      </c>
      <c r="H404" s="21">
        <f t="shared" si="118"/>
        <v>130.2</v>
      </c>
    </row>
    <row r="405" spans="1:8" ht="31.5">
      <c r="A405" s="100" t="s">
        <v>19</v>
      </c>
      <c r="B405" s="100" t="s">
        <v>42</v>
      </c>
      <c r="C405" s="100" t="s">
        <v>314</v>
      </c>
      <c r="D405" s="102" t="s">
        <v>97</v>
      </c>
      <c r="E405" s="56" t="s">
        <v>98</v>
      </c>
      <c r="F405" s="21">
        <f t="shared" si="118"/>
        <v>173</v>
      </c>
      <c r="G405" s="21">
        <f t="shared" si="118"/>
        <v>130.2</v>
      </c>
      <c r="H405" s="21">
        <f t="shared" si="118"/>
        <v>130.2</v>
      </c>
    </row>
    <row r="406" spans="1:8" ht="12.75">
      <c r="A406" s="100" t="s">
        <v>19</v>
      </c>
      <c r="B406" s="100" t="s">
        <v>42</v>
      </c>
      <c r="C406" s="100" t="s">
        <v>314</v>
      </c>
      <c r="D406" s="100">
        <v>610</v>
      </c>
      <c r="E406" s="56" t="s">
        <v>104</v>
      </c>
      <c r="F406" s="21">
        <f>112.6+17.6+42.8</f>
        <v>173</v>
      </c>
      <c r="G406" s="21">
        <f>112.6+17.6</f>
        <v>130.2</v>
      </c>
      <c r="H406" s="21">
        <f>112.6+17.6</f>
        <v>130.2</v>
      </c>
    </row>
    <row r="407" spans="1:8" ht="31.5">
      <c r="A407" s="100" t="s">
        <v>19</v>
      </c>
      <c r="B407" s="100" t="s">
        <v>42</v>
      </c>
      <c r="C407" s="132">
        <v>2220200000</v>
      </c>
      <c r="D407" s="100"/>
      <c r="E407" s="101" t="s">
        <v>186</v>
      </c>
      <c r="F407" s="21">
        <f>F408</f>
        <v>2677</v>
      </c>
      <c r="G407" s="21">
        <f aca="true" t="shared" si="119" ref="G407:H409">G408</f>
        <v>820.8</v>
      </c>
      <c r="H407" s="21">
        <f t="shared" si="119"/>
        <v>870.8</v>
      </c>
    </row>
    <row r="408" spans="1:8" ht="12.75">
      <c r="A408" s="100" t="s">
        <v>19</v>
      </c>
      <c r="B408" s="100" t="s">
        <v>42</v>
      </c>
      <c r="C408" s="132">
        <v>2220220320</v>
      </c>
      <c r="D408" s="100"/>
      <c r="E408" s="101" t="s">
        <v>140</v>
      </c>
      <c r="F408" s="21">
        <f>F409</f>
        <v>2677</v>
      </c>
      <c r="G408" s="21">
        <f t="shared" si="119"/>
        <v>820.8</v>
      </c>
      <c r="H408" s="21">
        <f t="shared" si="119"/>
        <v>870.8</v>
      </c>
    </row>
    <row r="409" spans="1:8" ht="31.5">
      <c r="A409" s="100" t="s">
        <v>19</v>
      </c>
      <c r="B409" s="100" t="s">
        <v>42</v>
      </c>
      <c r="C409" s="132">
        <v>2220220320</v>
      </c>
      <c r="D409" s="102" t="s">
        <v>97</v>
      </c>
      <c r="E409" s="101" t="s">
        <v>98</v>
      </c>
      <c r="F409" s="21">
        <f>F410</f>
        <v>2677</v>
      </c>
      <c r="G409" s="21">
        <f t="shared" si="119"/>
        <v>820.8</v>
      </c>
      <c r="H409" s="21">
        <f t="shared" si="119"/>
        <v>870.8</v>
      </c>
    </row>
    <row r="410" spans="1:8" ht="12.75">
      <c r="A410" s="100" t="s">
        <v>19</v>
      </c>
      <c r="B410" s="100" t="s">
        <v>42</v>
      </c>
      <c r="C410" s="132">
        <v>2220220320</v>
      </c>
      <c r="D410" s="100">
        <v>610</v>
      </c>
      <c r="E410" s="101" t="s">
        <v>104</v>
      </c>
      <c r="F410" s="21">
        <f>870.8+1806.2</f>
        <v>2677</v>
      </c>
      <c r="G410" s="21">
        <f>870.8-50</f>
        <v>820.8</v>
      </c>
      <c r="H410" s="21">
        <v>870.8</v>
      </c>
    </row>
    <row r="411" spans="1:8" ht="47.25">
      <c r="A411" s="126" t="s">
        <v>19</v>
      </c>
      <c r="B411" s="126" t="s">
        <v>42</v>
      </c>
      <c r="C411" s="126">
        <v>2220300000</v>
      </c>
      <c r="D411" s="126"/>
      <c r="E411" s="56" t="s">
        <v>334</v>
      </c>
      <c r="F411" s="21">
        <f>F412</f>
        <v>600.1</v>
      </c>
      <c r="G411" s="21">
        <f aca="true" t="shared" si="120" ref="G411:H413">G412</f>
        <v>29.8</v>
      </c>
      <c r="H411" s="21">
        <f t="shared" si="120"/>
        <v>29.6</v>
      </c>
    </row>
    <row r="412" spans="1:8" ht="47.25">
      <c r="A412" s="126" t="s">
        <v>19</v>
      </c>
      <c r="B412" s="126" t="s">
        <v>42</v>
      </c>
      <c r="C412" s="126" t="s">
        <v>335</v>
      </c>
      <c r="D412" s="126"/>
      <c r="E412" s="56" t="s">
        <v>350</v>
      </c>
      <c r="F412" s="21">
        <f>F413</f>
        <v>600.1</v>
      </c>
      <c r="G412" s="21">
        <f t="shared" si="120"/>
        <v>29.8</v>
      </c>
      <c r="H412" s="21">
        <f t="shared" si="120"/>
        <v>29.6</v>
      </c>
    </row>
    <row r="413" spans="1:8" ht="31.5">
      <c r="A413" s="126" t="s">
        <v>19</v>
      </c>
      <c r="B413" s="126" t="s">
        <v>42</v>
      </c>
      <c r="C413" s="126" t="s">
        <v>335</v>
      </c>
      <c r="D413" s="125" t="s">
        <v>97</v>
      </c>
      <c r="E413" s="56" t="s">
        <v>98</v>
      </c>
      <c r="F413" s="21">
        <f>F414</f>
        <v>600.1</v>
      </c>
      <c r="G413" s="21">
        <f t="shared" si="120"/>
        <v>29.8</v>
      </c>
      <c r="H413" s="21">
        <f t="shared" si="120"/>
        <v>29.6</v>
      </c>
    </row>
    <row r="414" spans="1:8" ht="12.75">
      <c r="A414" s="126" t="s">
        <v>19</v>
      </c>
      <c r="B414" s="126" t="s">
        <v>42</v>
      </c>
      <c r="C414" s="126" t="s">
        <v>335</v>
      </c>
      <c r="D414" s="126">
        <v>610</v>
      </c>
      <c r="E414" s="56" t="s">
        <v>104</v>
      </c>
      <c r="F414" s="21">
        <f>91.9+508.2</f>
        <v>600.1</v>
      </c>
      <c r="G414" s="21">
        <v>29.8</v>
      </c>
      <c r="H414" s="21">
        <v>29.6</v>
      </c>
    </row>
    <row r="415" spans="1:8" ht="63">
      <c r="A415" s="210" t="s">
        <v>19</v>
      </c>
      <c r="B415" s="210" t="s">
        <v>42</v>
      </c>
      <c r="C415" s="210">
        <v>2220400000</v>
      </c>
      <c r="D415" s="210"/>
      <c r="E415" s="56" t="s">
        <v>747</v>
      </c>
      <c r="F415" s="21">
        <f>F416</f>
        <v>462.7</v>
      </c>
      <c r="G415" s="21">
        <f aca="true" t="shared" si="121" ref="G415:H417">G416</f>
        <v>0</v>
      </c>
      <c r="H415" s="21">
        <f t="shared" si="121"/>
        <v>0</v>
      </c>
    </row>
    <row r="416" spans="1:8" ht="31.5">
      <c r="A416" s="210" t="s">
        <v>19</v>
      </c>
      <c r="B416" s="210" t="s">
        <v>42</v>
      </c>
      <c r="C416" s="210">
        <v>2220420020</v>
      </c>
      <c r="D416" s="210"/>
      <c r="E416" s="56" t="s">
        <v>656</v>
      </c>
      <c r="F416" s="21">
        <f>F417</f>
        <v>462.7</v>
      </c>
      <c r="G416" s="21">
        <f t="shared" si="121"/>
        <v>0</v>
      </c>
      <c r="H416" s="21">
        <f t="shared" si="121"/>
        <v>0</v>
      </c>
    </row>
    <row r="417" spans="1:8" ht="31.5">
      <c r="A417" s="210" t="s">
        <v>19</v>
      </c>
      <c r="B417" s="210" t="s">
        <v>42</v>
      </c>
      <c r="C417" s="210">
        <v>2220420020</v>
      </c>
      <c r="D417" s="209" t="s">
        <v>97</v>
      </c>
      <c r="E417" s="56" t="s">
        <v>98</v>
      </c>
      <c r="F417" s="21">
        <f>F418</f>
        <v>462.7</v>
      </c>
      <c r="G417" s="21">
        <f t="shared" si="121"/>
        <v>0</v>
      </c>
      <c r="H417" s="21">
        <f t="shared" si="121"/>
        <v>0</v>
      </c>
    </row>
    <row r="418" spans="1:8" ht="12.75">
      <c r="A418" s="210" t="s">
        <v>19</v>
      </c>
      <c r="B418" s="210" t="s">
        <v>42</v>
      </c>
      <c r="C418" s="210">
        <v>2220420020</v>
      </c>
      <c r="D418" s="210">
        <v>610</v>
      </c>
      <c r="E418" s="56" t="s">
        <v>104</v>
      </c>
      <c r="F418" s="21">
        <v>462.7</v>
      </c>
      <c r="G418" s="21">
        <v>0</v>
      </c>
      <c r="H418" s="21">
        <v>0</v>
      </c>
    </row>
    <row r="419" spans="1:8" ht="31.5">
      <c r="A419" s="100" t="s">
        <v>19</v>
      </c>
      <c r="B419" s="100" t="s">
        <v>42</v>
      </c>
      <c r="C419" s="102">
        <v>2500000000</v>
      </c>
      <c r="D419" s="100"/>
      <c r="E419" s="101" t="s">
        <v>323</v>
      </c>
      <c r="F419" s="21">
        <f>F420</f>
        <v>2419.9</v>
      </c>
      <c r="G419" s="21">
        <f aca="true" t="shared" si="122" ref="G419:H419">G420</f>
        <v>1882</v>
      </c>
      <c r="H419" s="21">
        <f t="shared" si="122"/>
        <v>1882</v>
      </c>
    </row>
    <row r="420" spans="1:8" ht="31.5">
      <c r="A420" s="100" t="s">
        <v>19</v>
      </c>
      <c r="B420" s="100" t="s">
        <v>42</v>
      </c>
      <c r="C420" s="102">
        <v>2520000000</v>
      </c>
      <c r="D420" s="100"/>
      <c r="E420" s="101" t="s">
        <v>249</v>
      </c>
      <c r="F420" s="21">
        <f>F425+F429+F433+F421</f>
        <v>2419.9</v>
      </c>
      <c r="G420" s="21">
        <f>G425+G429+G433+G421</f>
        <v>1882</v>
      </c>
      <c r="H420" s="21">
        <f>H425+H429+H433+H421</f>
        <v>1882</v>
      </c>
    </row>
    <row r="421" spans="1:8" ht="63">
      <c r="A421" s="187" t="s">
        <v>19</v>
      </c>
      <c r="B421" s="187" t="s">
        <v>42</v>
      </c>
      <c r="C421" s="187">
        <v>2520100000</v>
      </c>
      <c r="D421" s="187"/>
      <c r="E421" s="56" t="s">
        <v>664</v>
      </c>
      <c r="F421" s="21">
        <f>F422</f>
        <v>406.20000000000005</v>
      </c>
      <c r="G421" s="21">
        <f aca="true" t="shared" si="123" ref="G421:H423">G422</f>
        <v>0</v>
      </c>
      <c r="H421" s="21">
        <f t="shared" si="123"/>
        <v>0</v>
      </c>
    </row>
    <row r="422" spans="1:8" ht="31.5">
      <c r="A422" s="187" t="s">
        <v>19</v>
      </c>
      <c r="B422" s="187" t="s">
        <v>42</v>
      </c>
      <c r="C422" s="10" t="s">
        <v>665</v>
      </c>
      <c r="D422" s="187"/>
      <c r="E422" s="56" t="s">
        <v>666</v>
      </c>
      <c r="F422" s="21">
        <f>F423</f>
        <v>406.20000000000005</v>
      </c>
      <c r="G422" s="21">
        <f t="shared" si="123"/>
        <v>0</v>
      </c>
      <c r="H422" s="21">
        <f t="shared" si="123"/>
        <v>0</v>
      </c>
    </row>
    <row r="423" spans="1:8" ht="31.5">
      <c r="A423" s="187" t="s">
        <v>19</v>
      </c>
      <c r="B423" s="187" t="s">
        <v>42</v>
      </c>
      <c r="C423" s="10" t="s">
        <v>665</v>
      </c>
      <c r="D423" s="186" t="s">
        <v>97</v>
      </c>
      <c r="E423" s="56" t="s">
        <v>98</v>
      </c>
      <c r="F423" s="21">
        <f>F424</f>
        <v>406.20000000000005</v>
      </c>
      <c r="G423" s="21">
        <f t="shared" si="123"/>
        <v>0</v>
      </c>
      <c r="H423" s="21">
        <f t="shared" si="123"/>
        <v>0</v>
      </c>
    </row>
    <row r="424" spans="1:8" ht="12.75">
      <c r="A424" s="187" t="s">
        <v>19</v>
      </c>
      <c r="B424" s="187" t="s">
        <v>42</v>
      </c>
      <c r="C424" s="10" t="s">
        <v>665</v>
      </c>
      <c r="D424" s="187">
        <v>610</v>
      </c>
      <c r="E424" s="56" t="s">
        <v>104</v>
      </c>
      <c r="F424" s="21">
        <f>136.9+269.3</f>
        <v>406.20000000000005</v>
      </c>
      <c r="G424" s="21">
        <v>0</v>
      </c>
      <c r="H424" s="21">
        <v>0</v>
      </c>
    </row>
    <row r="425" spans="1:8" ht="31.5">
      <c r="A425" s="126" t="s">
        <v>19</v>
      </c>
      <c r="B425" s="126" t="s">
        <v>42</v>
      </c>
      <c r="C425" s="125">
        <v>2520400000</v>
      </c>
      <c r="D425" s="126"/>
      <c r="E425" s="56" t="s">
        <v>343</v>
      </c>
      <c r="F425" s="21">
        <f>F426</f>
        <v>256.5</v>
      </c>
      <c r="G425" s="21">
        <f aca="true" t="shared" si="124" ref="G425:H427">G426</f>
        <v>212.9</v>
      </c>
      <c r="H425" s="21">
        <f t="shared" si="124"/>
        <v>212.9</v>
      </c>
    </row>
    <row r="426" spans="1:8" ht="12.75">
      <c r="A426" s="126" t="s">
        <v>19</v>
      </c>
      <c r="B426" s="126" t="s">
        <v>42</v>
      </c>
      <c r="C426" s="125">
        <v>2520420300</v>
      </c>
      <c r="D426" s="126"/>
      <c r="E426" s="56" t="s">
        <v>344</v>
      </c>
      <c r="F426" s="21">
        <f>F427</f>
        <v>256.5</v>
      </c>
      <c r="G426" s="21">
        <f t="shared" si="124"/>
        <v>212.9</v>
      </c>
      <c r="H426" s="21">
        <f t="shared" si="124"/>
        <v>212.9</v>
      </c>
    </row>
    <row r="427" spans="1:8" ht="31.5">
      <c r="A427" s="126" t="s">
        <v>19</v>
      </c>
      <c r="B427" s="126" t="s">
        <v>42</v>
      </c>
      <c r="C427" s="125">
        <v>2520420300</v>
      </c>
      <c r="D427" s="125" t="s">
        <v>97</v>
      </c>
      <c r="E427" s="56" t="s">
        <v>98</v>
      </c>
      <c r="F427" s="21">
        <f>F428</f>
        <v>256.5</v>
      </c>
      <c r="G427" s="21">
        <f t="shared" si="124"/>
        <v>212.9</v>
      </c>
      <c r="H427" s="21">
        <f t="shared" si="124"/>
        <v>212.9</v>
      </c>
    </row>
    <row r="428" spans="1:8" ht="12.75">
      <c r="A428" s="126" t="s">
        <v>19</v>
      </c>
      <c r="B428" s="126" t="s">
        <v>42</v>
      </c>
      <c r="C428" s="125">
        <v>2520420300</v>
      </c>
      <c r="D428" s="126">
        <v>610</v>
      </c>
      <c r="E428" s="56" t="s">
        <v>104</v>
      </c>
      <c r="F428" s="21">
        <f>212.9+43.6</f>
        <v>256.5</v>
      </c>
      <c r="G428" s="21">
        <v>212.9</v>
      </c>
      <c r="H428" s="21">
        <v>212.9</v>
      </c>
    </row>
    <row r="429" spans="1:8" ht="31.5">
      <c r="A429" s="156" t="s">
        <v>19</v>
      </c>
      <c r="B429" s="156" t="s">
        <v>42</v>
      </c>
      <c r="C429" s="155">
        <v>2520500000</v>
      </c>
      <c r="D429" s="156"/>
      <c r="E429" s="157" t="s">
        <v>360</v>
      </c>
      <c r="F429" s="21">
        <f>F430</f>
        <v>47.2</v>
      </c>
      <c r="G429" s="21">
        <f aca="true" t="shared" si="125" ref="G429:H431">G430</f>
        <v>47.2</v>
      </c>
      <c r="H429" s="21">
        <f t="shared" si="125"/>
        <v>47.2</v>
      </c>
    </row>
    <row r="430" spans="1:8" ht="12.75">
      <c r="A430" s="156" t="s">
        <v>19</v>
      </c>
      <c r="B430" s="156" t="s">
        <v>42</v>
      </c>
      <c r="C430" s="155">
        <v>2520520300</v>
      </c>
      <c r="D430" s="156"/>
      <c r="E430" s="157" t="s">
        <v>361</v>
      </c>
      <c r="F430" s="21">
        <f>F431</f>
        <v>47.2</v>
      </c>
      <c r="G430" s="21">
        <f t="shared" si="125"/>
        <v>47.2</v>
      </c>
      <c r="H430" s="21">
        <f t="shared" si="125"/>
        <v>47.2</v>
      </c>
    </row>
    <row r="431" spans="1:8" ht="31.5">
      <c r="A431" s="156" t="s">
        <v>19</v>
      </c>
      <c r="B431" s="156" t="s">
        <v>42</v>
      </c>
      <c r="C431" s="155">
        <v>2520520300</v>
      </c>
      <c r="D431" s="155" t="s">
        <v>97</v>
      </c>
      <c r="E431" s="56" t="s">
        <v>98</v>
      </c>
      <c r="F431" s="21">
        <f>F432</f>
        <v>47.2</v>
      </c>
      <c r="G431" s="21">
        <f t="shared" si="125"/>
        <v>47.2</v>
      </c>
      <c r="H431" s="21">
        <f t="shared" si="125"/>
        <v>47.2</v>
      </c>
    </row>
    <row r="432" spans="1:8" ht="12.75">
      <c r="A432" s="156" t="s">
        <v>19</v>
      </c>
      <c r="B432" s="156" t="s">
        <v>42</v>
      </c>
      <c r="C432" s="155">
        <v>2520520300</v>
      </c>
      <c r="D432" s="156">
        <v>610</v>
      </c>
      <c r="E432" s="56" t="s">
        <v>104</v>
      </c>
      <c r="F432" s="21">
        <v>47.2</v>
      </c>
      <c r="G432" s="21">
        <v>47.2</v>
      </c>
      <c r="H432" s="21">
        <v>47.2</v>
      </c>
    </row>
    <row r="433" spans="1:8" ht="31.5">
      <c r="A433" s="156" t="s">
        <v>19</v>
      </c>
      <c r="B433" s="156" t="s">
        <v>42</v>
      </c>
      <c r="C433" s="155">
        <v>2520600000</v>
      </c>
      <c r="D433" s="156"/>
      <c r="E433" s="157" t="s">
        <v>359</v>
      </c>
      <c r="F433" s="21">
        <f>F434</f>
        <v>1710</v>
      </c>
      <c r="G433" s="21">
        <f aca="true" t="shared" si="126" ref="G433:H435">G434</f>
        <v>1621.9</v>
      </c>
      <c r="H433" s="21">
        <f t="shared" si="126"/>
        <v>1621.9</v>
      </c>
    </row>
    <row r="434" spans="1:8" ht="12.75">
      <c r="A434" s="156" t="s">
        <v>19</v>
      </c>
      <c r="B434" s="156" t="s">
        <v>42</v>
      </c>
      <c r="C434" s="155">
        <v>2520620200</v>
      </c>
      <c r="D434" s="156"/>
      <c r="E434" s="157" t="s">
        <v>284</v>
      </c>
      <c r="F434" s="21">
        <f>F435</f>
        <v>1710</v>
      </c>
      <c r="G434" s="21">
        <f t="shared" si="126"/>
        <v>1621.9</v>
      </c>
      <c r="H434" s="21">
        <f t="shared" si="126"/>
        <v>1621.9</v>
      </c>
    </row>
    <row r="435" spans="1:8" ht="31.5">
      <c r="A435" s="156" t="s">
        <v>19</v>
      </c>
      <c r="B435" s="156" t="s">
        <v>42</v>
      </c>
      <c r="C435" s="155">
        <v>2520620200</v>
      </c>
      <c r="D435" s="155" t="s">
        <v>97</v>
      </c>
      <c r="E435" s="56" t="s">
        <v>98</v>
      </c>
      <c r="F435" s="21">
        <f>F436</f>
        <v>1710</v>
      </c>
      <c r="G435" s="21">
        <f t="shared" si="126"/>
        <v>1621.9</v>
      </c>
      <c r="H435" s="21">
        <f t="shared" si="126"/>
        <v>1621.9</v>
      </c>
    </row>
    <row r="436" spans="1:8" ht="12.75">
      <c r="A436" s="156" t="s">
        <v>19</v>
      </c>
      <c r="B436" s="156" t="s">
        <v>42</v>
      </c>
      <c r="C436" s="155">
        <v>2520620200</v>
      </c>
      <c r="D436" s="156">
        <v>610</v>
      </c>
      <c r="E436" s="56" t="s">
        <v>104</v>
      </c>
      <c r="F436" s="21">
        <f>1621.9+88.1</f>
        <v>1710</v>
      </c>
      <c r="G436" s="21">
        <v>1621.9</v>
      </c>
      <c r="H436" s="21">
        <v>1621.9</v>
      </c>
    </row>
    <row r="437" spans="1:8" ht="12.75">
      <c r="A437" s="193" t="s">
        <v>19</v>
      </c>
      <c r="B437" s="193" t="s">
        <v>42</v>
      </c>
      <c r="C437" s="192">
        <v>9900000000</v>
      </c>
      <c r="D437" s="192"/>
      <c r="E437" s="56" t="s">
        <v>105</v>
      </c>
      <c r="F437" s="21">
        <f>F438</f>
        <v>100</v>
      </c>
      <c r="G437" s="21">
        <f aca="true" t="shared" si="127" ref="G437:H440">G438</f>
        <v>0</v>
      </c>
      <c r="H437" s="21">
        <f t="shared" si="127"/>
        <v>0</v>
      </c>
    </row>
    <row r="438" spans="1:8" ht="47.25">
      <c r="A438" s="193" t="s">
        <v>19</v>
      </c>
      <c r="B438" s="193" t="s">
        <v>42</v>
      </c>
      <c r="C438" s="192">
        <v>9920000000</v>
      </c>
      <c r="D438" s="192"/>
      <c r="E438" s="56" t="s">
        <v>699</v>
      </c>
      <c r="F438" s="21">
        <f>F439</f>
        <v>100</v>
      </c>
      <c r="G438" s="21">
        <f t="shared" si="127"/>
        <v>0</v>
      </c>
      <c r="H438" s="21">
        <f t="shared" si="127"/>
        <v>0</v>
      </c>
    </row>
    <row r="439" spans="1:8" ht="47.25">
      <c r="A439" s="193" t="s">
        <v>19</v>
      </c>
      <c r="B439" s="193" t="s">
        <v>42</v>
      </c>
      <c r="C439" s="192">
        <v>9920010920</v>
      </c>
      <c r="D439" s="192"/>
      <c r="E439" s="56" t="s">
        <v>700</v>
      </c>
      <c r="F439" s="21">
        <f>F440</f>
        <v>100</v>
      </c>
      <c r="G439" s="21">
        <f t="shared" si="127"/>
        <v>0</v>
      </c>
      <c r="H439" s="21">
        <f t="shared" si="127"/>
        <v>0</v>
      </c>
    </row>
    <row r="440" spans="1:8" ht="31.5">
      <c r="A440" s="193" t="s">
        <v>19</v>
      </c>
      <c r="B440" s="193" t="s">
        <v>42</v>
      </c>
      <c r="C440" s="192">
        <v>9920010920</v>
      </c>
      <c r="D440" s="192" t="s">
        <v>97</v>
      </c>
      <c r="E440" s="56" t="s">
        <v>98</v>
      </c>
      <c r="F440" s="21">
        <f>F441</f>
        <v>100</v>
      </c>
      <c r="G440" s="21">
        <f t="shared" si="127"/>
        <v>0</v>
      </c>
      <c r="H440" s="21">
        <f t="shared" si="127"/>
        <v>0</v>
      </c>
    </row>
    <row r="441" spans="1:8" ht="12.75">
      <c r="A441" s="193" t="s">
        <v>19</v>
      </c>
      <c r="B441" s="193" t="s">
        <v>42</v>
      </c>
      <c r="C441" s="192">
        <v>9920010920</v>
      </c>
      <c r="D441" s="192">
        <v>610</v>
      </c>
      <c r="E441" s="56" t="s">
        <v>104</v>
      </c>
      <c r="F441" s="21">
        <v>100</v>
      </c>
      <c r="G441" s="21">
        <v>0</v>
      </c>
      <c r="H441" s="21">
        <v>0</v>
      </c>
    </row>
    <row r="442" spans="1:8" ht="12.75">
      <c r="A442" s="100" t="s">
        <v>19</v>
      </c>
      <c r="B442" s="100" t="s">
        <v>39</v>
      </c>
      <c r="C442" s="100" t="s">
        <v>66</v>
      </c>
      <c r="D442" s="100" t="s">
        <v>66</v>
      </c>
      <c r="E442" s="42" t="s">
        <v>31</v>
      </c>
      <c r="F442" s="21">
        <f>F443+F452+F465</f>
        <v>9673.6</v>
      </c>
      <c r="G442" s="21">
        <f>G443+G452+G465</f>
        <v>1422.1</v>
      </c>
      <c r="H442" s="21">
        <f>H443+H452+H465</f>
        <v>1422.1</v>
      </c>
    </row>
    <row r="443" spans="1:8" ht="12.75">
      <c r="A443" s="100" t="s">
        <v>19</v>
      </c>
      <c r="B443" s="100" t="s">
        <v>53</v>
      </c>
      <c r="C443" s="100" t="s">
        <v>66</v>
      </c>
      <c r="D443" s="100" t="s">
        <v>66</v>
      </c>
      <c r="E443" s="101" t="s">
        <v>32</v>
      </c>
      <c r="F443" s="21">
        <f>F444</f>
        <v>698.3</v>
      </c>
      <c r="G443" s="21">
        <f aca="true" t="shared" si="128" ref="G443:H446">G444</f>
        <v>698.3</v>
      </c>
      <c r="H443" s="21">
        <f t="shared" si="128"/>
        <v>698.3</v>
      </c>
    </row>
    <row r="444" spans="1:8" ht="47.25">
      <c r="A444" s="100" t="s">
        <v>19</v>
      </c>
      <c r="B444" s="100" t="s">
        <v>53</v>
      </c>
      <c r="C444" s="102">
        <v>2200000000</v>
      </c>
      <c r="D444" s="100"/>
      <c r="E444" s="101" t="s">
        <v>322</v>
      </c>
      <c r="F444" s="21">
        <f>F445</f>
        <v>698.3</v>
      </c>
      <c r="G444" s="21">
        <f t="shared" si="128"/>
        <v>698.3</v>
      </c>
      <c r="H444" s="21">
        <f t="shared" si="128"/>
        <v>698.3</v>
      </c>
    </row>
    <row r="445" spans="1:8" ht="31.5">
      <c r="A445" s="100" t="s">
        <v>19</v>
      </c>
      <c r="B445" s="100" t="s">
        <v>53</v>
      </c>
      <c r="C445" s="102">
        <v>2240000000</v>
      </c>
      <c r="D445" s="100"/>
      <c r="E445" s="101" t="s">
        <v>132</v>
      </c>
      <c r="F445" s="21">
        <f>F446</f>
        <v>698.3</v>
      </c>
      <c r="G445" s="21">
        <f t="shared" si="128"/>
        <v>698.3</v>
      </c>
      <c r="H445" s="21">
        <f t="shared" si="128"/>
        <v>698.3</v>
      </c>
    </row>
    <row r="446" spans="1:8" ht="12.75">
      <c r="A446" s="100" t="s">
        <v>19</v>
      </c>
      <c r="B446" s="100" t="s">
        <v>53</v>
      </c>
      <c r="C446" s="100">
        <v>2240400000</v>
      </c>
      <c r="D446" s="100"/>
      <c r="E446" s="101" t="s">
        <v>187</v>
      </c>
      <c r="F446" s="21">
        <f>F447</f>
        <v>698.3</v>
      </c>
      <c r="G446" s="21">
        <f t="shared" si="128"/>
        <v>698.3</v>
      </c>
      <c r="H446" s="21">
        <f t="shared" si="128"/>
        <v>698.3</v>
      </c>
    </row>
    <row r="447" spans="1:8" ht="47.25">
      <c r="A447" s="100" t="s">
        <v>19</v>
      </c>
      <c r="B447" s="100" t="s">
        <v>53</v>
      </c>
      <c r="C447" s="100">
        <v>2240420390</v>
      </c>
      <c r="D447" s="100"/>
      <c r="E447" s="101" t="s">
        <v>67</v>
      </c>
      <c r="F447" s="21">
        <f>F448+F450</f>
        <v>698.3</v>
      </c>
      <c r="G447" s="21">
        <f>G448+G450</f>
        <v>698.3</v>
      </c>
      <c r="H447" s="21">
        <f>H448+H450</f>
        <v>698.3</v>
      </c>
    </row>
    <row r="448" spans="1:8" ht="31.5">
      <c r="A448" s="100" t="s">
        <v>19</v>
      </c>
      <c r="B448" s="100" t="s">
        <v>53</v>
      </c>
      <c r="C448" s="100">
        <v>2240420390</v>
      </c>
      <c r="D448" s="102" t="s">
        <v>69</v>
      </c>
      <c r="E448" s="101" t="s">
        <v>95</v>
      </c>
      <c r="F448" s="21">
        <f>F449</f>
        <v>20.3</v>
      </c>
      <c r="G448" s="21">
        <f>G449</f>
        <v>20.3</v>
      </c>
      <c r="H448" s="21">
        <f>H449</f>
        <v>20.3</v>
      </c>
    </row>
    <row r="449" spans="1:8" ht="31.5">
      <c r="A449" s="100" t="s">
        <v>19</v>
      </c>
      <c r="B449" s="100" t="s">
        <v>53</v>
      </c>
      <c r="C449" s="100">
        <v>2240420390</v>
      </c>
      <c r="D449" s="100">
        <v>240</v>
      </c>
      <c r="E449" s="101" t="s">
        <v>223</v>
      </c>
      <c r="F449" s="21">
        <v>20.3</v>
      </c>
      <c r="G449" s="21">
        <v>20.3</v>
      </c>
      <c r="H449" s="21">
        <v>20.3</v>
      </c>
    </row>
    <row r="450" spans="1:8" ht="12.75">
      <c r="A450" s="100" t="s">
        <v>19</v>
      </c>
      <c r="B450" s="100" t="s">
        <v>53</v>
      </c>
      <c r="C450" s="100">
        <v>2240420390</v>
      </c>
      <c r="D450" s="102" t="s">
        <v>73</v>
      </c>
      <c r="E450" s="101" t="s">
        <v>74</v>
      </c>
      <c r="F450" s="21">
        <f>F451</f>
        <v>678</v>
      </c>
      <c r="G450" s="21">
        <f>G451</f>
        <v>678</v>
      </c>
      <c r="H450" s="21">
        <f>H451</f>
        <v>678</v>
      </c>
    </row>
    <row r="451" spans="1:8" ht="12.75">
      <c r="A451" s="100" t="s">
        <v>19</v>
      </c>
      <c r="B451" s="100" t="s">
        <v>53</v>
      </c>
      <c r="C451" s="100">
        <v>2240420390</v>
      </c>
      <c r="D451" s="102" t="s">
        <v>141</v>
      </c>
      <c r="E451" s="101" t="s">
        <v>142</v>
      </c>
      <c r="F451" s="21">
        <v>678</v>
      </c>
      <c r="G451" s="21">
        <v>678</v>
      </c>
      <c r="H451" s="21">
        <v>678</v>
      </c>
    </row>
    <row r="452" spans="1:8" ht="12.75">
      <c r="A452" s="100" t="s">
        <v>19</v>
      </c>
      <c r="B452" s="100" t="s">
        <v>40</v>
      </c>
      <c r="C452" s="100" t="s">
        <v>66</v>
      </c>
      <c r="D452" s="100" t="s">
        <v>66</v>
      </c>
      <c r="E452" s="101" t="s">
        <v>34</v>
      </c>
      <c r="F452" s="21">
        <f>F453</f>
        <v>607.1</v>
      </c>
      <c r="G452" s="21">
        <f>G453</f>
        <v>107.1</v>
      </c>
      <c r="H452" s="21">
        <f aca="true" t="shared" si="129" ref="G452:H455">H453</f>
        <v>107.1</v>
      </c>
    </row>
    <row r="453" spans="1:8" ht="47.25">
      <c r="A453" s="100" t="s">
        <v>19</v>
      </c>
      <c r="B453" s="100" t="s">
        <v>40</v>
      </c>
      <c r="C453" s="102">
        <v>2200000000</v>
      </c>
      <c r="D453" s="100"/>
      <c r="E453" s="101" t="s">
        <v>322</v>
      </c>
      <c r="F453" s="21">
        <f>F454</f>
        <v>607.1</v>
      </c>
      <c r="G453" s="21">
        <f t="shared" si="129"/>
        <v>107.1</v>
      </c>
      <c r="H453" s="21">
        <f t="shared" si="129"/>
        <v>107.1</v>
      </c>
    </row>
    <row r="454" spans="1:8" ht="31.5">
      <c r="A454" s="100" t="s">
        <v>19</v>
      </c>
      <c r="B454" s="100" t="s">
        <v>40</v>
      </c>
      <c r="C454" s="102">
        <v>2240000000</v>
      </c>
      <c r="D454" s="100"/>
      <c r="E454" s="101" t="s">
        <v>132</v>
      </c>
      <c r="F454" s="21">
        <f>F455+F459</f>
        <v>607.1</v>
      </c>
      <c r="G454" s="21">
        <f aca="true" t="shared" si="130" ref="G454:H454">G455+G459</f>
        <v>107.1</v>
      </c>
      <c r="H454" s="21">
        <f t="shared" si="130"/>
        <v>107.1</v>
      </c>
    </row>
    <row r="455" spans="1:8" ht="31.5">
      <c r="A455" s="100" t="s">
        <v>19</v>
      </c>
      <c r="B455" s="100" t="s">
        <v>40</v>
      </c>
      <c r="C455" s="102">
        <v>2240100000</v>
      </c>
      <c r="D455" s="100"/>
      <c r="E455" s="101" t="s">
        <v>188</v>
      </c>
      <c r="F455" s="21">
        <f>F456</f>
        <v>500</v>
      </c>
      <c r="G455" s="21">
        <f t="shared" si="129"/>
        <v>0</v>
      </c>
      <c r="H455" s="21">
        <f t="shared" si="129"/>
        <v>0</v>
      </c>
    </row>
    <row r="456" spans="1:8" ht="31.5">
      <c r="A456" s="100" t="s">
        <v>19</v>
      </c>
      <c r="B456" s="100" t="s">
        <v>40</v>
      </c>
      <c r="C456" s="102">
        <v>2240120330</v>
      </c>
      <c r="D456" s="100"/>
      <c r="E456" s="101" t="s">
        <v>143</v>
      </c>
      <c r="F456" s="21">
        <f>F457</f>
        <v>500</v>
      </c>
      <c r="G456" s="21">
        <f>G457</f>
        <v>0</v>
      </c>
      <c r="H456" s="21">
        <f>H457</f>
        <v>0</v>
      </c>
    </row>
    <row r="457" spans="1:8" ht="31.5">
      <c r="A457" s="100" t="s">
        <v>19</v>
      </c>
      <c r="B457" s="100" t="s">
        <v>40</v>
      </c>
      <c r="C457" s="102">
        <v>2240120330</v>
      </c>
      <c r="D457" s="102" t="s">
        <v>97</v>
      </c>
      <c r="E457" s="101" t="s">
        <v>98</v>
      </c>
      <c r="F457" s="21">
        <f>F458</f>
        <v>500</v>
      </c>
      <c r="G457" s="21">
        <f>G458</f>
        <v>0</v>
      </c>
      <c r="H457" s="21">
        <f>H458</f>
        <v>0</v>
      </c>
    </row>
    <row r="458" spans="1:8" ht="31.5">
      <c r="A458" s="100" t="s">
        <v>19</v>
      </c>
      <c r="B458" s="100" t="s">
        <v>40</v>
      </c>
      <c r="C458" s="102">
        <v>2240120330</v>
      </c>
      <c r="D458" s="100">
        <v>630</v>
      </c>
      <c r="E458" s="101" t="s">
        <v>144</v>
      </c>
      <c r="F458" s="21">
        <v>500</v>
      </c>
      <c r="G458" s="21">
        <v>0</v>
      </c>
      <c r="H458" s="21">
        <v>0</v>
      </c>
    </row>
    <row r="459" spans="1:8" ht="31.5">
      <c r="A459" s="100" t="s">
        <v>19</v>
      </c>
      <c r="B459" s="100" t="s">
        <v>40</v>
      </c>
      <c r="C459" s="102">
        <v>2240200000</v>
      </c>
      <c r="D459" s="100"/>
      <c r="E459" s="101" t="s">
        <v>145</v>
      </c>
      <c r="F459" s="21">
        <f>F460</f>
        <v>107.1</v>
      </c>
      <c r="G459" s="21">
        <f>G460</f>
        <v>107.1</v>
      </c>
      <c r="H459" s="21">
        <f>H460</f>
        <v>107.1</v>
      </c>
    </row>
    <row r="460" spans="1:8" ht="31.5">
      <c r="A460" s="100" t="s">
        <v>19</v>
      </c>
      <c r="B460" s="100" t="s">
        <v>40</v>
      </c>
      <c r="C460" s="102">
        <v>2240220350</v>
      </c>
      <c r="D460" s="100"/>
      <c r="E460" s="101" t="s">
        <v>189</v>
      </c>
      <c r="F460" s="21">
        <f>F461+F463</f>
        <v>107.1</v>
      </c>
      <c r="G460" s="21">
        <f>G461+G463</f>
        <v>107.1</v>
      </c>
      <c r="H460" s="21">
        <f>H461+H463</f>
        <v>107.1</v>
      </c>
    </row>
    <row r="461" spans="1:8" ht="31.5">
      <c r="A461" s="100" t="s">
        <v>19</v>
      </c>
      <c r="B461" s="100" t="s">
        <v>40</v>
      </c>
      <c r="C461" s="102">
        <v>2240220350</v>
      </c>
      <c r="D461" s="102" t="s">
        <v>69</v>
      </c>
      <c r="E461" s="101" t="s">
        <v>95</v>
      </c>
      <c r="F461" s="21">
        <f>F462</f>
        <v>3.1</v>
      </c>
      <c r="G461" s="21">
        <f>G462</f>
        <v>3.1</v>
      </c>
      <c r="H461" s="21">
        <f>H462</f>
        <v>3.1</v>
      </c>
    </row>
    <row r="462" spans="1:8" ht="31.5">
      <c r="A462" s="100" t="s">
        <v>19</v>
      </c>
      <c r="B462" s="100" t="s">
        <v>40</v>
      </c>
      <c r="C462" s="102">
        <v>2240220350</v>
      </c>
      <c r="D462" s="100">
        <v>240</v>
      </c>
      <c r="E462" s="101" t="s">
        <v>223</v>
      </c>
      <c r="F462" s="21">
        <v>3.1</v>
      </c>
      <c r="G462" s="21">
        <v>3.1</v>
      </c>
      <c r="H462" s="21">
        <v>3.1</v>
      </c>
    </row>
    <row r="463" spans="1:8" ht="12.75">
      <c r="A463" s="100" t="s">
        <v>19</v>
      </c>
      <c r="B463" s="100" t="s">
        <v>40</v>
      </c>
      <c r="C463" s="102">
        <v>2240220350</v>
      </c>
      <c r="D463" s="100" t="s">
        <v>73</v>
      </c>
      <c r="E463" s="101" t="s">
        <v>74</v>
      </c>
      <c r="F463" s="21">
        <f>F464</f>
        <v>104</v>
      </c>
      <c r="G463" s="21">
        <f>G464</f>
        <v>104</v>
      </c>
      <c r="H463" s="21">
        <f>H464</f>
        <v>104</v>
      </c>
    </row>
    <row r="464" spans="1:8" ht="12.75">
      <c r="A464" s="100" t="s">
        <v>19</v>
      </c>
      <c r="B464" s="100" t="s">
        <v>40</v>
      </c>
      <c r="C464" s="102">
        <v>2240220350</v>
      </c>
      <c r="D464" s="100" t="s">
        <v>141</v>
      </c>
      <c r="E464" s="101" t="s">
        <v>142</v>
      </c>
      <c r="F464" s="21">
        <v>104</v>
      </c>
      <c r="G464" s="21">
        <v>104</v>
      </c>
      <c r="H464" s="21">
        <v>104</v>
      </c>
    </row>
    <row r="465" spans="1:8" ht="12.75">
      <c r="A465" s="100" t="s">
        <v>19</v>
      </c>
      <c r="B465" s="100">
        <v>1004</v>
      </c>
      <c r="C465" s="71"/>
      <c r="D465" s="71"/>
      <c r="E465" s="49" t="s">
        <v>85</v>
      </c>
      <c r="F465" s="21">
        <f>F466</f>
        <v>8368.2</v>
      </c>
      <c r="G465" s="21">
        <f aca="true" t="shared" si="131" ref="G465:H468">G466</f>
        <v>616.7</v>
      </c>
      <c r="H465" s="21">
        <f t="shared" si="131"/>
        <v>616.7</v>
      </c>
    </row>
    <row r="466" spans="1:8" ht="47.25">
      <c r="A466" s="100" t="s">
        <v>19</v>
      </c>
      <c r="B466" s="100">
        <v>1004</v>
      </c>
      <c r="C466" s="102">
        <v>2200000000</v>
      </c>
      <c r="D466" s="100"/>
      <c r="E466" s="101" t="s">
        <v>322</v>
      </c>
      <c r="F466" s="21">
        <f>F467</f>
        <v>8368.2</v>
      </c>
      <c r="G466" s="21">
        <f t="shared" si="131"/>
        <v>616.7</v>
      </c>
      <c r="H466" s="21">
        <f t="shared" si="131"/>
        <v>616.7</v>
      </c>
    </row>
    <row r="467" spans="1:8" ht="31.5">
      <c r="A467" s="100" t="s">
        <v>19</v>
      </c>
      <c r="B467" s="100">
        <v>1004</v>
      </c>
      <c r="C467" s="102">
        <v>2240000000</v>
      </c>
      <c r="D467" s="100"/>
      <c r="E467" s="101" t="s">
        <v>132</v>
      </c>
      <c r="F467" s="21">
        <f>F468</f>
        <v>8368.2</v>
      </c>
      <c r="G467" s="21">
        <f t="shared" si="131"/>
        <v>616.7</v>
      </c>
      <c r="H467" s="21">
        <f t="shared" si="131"/>
        <v>616.7</v>
      </c>
    </row>
    <row r="468" spans="1:8" ht="12.75">
      <c r="A468" s="100" t="s">
        <v>19</v>
      </c>
      <c r="B468" s="100">
        <v>1004</v>
      </c>
      <c r="C468" s="100">
        <v>2240400000</v>
      </c>
      <c r="D468" s="100"/>
      <c r="E468" s="101" t="s">
        <v>187</v>
      </c>
      <c r="F468" s="21">
        <f>F469</f>
        <v>8368.2</v>
      </c>
      <c r="G468" s="21">
        <f t="shared" si="131"/>
        <v>616.7</v>
      </c>
      <c r="H468" s="21">
        <f t="shared" si="131"/>
        <v>616.7</v>
      </c>
    </row>
    <row r="469" spans="1:8" ht="12.75">
      <c r="A469" s="100" t="s">
        <v>19</v>
      </c>
      <c r="B469" s="100">
        <v>1004</v>
      </c>
      <c r="C469" s="100" t="s">
        <v>315</v>
      </c>
      <c r="D469" s="100"/>
      <c r="E469" s="101" t="s">
        <v>222</v>
      </c>
      <c r="F469" s="21">
        <f aca="true" t="shared" si="132" ref="F469:H470">F470</f>
        <v>8368.2</v>
      </c>
      <c r="G469" s="21">
        <f t="shared" si="132"/>
        <v>616.7</v>
      </c>
      <c r="H469" s="21">
        <f t="shared" si="132"/>
        <v>616.7</v>
      </c>
    </row>
    <row r="470" spans="1:8" ht="12.75">
      <c r="A470" s="100" t="s">
        <v>19</v>
      </c>
      <c r="B470" s="100">
        <v>1004</v>
      </c>
      <c r="C470" s="100" t="s">
        <v>315</v>
      </c>
      <c r="D470" s="1" t="s">
        <v>73</v>
      </c>
      <c r="E470" s="47" t="s">
        <v>74</v>
      </c>
      <c r="F470" s="21">
        <f t="shared" si="132"/>
        <v>8368.2</v>
      </c>
      <c r="G470" s="21">
        <f t="shared" si="132"/>
        <v>616.7</v>
      </c>
      <c r="H470" s="21">
        <f t="shared" si="132"/>
        <v>616.7</v>
      </c>
    </row>
    <row r="471" spans="1:8" ht="31.5">
      <c r="A471" s="100" t="s">
        <v>19</v>
      </c>
      <c r="B471" s="100">
        <v>1004</v>
      </c>
      <c r="C471" s="100" t="s">
        <v>315</v>
      </c>
      <c r="D471" s="1" t="s">
        <v>101</v>
      </c>
      <c r="E471" s="47" t="s">
        <v>102</v>
      </c>
      <c r="F471" s="21">
        <f>1673.7+6694.6-0.1</f>
        <v>8368.2</v>
      </c>
      <c r="G471" s="21">
        <v>616.7</v>
      </c>
      <c r="H471" s="21">
        <v>616.7</v>
      </c>
    </row>
    <row r="472" spans="1:8" ht="12.75">
      <c r="A472" s="100" t="s">
        <v>19</v>
      </c>
      <c r="B472" s="100" t="s">
        <v>61</v>
      </c>
      <c r="C472" s="100" t="s">
        <v>66</v>
      </c>
      <c r="D472" s="100" t="s">
        <v>66</v>
      </c>
      <c r="E472" s="101" t="s">
        <v>30</v>
      </c>
      <c r="F472" s="21">
        <f>F473+F513</f>
        <v>40400.5</v>
      </c>
      <c r="G472" s="21">
        <f>G473+G513</f>
        <v>33735</v>
      </c>
      <c r="H472" s="21">
        <f>H473+H513</f>
        <v>33735</v>
      </c>
    </row>
    <row r="473" spans="1:8" ht="12.75">
      <c r="A473" s="100" t="s">
        <v>19</v>
      </c>
      <c r="B473" s="100" t="s">
        <v>86</v>
      </c>
      <c r="C473" s="100" t="s">
        <v>66</v>
      </c>
      <c r="D473" s="100" t="s">
        <v>66</v>
      </c>
      <c r="E473" s="101" t="s">
        <v>62</v>
      </c>
      <c r="F473" s="21">
        <f>F474+F499</f>
        <v>15859.7</v>
      </c>
      <c r="G473" s="21">
        <f>G474+G499</f>
        <v>15584</v>
      </c>
      <c r="H473" s="21">
        <f>H474+H499</f>
        <v>15584</v>
      </c>
    </row>
    <row r="474" spans="1:8" ht="47.25">
      <c r="A474" s="100" t="s">
        <v>19</v>
      </c>
      <c r="B474" s="100" t="s">
        <v>86</v>
      </c>
      <c r="C474" s="102">
        <v>2200000000</v>
      </c>
      <c r="D474" s="100"/>
      <c r="E474" s="101" t="s">
        <v>322</v>
      </c>
      <c r="F474" s="21">
        <f>F475</f>
        <v>15612.2</v>
      </c>
      <c r="G474" s="21">
        <f>G475</f>
        <v>15336.5</v>
      </c>
      <c r="H474" s="21">
        <f>H475</f>
        <v>15336.5</v>
      </c>
    </row>
    <row r="475" spans="1:8" ht="12.75">
      <c r="A475" s="100" t="s">
        <v>19</v>
      </c>
      <c r="B475" s="100" t="s">
        <v>86</v>
      </c>
      <c r="C475" s="100">
        <v>2230000000</v>
      </c>
      <c r="D475" s="100"/>
      <c r="E475" s="101" t="s">
        <v>191</v>
      </c>
      <c r="F475" s="21">
        <f>F476+F480+F484</f>
        <v>15612.2</v>
      </c>
      <c r="G475" s="21">
        <f aca="true" t="shared" si="133" ref="G475:H475">G476+G480+G484</f>
        <v>15336.5</v>
      </c>
      <c r="H475" s="21">
        <f t="shared" si="133"/>
        <v>15336.5</v>
      </c>
    </row>
    <row r="476" spans="1:8" ht="36" customHeight="1">
      <c r="A476" s="100" t="s">
        <v>19</v>
      </c>
      <c r="B476" s="100" t="s">
        <v>86</v>
      </c>
      <c r="C476" s="100">
        <v>2230100000</v>
      </c>
      <c r="D476" s="100"/>
      <c r="E476" s="101" t="s">
        <v>192</v>
      </c>
      <c r="F476" s="21">
        <f aca="true" t="shared" si="134" ref="F476:H478">F477</f>
        <v>13968.300000000001</v>
      </c>
      <c r="G476" s="21">
        <f t="shared" si="134"/>
        <v>13897.1</v>
      </c>
      <c r="H476" s="21">
        <f t="shared" si="134"/>
        <v>13897.1</v>
      </c>
    </row>
    <row r="477" spans="1:8" ht="31.5">
      <c r="A477" s="100" t="s">
        <v>19</v>
      </c>
      <c r="B477" s="2" t="s">
        <v>86</v>
      </c>
      <c r="C477" s="100">
        <v>2230120010</v>
      </c>
      <c r="D477" s="100"/>
      <c r="E477" s="101" t="s">
        <v>123</v>
      </c>
      <c r="F477" s="21">
        <f t="shared" si="134"/>
        <v>13968.300000000001</v>
      </c>
      <c r="G477" s="21">
        <f t="shared" si="134"/>
        <v>13897.1</v>
      </c>
      <c r="H477" s="21">
        <f t="shared" si="134"/>
        <v>13897.1</v>
      </c>
    </row>
    <row r="478" spans="1:8" ht="31.5">
      <c r="A478" s="100" t="s">
        <v>19</v>
      </c>
      <c r="B478" s="2" t="s">
        <v>86</v>
      </c>
      <c r="C478" s="100">
        <v>2230120010</v>
      </c>
      <c r="D478" s="102" t="s">
        <v>97</v>
      </c>
      <c r="E478" s="101" t="s">
        <v>98</v>
      </c>
      <c r="F478" s="21">
        <f t="shared" si="134"/>
        <v>13968.300000000001</v>
      </c>
      <c r="G478" s="21">
        <f t="shared" si="134"/>
        <v>13897.1</v>
      </c>
      <c r="H478" s="21">
        <f t="shared" si="134"/>
        <v>13897.1</v>
      </c>
    </row>
    <row r="479" spans="1:8" ht="12.75">
      <c r="A479" s="100" t="s">
        <v>19</v>
      </c>
      <c r="B479" s="100" t="s">
        <v>86</v>
      </c>
      <c r="C479" s="100">
        <v>2230120010</v>
      </c>
      <c r="D479" s="100">
        <v>610</v>
      </c>
      <c r="E479" s="101" t="s">
        <v>104</v>
      </c>
      <c r="F479" s="21">
        <f>13487.4+308.1+101.6+71.2</f>
        <v>13968.300000000001</v>
      </c>
      <c r="G479" s="21">
        <f>13487.4+308.1+101.6</f>
        <v>13897.1</v>
      </c>
      <c r="H479" s="21">
        <f>13487.4+308.1+101.6</f>
        <v>13897.1</v>
      </c>
    </row>
    <row r="480" spans="1:8" ht="63">
      <c r="A480" s="100" t="s">
        <v>19</v>
      </c>
      <c r="B480" s="100" t="s">
        <v>86</v>
      </c>
      <c r="C480" s="100">
        <v>2230200000</v>
      </c>
      <c r="D480" s="100"/>
      <c r="E480" s="101" t="s">
        <v>193</v>
      </c>
      <c r="F480" s="21">
        <f>F481</f>
        <v>367.8</v>
      </c>
      <c r="G480" s="21">
        <f aca="true" t="shared" si="135" ref="G480:H482">G481</f>
        <v>367.8</v>
      </c>
      <c r="H480" s="21">
        <f t="shared" si="135"/>
        <v>367.8</v>
      </c>
    </row>
    <row r="481" spans="1:8" ht="12.75">
      <c r="A481" s="100" t="s">
        <v>19</v>
      </c>
      <c r="B481" s="100" t="s">
        <v>86</v>
      </c>
      <c r="C481" s="100">
        <v>2230220040</v>
      </c>
      <c r="D481" s="100"/>
      <c r="E481" s="101" t="s">
        <v>194</v>
      </c>
      <c r="F481" s="21">
        <f>F482</f>
        <v>367.8</v>
      </c>
      <c r="G481" s="21">
        <f t="shared" si="135"/>
        <v>367.8</v>
      </c>
      <c r="H481" s="21">
        <f t="shared" si="135"/>
        <v>367.8</v>
      </c>
    </row>
    <row r="482" spans="1:8" ht="31.5">
      <c r="A482" s="100" t="s">
        <v>19</v>
      </c>
      <c r="B482" s="100" t="s">
        <v>86</v>
      </c>
      <c r="C482" s="100">
        <v>2230220040</v>
      </c>
      <c r="D482" s="102" t="s">
        <v>97</v>
      </c>
      <c r="E482" s="101" t="s">
        <v>98</v>
      </c>
      <c r="F482" s="21">
        <f>F483</f>
        <v>367.8</v>
      </c>
      <c r="G482" s="21">
        <f t="shared" si="135"/>
        <v>367.8</v>
      </c>
      <c r="H482" s="21">
        <f t="shared" si="135"/>
        <v>367.8</v>
      </c>
    </row>
    <row r="483" spans="1:8" ht="12.75">
      <c r="A483" s="100" t="s">
        <v>19</v>
      </c>
      <c r="B483" s="100" t="s">
        <v>86</v>
      </c>
      <c r="C483" s="100">
        <v>2230220040</v>
      </c>
      <c r="D483" s="100">
        <v>610</v>
      </c>
      <c r="E483" s="101" t="s">
        <v>104</v>
      </c>
      <c r="F483" s="21">
        <v>367.8</v>
      </c>
      <c r="G483" s="21">
        <v>367.8</v>
      </c>
      <c r="H483" s="21">
        <v>367.8</v>
      </c>
    </row>
    <row r="484" spans="1:8" ht="31.5">
      <c r="A484" s="100" t="s">
        <v>19</v>
      </c>
      <c r="B484" s="100" t="s">
        <v>86</v>
      </c>
      <c r="C484" s="100">
        <v>2230300000</v>
      </c>
      <c r="D484" s="100"/>
      <c r="E484" s="101" t="s">
        <v>195</v>
      </c>
      <c r="F484" s="21">
        <f>F485+F492</f>
        <v>1276.1</v>
      </c>
      <c r="G484" s="21">
        <f>G485+G492</f>
        <v>1071.6</v>
      </c>
      <c r="H484" s="21">
        <f>H485+H492</f>
        <v>1071.6</v>
      </c>
    </row>
    <row r="485" spans="1:8" ht="31.5">
      <c r="A485" s="100" t="s">
        <v>19</v>
      </c>
      <c r="B485" s="100" t="s">
        <v>86</v>
      </c>
      <c r="C485" s="100">
        <v>2230320300</v>
      </c>
      <c r="D485" s="100"/>
      <c r="E485" s="101" t="s">
        <v>196</v>
      </c>
      <c r="F485" s="21">
        <f>F487+F489+F491</f>
        <v>537.5999999999999</v>
      </c>
      <c r="G485" s="21">
        <f>G487+G489+G491</f>
        <v>394.6</v>
      </c>
      <c r="H485" s="21">
        <f>H487+H489+H491</f>
        <v>394.6</v>
      </c>
    </row>
    <row r="486" spans="1:8" ht="63">
      <c r="A486" s="100" t="s">
        <v>19</v>
      </c>
      <c r="B486" s="100" t="s">
        <v>86</v>
      </c>
      <c r="C486" s="100">
        <v>2230320300</v>
      </c>
      <c r="D486" s="102" t="s">
        <v>68</v>
      </c>
      <c r="E486" s="101" t="s">
        <v>1</v>
      </c>
      <c r="F486" s="21">
        <f>F487</f>
        <v>108.9</v>
      </c>
      <c r="G486" s="21">
        <f>G487</f>
        <v>134.5</v>
      </c>
      <c r="H486" s="21">
        <f>H487</f>
        <v>134.5</v>
      </c>
    </row>
    <row r="487" spans="1:8" ht="31.5">
      <c r="A487" s="100" t="s">
        <v>19</v>
      </c>
      <c r="B487" s="100" t="s">
        <v>86</v>
      </c>
      <c r="C487" s="100">
        <v>2230320300</v>
      </c>
      <c r="D487" s="100">
        <v>120</v>
      </c>
      <c r="E487" s="101" t="s">
        <v>224</v>
      </c>
      <c r="F487" s="21">
        <f>134.5-30+4.4</f>
        <v>108.9</v>
      </c>
      <c r="G487" s="21">
        <v>134.5</v>
      </c>
      <c r="H487" s="21">
        <v>134.5</v>
      </c>
    </row>
    <row r="488" spans="1:8" ht="31.5">
      <c r="A488" s="100" t="s">
        <v>19</v>
      </c>
      <c r="B488" s="100" t="s">
        <v>86</v>
      </c>
      <c r="C488" s="121">
        <v>2230320300</v>
      </c>
      <c r="D488" s="102" t="s">
        <v>69</v>
      </c>
      <c r="E488" s="101" t="s">
        <v>95</v>
      </c>
      <c r="F488" s="21">
        <f>F489</f>
        <v>297.5</v>
      </c>
      <c r="G488" s="21">
        <f>G489</f>
        <v>128</v>
      </c>
      <c r="H488" s="21">
        <f>H489</f>
        <v>128</v>
      </c>
    </row>
    <row r="489" spans="1:8" ht="31.5">
      <c r="A489" s="100" t="s">
        <v>19</v>
      </c>
      <c r="B489" s="100" t="s">
        <v>86</v>
      </c>
      <c r="C489" s="121">
        <v>2230320300</v>
      </c>
      <c r="D489" s="100">
        <v>240</v>
      </c>
      <c r="E489" s="101" t="s">
        <v>223</v>
      </c>
      <c r="F489" s="21">
        <f>128+30+44-3.5+99</f>
        <v>297.5</v>
      </c>
      <c r="G489" s="21">
        <v>128</v>
      </c>
      <c r="H489" s="21">
        <v>128</v>
      </c>
    </row>
    <row r="490" spans="1:8" ht="12.75">
      <c r="A490" s="100" t="s">
        <v>19</v>
      </c>
      <c r="B490" s="100" t="s">
        <v>86</v>
      </c>
      <c r="C490" s="121">
        <v>2230320300</v>
      </c>
      <c r="D490" s="100" t="s">
        <v>70</v>
      </c>
      <c r="E490" s="101" t="s">
        <v>71</v>
      </c>
      <c r="F490" s="21">
        <f>F491</f>
        <v>131.2</v>
      </c>
      <c r="G490" s="21">
        <f>G491</f>
        <v>132.1</v>
      </c>
      <c r="H490" s="21">
        <f>H491</f>
        <v>132.1</v>
      </c>
    </row>
    <row r="491" spans="1:8" ht="12.75">
      <c r="A491" s="100" t="s">
        <v>19</v>
      </c>
      <c r="B491" s="100" t="s">
        <v>86</v>
      </c>
      <c r="C491" s="121">
        <v>2230320300</v>
      </c>
      <c r="D491" s="100">
        <v>850</v>
      </c>
      <c r="E491" s="101" t="s">
        <v>100</v>
      </c>
      <c r="F491" s="21">
        <f>132.1-0.9</f>
        <v>131.2</v>
      </c>
      <c r="G491" s="21">
        <v>132.1</v>
      </c>
      <c r="H491" s="21">
        <v>132.1</v>
      </c>
    </row>
    <row r="492" spans="1:8" ht="12.75">
      <c r="A492" s="100" t="s">
        <v>19</v>
      </c>
      <c r="B492" s="100" t="s">
        <v>86</v>
      </c>
      <c r="C492" s="100">
        <v>2230320320</v>
      </c>
      <c r="D492" s="100"/>
      <c r="E492" s="101" t="s">
        <v>140</v>
      </c>
      <c r="F492" s="21">
        <f>F493+F495+F497</f>
        <v>738.5</v>
      </c>
      <c r="G492" s="21">
        <f>G493+G495+G497</f>
        <v>677</v>
      </c>
      <c r="H492" s="21">
        <f>H493+H495+H497</f>
        <v>677</v>
      </c>
    </row>
    <row r="493" spans="1:8" ht="63">
      <c r="A493" s="100" t="s">
        <v>19</v>
      </c>
      <c r="B493" s="100" t="s">
        <v>86</v>
      </c>
      <c r="C493" s="121">
        <v>2230320320</v>
      </c>
      <c r="D493" s="102" t="s">
        <v>68</v>
      </c>
      <c r="E493" s="101" t="s">
        <v>1</v>
      </c>
      <c r="F493" s="21">
        <f>F494</f>
        <v>278.4</v>
      </c>
      <c r="G493" s="21">
        <f>G494</f>
        <v>278.4</v>
      </c>
      <c r="H493" s="21">
        <f>H494</f>
        <v>278.4</v>
      </c>
    </row>
    <row r="494" spans="1:8" ht="31.5">
      <c r="A494" s="100" t="s">
        <v>19</v>
      </c>
      <c r="B494" s="100" t="s">
        <v>86</v>
      </c>
      <c r="C494" s="121">
        <v>2230320320</v>
      </c>
      <c r="D494" s="100">
        <v>120</v>
      </c>
      <c r="E494" s="101" t="s">
        <v>224</v>
      </c>
      <c r="F494" s="21">
        <v>278.4</v>
      </c>
      <c r="G494" s="21">
        <v>278.4</v>
      </c>
      <c r="H494" s="21">
        <v>278.4</v>
      </c>
    </row>
    <row r="495" spans="1:8" ht="31.5">
      <c r="A495" s="100" t="s">
        <v>19</v>
      </c>
      <c r="B495" s="100" t="s">
        <v>86</v>
      </c>
      <c r="C495" s="121">
        <v>2230320320</v>
      </c>
      <c r="D495" s="102" t="s">
        <v>69</v>
      </c>
      <c r="E495" s="101" t="s">
        <v>95</v>
      </c>
      <c r="F495" s="21">
        <f>F496</f>
        <v>169.1</v>
      </c>
      <c r="G495" s="21">
        <f>G496</f>
        <v>213.1</v>
      </c>
      <c r="H495" s="21">
        <f>H496</f>
        <v>213.1</v>
      </c>
    </row>
    <row r="496" spans="1:8" ht="31.5">
      <c r="A496" s="100" t="s">
        <v>19</v>
      </c>
      <c r="B496" s="100" t="s">
        <v>86</v>
      </c>
      <c r="C496" s="121">
        <v>2230320320</v>
      </c>
      <c r="D496" s="100">
        <v>240</v>
      </c>
      <c r="E496" s="101" t="s">
        <v>223</v>
      </c>
      <c r="F496" s="21">
        <f>213.1-44</f>
        <v>169.1</v>
      </c>
      <c r="G496" s="21">
        <v>213.1</v>
      </c>
      <c r="H496" s="21">
        <v>213.1</v>
      </c>
    </row>
    <row r="497" spans="1:8" ht="31.5">
      <c r="A497" s="100" t="s">
        <v>19</v>
      </c>
      <c r="B497" s="100" t="s">
        <v>86</v>
      </c>
      <c r="C497" s="121">
        <v>2230320320</v>
      </c>
      <c r="D497" s="102" t="s">
        <v>97</v>
      </c>
      <c r="E497" s="101" t="s">
        <v>98</v>
      </c>
      <c r="F497" s="21">
        <f>F498</f>
        <v>291</v>
      </c>
      <c r="G497" s="21">
        <f>G498</f>
        <v>185.5</v>
      </c>
      <c r="H497" s="21">
        <f>H498</f>
        <v>185.5</v>
      </c>
    </row>
    <row r="498" spans="1:8" ht="12.75">
      <c r="A498" s="100" t="s">
        <v>19</v>
      </c>
      <c r="B498" s="100" t="s">
        <v>86</v>
      </c>
      <c r="C498" s="121">
        <v>2230320320</v>
      </c>
      <c r="D498" s="100">
        <v>610</v>
      </c>
      <c r="E498" s="101" t="s">
        <v>104</v>
      </c>
      <c r="F498" s="21">
        <f>185.5+105.5</f>
        <v>291</v>
      </c>
      <c r="G498" s="21">
        <v>185.5</v>
      </c>
      <c r="H498" s="21">
        <v>185.5</v>
      </c>
    </row>
    <row r="499" spans="1:8" ht="31.5">
      <c r="A499" s="126" t="s">
        <v>19</v>
      </c>
      <c r="B499" s="126" t="s">
        <v>86</v>
      </c>
      <c r="C499" s="125">
        <v>2500000000</v>
      </c>
      <c r="D499" s="126"/>
      <c r="E499" s="127" t="s">
        <v>323</v>
      </c>
      <c r="F499" s="21">
        <f>F500</f>
        <v>247.5</v>
      </c>
      <c r="G499" s="21">
        <f aca="true" t="shared" si="136" ref="G499:H503">G500</f>
        <v>247.5</v>
      </c>
      <c r="H499" s="21">
        <f t="shared" si="136"/>
        <v>247.5</v>
      </c>
    </row>
    <row r="500" spans="1:8" ht="31.5">
      <c r="A500" s="126" t="s">
        <v>19</v>
      </c>
      <c r="B500" s="126" t="s">
        <v>86</v>
      </c>
      <c r="C500" s="125">
        <v>2520000000</v>
      </c>
      <c r="D500" s="126"/>
      <c r="E500" s="127" t="s">
        <v>249</v>
      </c>
      <c r="F500" s="21">
        <f>F501+F505+F509</f>
        <v>247.5</v>
      </c>
      <c r="G500" s="21">
        <f aca="true" t="shared" si="137" ref="G500:H500">G501+G505+G509</f>
        <v>247.5</v>
      </c>
      <c r="H500" s="21">
        <f t="shared" si="137"/>
        <v>247.5</v>
      </c>
    </row>
    <row r="501" spans="1:8" ht="31.5">
      <c r="A501" s="126" t="s">
        <v>19</v>
      </c>
      <c r="B501" s="126" t="s">
        <v>86</v>
      </c>
      <c r="C501" s="125">
        <v>2520400000</v>
      </c>
      <c r="D501" s="126"/>
      <c r="E501" s="56" t="s">
        <v>343</v>
      </c>
      <c r="F501" s="21">
        <f>F502</f>
        <v>130</v>
      </c>
      <c r="G501" s="21">
        <f t="shared" si="136"/>
        <v>130</v>
      </c>
      <c r="H501" s="21">
        <f t="shared" si="136"/>
        <v>130</v>
      </c>
    </row>
    <row r="502" spans="1:8" ht="12.75">
      <c r="A502" s="126" t="s">
        <v>19</v>
      </c>
      <c r="B502" s="126" t="s">
        <v>86</v>
      </c>
      <c r="C502" s="125">
        <v>2520420300</v>
      </c>
      <c r="D502" s="126"/>
      <c r="E502" s="56" t="s">
        <v>344</v>
      </c>
      <c r="F502" s="21">
        <f>F503</f>
        <v>130</v>
      </c>
      <c r="G502" s="21">
        <f t="shared" si="136"/>
        <v>130</v>
      </c>
      <c r="H502" s="21">
        <f t="shared" si="136"/>
        <v>130</v>
      </c>
    </row>
    <row r="503" spans="1:8" ht="31.5">
      <c r="A503" s="126" t="s">
        <v>19</v>
      </c>
      <c r="B503" s="126" t="s">
        <v>86</v>
      </c>
      <c r="C503" s="125">
        <v>2520420300</v>
      </c>
      <c r="D503" s="125" t="s">
        <v>97</v>
      </c>
      <c r="E503" s="56" t="s">
        <v>98</v>
      </c>
      <c r="F503" s="21">
        <f>F504</f>
        <v>130</v>
      </c>
      <c r="G503" s="21">
        <f t="shared" si="136"/>
        <v>130</v>
      </c>
      <c r="H503" s="21">
        <f t="shared" si="136"/>
        <v>130</v>
      </c>
    </row>
    <row r="504" spans="1:8" ht="12.75">
      <c r="A504" s="126" t="s">
        <v>19</v>
      </c>
      <c r="B504" s="126" t="s">
        <v>86</v>
      </c>
      <c r="C504" s="125">
        <v>2520420300</v>
      </c>
      <c r="D504" s="126">
        <v>610</v>
      </c>
      <c r="E504" s="56" t="s">
        <v>104</v>
      </c>
      <c r="F504" s="21">
        <v>130</v>
      </c>
      <c r="G504" s="21">
        <v>130</v>
      </c>
      <c r="H504" s="21">
        <v>130</v>
      </c>
    </row>
    <row r="505" spans="1:8" ht="31.5">
      <c r="A505" s="156" t="s">
        <v>19</v>
      </c>
      <c r="B505" s="156" t="s">
        <v>86</v>
      </c>
      <c r="C505" s="155">
        <v>2520500000</v>
      </c>
      <c r="D505" s="156"/>
      <c r="E505" s="157" t="s">
        <v>360</v>
      </c>
      <c r="F505" s="21">
        <f>F506</f>
        <v>73</v>
      </c>
      <c r="G505" s="21">
        <f aca="true" t="shared" si="138" ref="G505:H507">G506</f>
        <v>73</v>
      </c>
      <c r="H505" s="21">
        <f t="shared" si="138"/>
        <v>73</v>
      </c>
    </row>
    <row r="506" spans="1:8" ht="12.75">
      <c r="A506" s="156" t="s">
        <v>19</v>
      </c>
      <c r="B506" s="156" t="s">
        <v>86</v>
      </c>
      <c r="C506" s="155">
        <v>2520520300</v>
      </c>
      <c r="D506" s="156"/>
      <c r="E506" s="157" t="s">
        <v>361</v>
      </c>
      <c r="F506" s="21">
        <f>F507</f>
        <v>73</v>
      </c>
      <c r="G506" s="21">
        <f t="shared" si="138"/>
        <v>73</v>
      </c>
      <c r="H506" s="21">
        <f t="shared" si="138"/>
        <v>73</v>
      </c>
    </row>
    <row r="507" spans="1:8" ht="31.5">
      <c r="A507" s="156" t="s">
        <v>19</v>
      </c>
      <c r="B507" s="156" t="s">
        <v>86</v>
      </c>
      <c r="C507" s="155">
        <v>2520520300</v>
      </c>
      <c r="D507" s="155" t="s">
        <v>97</v>
      </c>
      <c r="E507" s="56" t="s">
        <v>98</v>
      </c>
      <c r="F507" s="21">
        <f>F508</f>
        <v>73</v>
      </c>
      <c r="G507" s="21">
        <f t="shared" si="138"/>
        <v>73</v>
      </c>
      <c r="H507" s="21">
        <f t="shared" si="138"/>
        <v>73</v>
      </c>
    </row>
    <row r="508" spans="1:8" ht="12.75">
      <c r="A508" s="156" t="s">
        <v>19</v>
      </c>
      <c r="B508" s="156" t="s">
        <v>86</v>
      </c>
      <c r="C508" s="155">
        <v>2520520300</v>
      </c>
      <c r="D508" s="156">
        <v>610</v>
      </c>
      <c r="E508" s="56" t="s">
        <v>104</v>
      </c>
      <c r="F508" s="21">
        <v>73</v>
      </c>
      <c r="G508" s="21">
        <v>73</v>
      </c>
      <c r="H508" s="21">
        <v>73</v>
      </c>
    </row>
    <row r="509" spans="1:8" ht="31.5">
      <c r="A509" s="156" t="s">
        <v>19</v>
      </c>
      <c r="B509" s="156" t="s">
        <v>86</v>
      </c>
      <c r="C509" s="155">
        <v>2520600000</v>
      </c>
      <c r="D509" s="156"/>
      <c r="E509" s="157" t="s">
        <v>359</v>
      </c>
      <c r="F509" s="21">
        <f>F510</f>
        <v>44.5</v>
      </c>
      <c r="G509" s="21">
        <f aca="true" t="shared" si="139" ref="G509:H511">G510</f>
        <v>44.5</v>
      </c>
      <c r="H509" s="21">
        <f t="shared" si="139"/>
        <v>44.5</v>
      </c>
    </row>
    <row r="510" spans="1:8" ht="12.75">
      <c r="A510" s="156" t="s">
        <v>19</v>
      </c>
      <c r="B510" s="156" t="s">
        <v>86</v>
      </c>
      <c r="C510" s="155">
        <v>2520620200</v>
      </c>
      <c r="D510" s="156"/>
      <c r="E510" s="157" t="s">
        <v>284</v>
      </c>
      <c r="F510" s="21">
        <f>F511</f>
        <v>44.5</v>
      </c>
      <c r="G510" s="21">
        <f t="shared" si="139"/>
        <v>44.5</v>
      </c>
      <c r="H510" s="21">
        <f t="shared" si="139"/>
        <v>44.5</v>
      </c>
    </row>
    <row r="511" spans="1:8" ht="31.5">
      <c r="A511" s="156" t="s">
        <v>19</v>
      </c>
      <c r="B511" s="156" t="s">
        <v>86</v>
      </c>
      <c r="C511" s="155">
        <v>2520620200</v>
      </c>
      <c r="D511" s="155" t="s">
        <v>97</v>
      </c>
      <c r="E511" s="56" t="s">
        <v>98</v>
      </c>
      <c r="F511" s="21">
        <f>F512</f>
        <v>44.5</v>
      </c>
      <c r="G511" s="21">
        <f t="shared" si="139"/>
        <v>44.5</v>
      </c>
      <c r="H511" s="21">
        <f t="shared" si="139"/>
        <v>44.5</v>
      </c>
    </row>
    <row r="512" spans="1:8" ht="12.75">
      <c r="A512" s="156" t="s">
        <v>19</v>
      </c>
      <c r="B512" s="156" t="s">
        <v>86</v>
      </c>
      <c r="C512" s="155">
        <v>2520620200</v>
      </c>
      <c r="D512" s="156">
        <v>610</v>
      </c>
      <c r="E512" s="56" t="s">
        <v>104</v>
      </c>
      <c r="F512" s="21">
        <v>44.5</v>
      </c>
      <c r="G512" s="21">
        <v>44.5</v>
      </c>
      <c r="H512" s="21">
        <v>44.5</v>
      </c>
    </row>
    <row r="513" spans="1:8" ht="12.75">
      <c r="A513" s="100" t="s">
        <v>19</v>
      </c>
      <c r="B513" s="100">
        <v>1103</v>
      </c>
      <c r="C513" s="100" t="s">
        <v>66</v>
      </c>
      <c r="D513" s="100" t="s">
        <v>66</v>
      </c>
      <c r="E513" s="101" t="s">
        <v>253</v>
      </c>
      <c r="F513" s="21">
        <f>F514+F533</f>
        <v>24540.8</v>
      </c>
      <c r="G513" s="21">
        <f>G514+G533</f>
        <v>18151</v>
      </c>
      <c r="H513" s="21">
        <f>H514+H533</f>
        <v>18151</v>
      </c>
    </row>
    <row r="514" spans="1:8" ht="47.25">
      <c r="A514" s="100" t="s">
        <v>19</v>
      </c>
      <c r="B514" s="100">
        <v>1103</v>
      </c>
      <c r="C514" s="102">
        <v>2200000000</v>
      </c>
      <c r="D514" s="100"/>
      <c r="E514" s="101" t="s">
        <v>322</v>
      </c>
      <c r="F514" s="21">
        <f>F515</f>
        <v>23104.6</v>
      </c>
      <c r="G514" s="21">
        <f>G515</f>
        <v>16733</v>
      </c>
      <c r="H514" s="21">
        <f>H515</f>
        <v>16733</v>
      </c>
    </row>
    <row r="515" spans="1:8" ht="31.5">
      <c r="A515" s="100" t="s">
        <v>19</v>
      </c>
      <c r="B515" s="100">
        <v>1103</v>
      </c>
      <c r="C515" s="100">
        <v>2250000000</v>
      </c>
      <c r="D515" s="100"/>
      <c r="E515" s="101" t="s">
        <v>254</v>
      </c>
      <c r="F515" s="21">
        <f>F516+F526</f>
        <v>23104.6</v>
      </c>
      <c r="G515" s="21">
        <f>G516+G526</f>
        <v>16733</v>
      </c>
      <c r="H515" s="21">
        <f>H516+H526</f>
        <v>16733</v>
      </c>
    </row>
    <row r="516" spans="1:8" ht="39.6" customHeight="1">
      <c r="A516" s="100" t="s">
        <v>19</v>
      </c>
      <c r="B516" s="100">
        <v>1103</v>
      </c>
      <c r="C516" s="100">
        <v>2250100000</v>
      </c>
      <c r="D516" s="100"/>
      <c r="E516" s="101" t="s">
        <v>255</v>
      </c>
      <c r="F516" s="21">
        <f>F520+F517+F523</f>
        <v>17637.999999999996</v>
      </c>
      <c r="G516" s="21">
        <f aca="true" t="shared" si="140" ref="G516:H516">G520+G517+G523</f>
        <v>16733</v>
      </c>
      <c r="H516" s="21">
        <f t="shared" si="140"/>
        <v>16733</v>
      </c>
    </row>
    <row r="517" spans="1:8" ht="63">
      <c r="A517" s="308" t="s">
        <v>19</v>
      </c>
      <c r="B517" s="308">
        <v>1103</v>
      </c>
      <c r="C517" s="308">
        <v>2250111430</v>
      </c>
      <c r="D517" s="308"/>
      <c r="E517" s="42" t="s">
        <v>763</v>
      </c>
      <c r="F517" s="21">
        <f>F518</f>
        <v>311.6</v>
      </c>
      <c r="G517" s="21">
        <f aca="true" t="shared" si="141" ref="G517:H518">G518</f>
        <v>0</v>
      </c>
      <c r="H517" s="21">
        <f t="shared" si="141"/>
        <v>0</v>
      </c>
    </row>
    <row r="518" spans="1:8" ht="39.6" customHeight="1">
      <c r="A518" s="308" t="s">
        <v>19</v>
      </c>
      <c r="B518" s="308">
        <v>1103</v>
      </c>
      <c r="C518" s="308">
        <v>2250111430</v>
      </c>
      <c r="D518" s="307" t="s">
        <v>97</v>
      </c>
      <c r="E518" s="309" t="s">
        <v>98</v>
      </c>
      <c r="F518" s="21">
        <f>F519</f>
        <v>311.6</v>
      </c>
      <c r="G518" s="21">
        <f t="shared" si="141"/>
        <v>0</v>
      </c>
      <c r="H518" s="21">
        <f t="shared" si="141"/>
        <v>0</v>
      </c>
    </row>
    <row r="519" spans="1:8" ht="39.6" customHeight="1">
      <c r="A519" s="308" t="s">
        <v>19</v>
      </c>
      <c r="B519" s="308">
        <v>1103</v>
      </c>
      <c r="C519" s="308">
        <v>2250111430</v>
      </c>
      <c r="D519" s="308">
        <v>610</v>
      </c>
      <c r="E519" s="309" t="s">
        <v>104</v>
      </c>
      <c r="F519" s="21">
        <v>311.6</v>
      </c>
      <c r="G519" s="21">
        <v>0</v>
      </c>
      <c r="H519" s="21">
        <v>0</v>
      </c>
    </row>
    <row r="520" spans="1:8" ht="31.5">
      <c r="A520" s="100" t="s">
        <v>19</v>
      </c>
      <c r="B520" s="100">
        <v>1103</v>
      </c>
      <c r="C520" s="100">
        <v>2250120010</v>
      </c>
      <c r="D520" s="100"/>
      <c r="E520" s="101" t="s">
        <v>123</v>
      </c>
      <c r="F520" s="21">
        <f>F521</f>
        <v>17323.3</v>
      </c>
      <c r="G520" s="21">
        <f aca="true" t="shared" si="142" ref="G520:H521">G521</f>
        <v>16733</v>
      </c>
      <c r="H520" s="21">
        <f t="shared" si="142"/>
        <v>16733</v>
      </c>
    </row>
    <row r="521" spans="1:8" ht="31.5">
      <c r="A521" s="100" t="s">
        <v>19</v>
      </c>
      <c r="B521" s="100">
        <v>1103</v>
      </c>
      <c r="C521" s="121">
        <v>2250120010</v>
      </c>
      <c r="D521" s="102" t="s">
        <v>97</v>
      </c>
      <c r="E521" s="101" t="s">
        <v>98</v>
      </c>
      <c r="F521" s="21">
        <f>F522</f>
        <v>17323.3</v>
      </c>
      <c r="G521" s="21">
        <f t="shared" si="142"/>
        <v>16733</v>
      </c>
      <c r="H521" s="21">
        <f t="shared" si="142"/>
        <v>16733</v>
      </c>
    </row>
    <row r="522" spans="1:8" ht="12.75">
      <c r="A522" s="100" t="s">
        <v>19</v>
      </c>
      <c r="B522" s="100">
        <v>1103</v>
      </c>
      <c r="C522" s="121">
        <v>2250120010</v>
      </c>
      <c r="D522" s="100">
        <v>610</v>
      </c>
      <c r="E522" s="101" t="s">
        <v>104</v>
      </c>
      <c r="F522" s="21">
        <f>16184.3+521.7+27+446.3+147.1-3.1</f>
        <v>17323.3</v>
      </c>
      <c r="G522" s="21">
        <f>16184.3+521.7+27</f>
        <v>16733</v>
      </c>
      <c r="H522" s="21">
        <f>16184.3+521.7+27</f>
        <v>16733</v>
      </c>
    </row>
    <row r="523" spans="1:8" ht="63">
      <c r="A523" s="308" t="s">
        <v>19</v>
      </c>
      <c r="B523" s="308">
        <v>1103</v>
      </c>
      <c r="C523" s="308" t="s">
        <v>764</v>
      </c>
      <c r="D523" s="308"/>
      <c r="E523" s="42" t="s">
        <v>765</v>
      </c>
      <c r="F523" s="21">
        <f>F524</f>
        <v>3.1</v>
      </c>
      <c r="G523" s="21">
        <f aca="true" t="shared" si="143" ref="G523:H524">G524</f>
        <v>0</v>
      </c>
      <c r="H523" s="21">
        <f t="shared" si="143"/>
        <v>0</v>
      </c>
    </row>
    <row r="524" spans="1:8" ht="31.5">
      <c r="A524" s="308" t="s">
        <v>19</v>
      </c>
      <c r="B524" s="308">
        <v>1103</v>
      </c>
      <c r="C524" s="308" t="s">
        <v>764</v>
      </c>
      <c r="D524" s="307" t="s">
        <v>97</v>
      </c>
      <c r="E524" s="309" t="s">
        <v>98</v>
      </c>
      <c r="F524" s="21">
        <f>F525</f>
        <v>3.1</v>
      </c>
      <c r="G524" s="21">
        <f t="shared" si="143"/>
        <v>0</v>
      </c>
      <c r="H524" s="21">
        <f t="shared" si="143"/>
        <v>0</v>
      </c>
    </row>
    <row r="525" spans="1:8" ht="12.75">
      <c r="A525" s="308" t="s">
        <v>19</v>
      </c>
      <c r="B525" s="308">
        <v>1103</v>
      </c>
      <c r="C525" s="308" t="s">
        <v>764</v>
      </c>
      <c r="D525" s="308">
        <v>610</v>
      </c>
      <c r="E525" s="309" t="s">
        <v>104</v>
      </c>
      <c r="F525" s="21">
        <v>3.1</v>
      </c>
      <c r="G525" s="21">
        <v>0</v>
      </c>
      <c r="H525" s="21">
        <v>0</v>
      </c>
    </row>
    <row r="526" spans="1:8" ht="47.25">
      <c r="A526" s="146" t="s">
        <v>19</v>
      </c>
      <c r="B526" s="146">
        <v>1103</v>
      </c>
      <c r="C526" s="146">
        <v>2250200000</v>
      </c>
      <c r="D526" s="146"/>
      <c r="E526" s="147" t="s">
        <v>368</v>
      </c>
      <c r="F526" s="21">
        <f>F530+F527</f>
        <v>5466.6</v>
      </c>
      <c r="G526" s="21">
        <f aca="true" t="shared" si="144" ref="G526:H526">G530+G527</f>
        <v>0</v>
      </c>
      <c r="H526" s="21">
        <f t="shared" si="144"/>
        <v>0</v>
      </c>
    </row>
    <row r="527" spans="1:8" ht="78.75">
      <c r="A527" s="179" t="s">
        <v>19</v>
      </c>
      <c r="B527" s="179">
        <v>1103</v>
      </c>
      <c r="C527" s="112">
        <v>2250210480</v>
      </c>
      <c r="D527" s="179"/>
      <c r="E527" s="117" t="s">
        <v>671</v>
      </c>
      <c r="F527" s="21">
        <f aca="true" t="shared" si="145" ref="F527:H528">F528</f>
        <v>2733.3</v>
      </c>
      <c r="G527" s="21">
        <f t="shared" si="145"/>
        <v>0</v>
      </c>
      <c r="H527" s="21">
        <f t="shared" si="145"/>
        <v>0</v>
      </c>
    </row>
    <row r="528" spans="1:8" ht="31.5">
      <c r="A528" s="179" t="s">
        <v>19</v>
      </c>
      <c r="B528" s="179">
        <v>1103</v>
      </c>
      <c r="C528" s="112">
        <v>2250210480</v>
      </c>
      <c r="D528" s="178" t="s">
        <v>97</v>
      </c>
      <c r="E528" s="180" t="s">
        <v>98</v>
      </c>
      <c r="F528" s="21">
        <f t="shared" si="145"/>
        <v>2733.3</v>
      </c>
      <c r="G528" s="21">
        <f t="shared" si="145"/>
        <v>0</v>
      </c>
      <c r="H528" s="21">
        <f t="shared" si="145"/>
        <v>0</v>
      </c>
    </row>
    <row r="529" spans="1:8" ht="12.75">
      <c r="A529" s="179" t="s">
        <v>19</v>
      </c>
      <c r="B529" s="179">
        <v>1103</v>
      </c>
      <c r="C529" s="112">
        <v>2250210480</v>
      </c>
      <c r="D529" s="179">
        <v>610</v>
      </c>
      <c r="E529" s="180" t="s">
        <v>104</v>
      </c>
      <c r="F529" s="21">
        <v>2733.3</v>
      </c>
      <c r="G529" s="21">
        <v>0</v>
      </c>
      <c r="H529" s="21">
        <v>0</v>
      </c>
    </row>
    <row r="530" spans="1:8" ht="78.75">
      <c r="A530" s="113" t="s">
        <v>19</v>
      </c>
      <c r="B530" s="113">
        <v>1103</v>
      </c>
      <c r="C530" s="112" t="s">
        <v>352</v>
      </c>
      <c r="D530" s="113"/>
      <c r="E530" s="117" t="s">
        <v>297</v>
      </c>
      <c r="F530" s="21">
        <f>F531</f>
        <v>2733.3</v>
      </c>
      <c r="G530" s="21">
        <f>G531</f>
        <v>0</v>
      </c>
      <c r="H530" s="21">
        <f>H531</f>
        <v>0</v>
      </c>
    </row>
    <row r="531" spans="1:8" ht="31.5">
      <c r="A531" s="113" t="s">
        <v>19</v>
      </c>
      <c r="B531" s="113">
        <v>1103</v>
      </c>
      <c r="C531" s="112" t="s">
        <v>352</v>
      </c>
      <c r="D531" s="115" t="s">
        <v>97</v>
      </c>
      <c r="E531" s="114" t="s">
        <v>98</v>
      </c>
      <c r="F531" s="21">
        <f aca="true" t="shared" si="146" ref="F531:H531">F532</f>
        <v>2733.3</v>
      </c>
      <c r="G531" s="21">
        <f t="shared" si="146"/>
        <v>0</v>
      </c>
      <c r="H531" s="21">
        <f t="shared" si="146"/>
        <v>0</v>
      </c>
    </row>
    <row r="532" spans="1:8" ht="12.75">
      <c r="A532" s="113" t="s">
        <v>19</v>
      </c>
      <c r="B532" s="113">
        <v>1103</v>
      </c>
      <c r="C532" s="112" t="s">
        <v>352</v>
      </c>
      <c r="D532" s="113">
        <v>610</v>
      </c>
      <c r="E532" s="114" t="s">
        <v>104</v>
      </c>
      <c r="F532" s="21">
        <f>2757.8-24.5</f>
        <v>2733.3</v>
      </c>
      <c r="G532" s="21">
        <v>0</v>
      </c>
      <c r="H532" s="21">
        <v>0</v>
      </c>
    </row>
    <row r="533" spans="1:8" ht="31.5">
      <c r="A533" s="100" t="s">
        <v>19</v>
      </c>
      <c r="B533" s="100">
        <v>1103</v>
      </c>
      <c r="C533" s="102">
        <v>2500000000</v>
      </c>
      <c r="D533" s="100"/>
      <c r="E533" s="101" t="s">
        <v>323</v>
      </c>
      <c r="F533" s="21">
        <f>F534</f>
        <v>1436.2</v>
      </c>
      <c r="G533" s="21">
        <f aca="true" t="shared" si="147" ref="G533:H533">G534</f>
        <v>1418</v>
      </c>
      <c r="H533" s="21">
        <f t="shared" si="147"/>
        <v>1418</v>
      </c>
    </row>
    <row r="534" spans="1:8" ht="31.5">
      <c r="A534" s="100" t="s">
        <v>19</v>
      </c>
      <c r="B534" s="100">
        <v>1103</v>
      </c>
      <c r="C534" s="102">
        <v>2520000000</v>
      </c>
      <c r="D534" s="100"/>
      <c r="E534" s="101" t="s">
        <v>249</v>
      </c>
      <c r="F534" s="21">
        <f>F535+F539+F543</f>
        <v>1436.2</v>
      </c>
      <c r="G534" s="21">
        <f aca="true" t="shared" si="148" ref="G534:H534">G535+G539+G543</f>
        <v>1418</v>
      </c>
      <c r="H534" s="21">
        <f t="shared" si="148"/>
        <v>1418</v>
      </c>
    </row>
    <row r="535" spans="1:8" ht="31.5">
      <c r="A535" s="126" t="s">
        <v>19</v>
      </c>
      <c r="B535" s="126">
        <v>1103</v>
      </c>
      <c r="C535" s="125">
        <v>2520400000</v>
      </c>
      <c r="D535" s="126"/>
      <c r="E535" s="56" t="s">
        <v>343</v>
      </c>
      <c r="F535" s="21">
        <f>F536</f>
        <v>65.5</v>
      </c>
      <c r="G535" s="21">
        <f aca="true" t="shared" si="149" ref="G535:H537">G536</f>
        <v>65.5</v>
      </c>
      <c r="H535" s="21">
        <f t="shared" si="149"/>
        <v>65.5</v>
      </c>
    </row>
    <row r="536" spans="1:8" ht="12.75">
      <c r="A536" s="126" t="s">
        <v>19</v>
      </c>
      <c r="B536" s="126">
        <v>1103</v>
      </c>
      <c r="C536" s="125">
        <v>2520420300</v>
      </c>
      <c r="D536" s="126"/>
      <c r="E536" s="56" t="s">
        <v>344</v>
      </c>
      <c r="F536" s="21">
        <f>F537</f>
        <v>65.5</v>
      </c>
      <c r="G536" s="21">
        <f t="shared" si="149"/>
        <v>65.5</v>
      </c>
      <c r="H536" s="21">
        <f t="shared" si="149"/>
        <v>65.5</v>
      </c>
    </row>
    <row r="537" spans="1:8" ht="31.5">
      <c r="A537" s="126" t="s">
        <v>19</v>
      </c>
      <c r="B537" s="126">
        <v>1103</v>
      </c>
      <c r="C537" s="125">
        <v>2520420300</v>
      </c>
      <c r="D537" s="125" t="s">
        <v>97</v>
      </c>
      <c r="E537" s="56" t="s">
        <v>98</v>
      </c>
      <c r="F537" s="21">
        <f>F538</f>
        <v>65.5</v>
      </c>
      <c r="G537" s="21">
        <f t="shared" si="149"/>
        <v>65.5</v>
      </c>
      <c r="H537" s="21">
        <f t="shared" si="149"/>
        <v>65.5</v>
      </c>
    </row>
    <row r="538" spans="1:8" ht="12.75">
      <c r="A538" s="126" t="s">
        <v>19</v>
      </c>
      <c r="B538" s="126">
        <v>1103</v>
      </c>
      <c r="C538" s="125">
        <v>2520420300</v>
      </c>
      <c r="D538" s="126">
        <v>610</v>
      </c>
      <c r="E538" s="56" t="s">
        <v>104</v>
      </c>
      <c r="F538" s="21">
        <v>65.5</v>
      </c>
      <c r="G538" s="21">
        <v>65.5</v>
      </c>
      <c r="H538" s="21">
        <v>65.5</v>
      </c>
    </row>
    <row r="539" spans="1:8" ht="31.5">
      <c r="A539" s="156" t="s">
        <v>19</v>
      </c>
      <c r="B539" s="156">
        <v>1103</v>
      </c>
      <c r="C539" s="155">
        <v>2520500000</v>
      </c>
      <c r="D539" s="156"/>
      <c r="E539" s="157" t="s">
        <v>360</v>
      </c>
      <c r="F539" s="21">
        <f>F540</f>
        <v>103.7</v>
      </c>
      <c r="G539" s="21">
        <f aca="true" t="shared" si="150" ref="G539:H541">G540</f>
        <v>85.5</v>
      </c>
      <c r="H539" s="21">
        <f t="shared" si="150"/>
        <v>85.5</v>
      </c>
    </row>
    <row r="540" spans="1:8" ht="12.75">
      <c r="A540" s="156" t="s">
        <v>19</v>
      </c>
      <c r="B540" s="156">
        <v>1103</v>
      </c>
      <c r="C540" s="155">
        <v>2520520300</v>
      </c>
      <c r="D540" s="156"/>
      <c r="E540" s="157" t="s">
        <v>361</v>
      </c>
      <c r="F540" s="21">
        <f>F541</f>
        <v>103.7</v>
      </c>
      <c r="G540" s="21">
        <f t="shared" si="150"/>
        <v>85.5</v>
      </c>
      <c r="H540" s="21">
        <f t="shared" si="150"/>
        <v>85.5</v>
      </c>
    </row>
    <row r="541" spans="1:8" ht="31.5">
      <c r="A541" s="156" t="s">
        <v>19</v>
      </c>
      <c r="B541" s="156">
        <v>1103</v>
      </c>
      <c r="C541" s="155">
        <v>2520520300</v>
      </c>
      <c r="D541" s="155" t="s">
        <v>97</v>
      </c>
      <c r="E541" s="56" t="s">
        <v>98</v>
      </c>
      <c r="F541" s="21">
        <f>F542</f>
        <v>103.7</v>
      </c>
      <c r="G541" s="21">
        <f t="shared" si="150"/>
        <v>85.5</v>
      </c>
      <c r="H541" s="21">
        <f t="shared" si="150"/>
        <v>85.5</v>
      </c>
    </row>
    <row r="542" spans="1:8" ht="12.75">
      <c r="A542" s="156" t="s">
        <v>19</v>
      </c>
      <c r="B542" s="156">
        <v>1103</v>
      </c>
      <c r="C542" s="155">
        <v>2520520300</v>
      </c>
      <c r="D542" s="156">
        <v>610</v>
      </c>
      <c r="E542" s="56" t="s">
        <v>104</v>
      </c>
      <c r="F542" s="21">
        <f>85.5+18.2</f>
        <v>103.7</v>
      </c>
      <c r="G542" s="21">
        <v>85.5</v>
      </c>
      <c r="H542" s="21">
        <v>85.5</v>
      </c>
    </row>
    <row r="543" spans="1:8" ht="31.5">
      <c r="A543" s="156" t="s">
        <v>19</v>
      </c>
      <c r="B543" s="156">
        <v>1103</v>
      </c>
      <c r="C543" s="155">
        <v>2520600000</v>
      </c>
      <c r="D543" s="156"/>
      <c r="E543" s="157" t="s">
        <v>359</v>
      </c>
      <c r="F543" s="21">
        <f>F544</f>
        <v>1267</v>
      </c>
      <c r="G543" s="21">
        <f aca="true" t="shared" si="151" ref="G543:H545">G544</f>
        <v>1267</v>
      </c>
      <c r="H543" s="21">
        <f t="shared" si="151"/>
        <v>1267</v>
      </c>
    </row>
    <row r="544" spans="1:8" ht="12.75">
      <c r="A544" s="156" t="s">
        <v>19</v>
      </c>
      <c r="B544" s="156">
        <v>1103</v>
      </c>
      <c r="C544" s="155">
        <v>2520620200</v>
      </c>
      <c r="D544" s="156"/>
      <c r="E544" s="157" t="s">
        <v>284</v>
      </c>
      <c r="F544" s="21">
        <f>F545</f>
        <v>1267</v>
      </c>
      <c r="G544" s="21">
        <f t="shared" si="151"/>
        <v>1267</v>
      </c>
      <c r="H544" s="21">
        <f t="shared" si="151"/>
        <v>1267</v>
      </c>
    </row>
    <row r="545" spans="1:8" ht="31.5">
      <c r="A545" s="156" t="s">
        <v>19</v>
      </c>
      <c r="B545" s="156">
        <v>1103</v>
      </c>
      <c r="C545" s="155">
        <v>2520620200</v>
      </c>
      <c r="D545" s="155" t="s">
        <v>97</v>
      </c>
      <c r="E545" s="56" t="s">
        <v>98</v>
      </c>
      <c r="F545" s="21">
        <f>F546</f>
        <v>1267</v>
      </c>
      <c r="G545" s="21">
        <f t="shared" si="151"/>
        <v>1267</v>
      </c>
      <c r="H545" s="21">
        <f t="shared" si="151"/>
        <v>1267</v>
      </c>
    </row>
    <row r="546" spans="1:8" ht="12.75">
      <c r="A546" s="156" t="s">
        <v>19</v>
      </c>
      <c r="B546" s="156">
        <v>1103</v>
      </c>
      <c r="C546" s="155">
        <v>2520620200</v>
      </c>
      <c r="D546" s="156">
        <v>610</v>
      </c>
      <c r="E546" s="56" t="s">
        <v>104</v>
      </c>
      <c r="F546" s="21">
        <v>1267</v>
      </c>
      <c r="G546" s="21">
        <v>1267</v>
      </c>
      <c r="H546" s="21">
        <v>1267</v>
      </c>
    </row>
    <row r="547" spans="1:8" ht="12.75">
      <c r="A547" s="100" t="s">
        <v>19</v>
      </c>
      <c r="B547" s="100" t="s">
        <v>92</v>
      </c>
      <c r="C547" s="100" t="s">
        <v>66</v>
      </c>
      <c r="D547" s="100" t="s">
        <v>66</v>
      </c>
      <c r="E547" s="42" t="s">
        <v>63</v>
      </c>
      <c r="F547" s="21">
        <f>F548</f>
        <v>2101.7</v>
      </c>
      <c r="G547" s="21">
        <f aca="true" t="shared" si="152" ref="G547:H550">G548</f>
        <v>1523.2</v>
      </c>
      <c r="H547" s="21">
        <f t="shared" si="152"/>
        <v>1523.2</v>
      </c>
    </row>
    <row r="548" spans="1:8" ht="12.75">
      <c r="A548" s="100" t="s">
        <v>19</v>
      </c>
      <c r="B548" s="100" t="s">
        <v>64</v>
      </c>
      <c r="C548" s="100" t="s">
        <v>66</v>
      </c>
      <c r="D548" s="100" t="s">
        <v>66</v>
      </c>
      <c r="E548" s="101" t="s">
        <v>65</v>
      </c>
      <c r="F548" s="21">
        <f>F549</f>
        <v>2101.7</v>
      </c>
      <c r="G548" s="21">
        <f t="shared" si="152"/>
        <v>1523.2</v>
      </c>
      <c r="H548" s="21">
        <f t="shared" si="152"/>
        <v>1523.2</v>
      </c>
    </row>
    <row r="549" spans="1:8" ht="47.25">
      <c r="A549" s="100" t="s">
        <v>19</v>
      </c>
      <c r="B549" s="100" t="s">
        <v>64</v>
      </c>
      <c r="C549" s="102">
        <v>2200000000</v>
      </c>
      <c r="D549" s="100"/>
      <c r="E549" s="101" t="s">
        <v>322</v>
      </c>
      <c r="F549" s="21">
        <f>F550</f>
        <v>2101.7</v>
      </c>
      <c r="G549" s="21">
        <f t="shared" si="152"/>
        <v>1523.2</v>
      </c>
      <c r="H549" s="21">
        <f t="shared" si="152"/>
        <v>1523.2</v>
      </c>
    </row>
    <row r="550" spans="1:8" ht="31.5">
      <c r="A550" s="100" t="s">
        <v>19</v>
      </c>
      <c r="B550" s="100" t="s">
        <v>64</v>
      </c>
      <c r="C550" s="102">
        <v>2240000000</v>
      </c>
      <c r="D550" s="100"/>
      <c r="E550" s="101" t="s">
        <v>132</v>
      </c>
      <c r="F550" s="21">
        <f>F551</f>
        <v>2101.7</v>
      </c>
      <c r="G550" s="21">
        <f t="shared" si="152"/>
        <v>1523.2</v>
      </c>
      <c r="H550" s="21">
        <f t="shared" si="152"/>
        <v>1523.2</v>
      </c>
    </row>
    <row r="551" spans="1:8" ht="12.75">
      <c r="A551" s="100" t="s">
        <v>19</v>
      </c>
      <c r="B551" s="100" t="s">
        <v>64</v>
      </c>
      <c r="C551" s="100">
        <v>2240300000</v>
      </c>
      <c r="D551" s="100"/>
      <c r="E551" s="101" t="s">
        <v>190</v>
      </c>
      <c r="F551" s="21">
        <f>F558+F555+F552</f>
        <v>2101.7</v>
      </c>
      <c r="G551" s="21">
        <f>G558+G555+G552</f>
        <v>1523.2</v>
      </c>
      <c r="H551" s="21">
        <f>H558+H555+H552</f>
        <v>1523.2</v>
      </c>
    </row>
    <row r="552" spans="1:8" ht="47.25">
      <c r="A552" s="100" t="s">
        <v>19</v>
      </c>
      <c r="B552" s="100" t="s">
        <v>64</v>
      </c>
      <c r="C552" s="100">
        <v>2240310320</v>
      </c>
      <c r="D552" s="100"/>
      <c r="E552" s="56" t="s">
        <v>245</v>
      </c>
      <c r="F552" s="21">
        <f aca="true" t="shared" si="153" ref="F552:H553">F553</f>
        <v>490.7</v>
      </c>
      <c r="G552" s="21">
        <f t="shared" si="153"/>
        <v>490.7</v>
      </c>
      <c r="H552" s="21">
        <f t="shared" si="153"/>
        <v>490.7</v>
      </c>
    </row>
    <row r="553" spans="1:8" ht="31.5">
      <c r="A553" s="100" t="s">
        <v>19</v>
      </c>
      <c r="B553" s="100" t="s">
        <v>64</v>
      </c>
      <c r="C553" s="100">
        <v>2240310320</v>
      </c>
      <c r="D553" s="102" t="s">
        <v>97</v>
      </c>
      <c r="E553" s="101" t="s">
        <v>98</v>
      </c>
      <c r="F553" s="21">
        <f t="shared" si="153"/>
        <v>490.7</v>
      </c>
      <c r="G553" s="21">
        <f t="shared" si="153"/>
        <v>490.7</v>
      </c>
      <c r="H553" s="21">
        <f t="shared" si="153"/>
        <v>490.7</v>
      </c>
    </row>
    <row r="554" spans="1:8" ht="31.5">
      <c r="A554" s="100" t="s">
        <v>19</v>
      </c>
      <c r="B554" s="100" t="s">
        <v>64</v>
      </c>
      <c r="C554" s="100">
        <v>2240310320</v>
      </c>
      <c r="D554" s="100">
        <v>630</v>
      </c>
      <c r="E554" s="101" t="s">
        <v>144</v>
      </c>
      <c r="F554" s="17">
        <f>466.5+24.2</f>
        <v>490.7</v>
      </c>
      <c r="G554" s="17">
        <f>466.5+24.2</f>
        <v>490.7</v>
      </c>
      <c r="H554" s="17">
        <f>466.5+24.2</f>
        <v>490.7</v>
      </c>
    </row>
    <row r="555" spans="1:8" ht="47.25">
      <c r="A555" s="100" t="s">
        <v>19</v>
      </c>
      <c r="B555" s="100" t="s">
        <v>64</v>
      </c>
      <c r="C555" s="100">
        <v>2240320400</v>
      </c>
      <c r="D555" s="100"/>
      <c r="E555" s="101" t="s">
        <v>246</v>
      </c>
      <c r="F555" s="21">
        <f aca="true" t="shared" si="154" ref="F555:H556">F556</f>
        <v>656</v>
      </c>
      <c r="G555" s="21">
        <f t="shared" si="154"/>
        <v>396</v>
      </c>
      <c r="H555" s="21">
        <f t="shared" si="154"/>
        <v>396</v>
      </c>
    </row>
    <row r="556" spans="1:8" ht="31.5">
      <c r="A556" s="100" t="s">
        <v>19</v>
      </c>
      <c r="B556" s="100" t="s">
        <v>64</v>
      </c>
      <c r="C556" s="100">
        <v>2240320400</v>
      </c>
      <c r="D556" s="102" t="s">
        <v>69</v>
      </c>
      <c r="E556" s="101" t="s">
        <v>95</v>
      </c>
      <c r="F556" s="21">
        <f t="shared" si="154"/>
        <v>656</v>
      </c>
      <c r="G556" s="21">
        <f t="shared" si="154"/>
        <v>396</v>
      </c>
      <c r="H556" s="21">
        <f t="shared" si="154"/>
        <v>396</v>
      </c>
    </row>
    <row r="557" spans="1:8" ht="31.5">
      <c r="A557" s="100" t="s">
        <v>19</v>
      </c>
      <c r="B557" s="100" t="s">
        <v>64</v>
      </c>
      <c r="C557" s="100">
        <v>2240320400</v>
      </c>
      <c r="D557" s="100">
        <v>240</v>
      </c>
      <c r="E557" s="101" t="s">
        <v>223</v>
      </c>
      <c r="F557" s="21">
        <v>656</v>
      </c>
      <c r="G557" s="21">
        <v>396</v>
      </c>
      <c r="H557" s="21">
        <v>396</v>
      </c>
    </row>
    <row r="558" spans="1:8" ht="47.25">
      <c r="A558" s="100" t="s">
        <v>19</v>
      </c>
      <c r="B558" s="100" t="s">
        <v>64</v>
      </c>
      <c r="C558" s="100" t="s">
        <v>316</v>
      </c>
      <c r="D558" s="100"/>
      <c r="E558" s="101" t="s">
        <v>146</v>
      </c>
      <c r="F558" s="21">
        <f aca="true" t="shared" si="155" ref="F558:H559">F559</f>
        <v>955</v>
      </c>
      <c r="G558" s="21">
        <f t="shared" si="155"/>
        <v>636.5</v>
      </c>
      <c r="H558" s="21">
        <f t="shared" si="155"/>
        <v>636.5</v>
      </c>
    </row>
    <row r="559" spans="1:8" ht="31.5">
      <c r="A559" s="100" t="s">
        <v>19</v>
      </c>
      <c r="B559" s="100" t="s">
        <v>64</v>
      </c>
      <c r="C559" s="121" t="s">
        <v>316</v>
      </c>
      <c r="D559" s="102" t="s">
        <v>97</v>
      </c>
      <c r="E559" s="101" t="s">
        <v>98</v>
      </c>
      <c r="F559" s="21">
        <f t="shared" si="155"/>
        <v>955</v>
      </c>
      <c r="G559" s="21">
        <f t="shared" si="155"/>
        <v>636.5</v>
      </c>
      <c r="H559" s="21">
        <f t="shared" si="155"/>
        <v>636.5</v>
      </c>
    </row>
    <row r="560" spans="1:8" ht="31.5">
      <c r="A560" s="100" t="s">
        <v>19</v>
      </c>
      <c r="B560" s="100" t="s">
        <v>64</v>
      </c>
      <c r="C560" s="121" t="s">
        <v>316</v>
      </c>
      <c r="D560" s="100">
        <v>630</v>
      </c>
      <c r="E560" s="101" t="s">
        <v>144</v>
      </c>
      <c r="F560" s="21">
        <f>636.5+318.5</f>
        <v>955</v>
      </c>
      <c r="G560" s="21">
        <v>636.5</v>
      </c>
      <c r="H560" s="21">
        <v>636.5</v>
      </c>
    </row>
    <row r="561" spans="1:8" ht="12.75">
      <c r="A561" s="16" t="s">
        <v>35</v>
      </c>
      <c r="B561" s="24" t="s">
        <v>66</v>
      </c>
      <c r="C561" s="24" t="s">
        <v>66</v>
      </c>
      <c r="D561" s="24" t="s">
        <v>66</v>
      </c>
      <c r="E561" s="40" t="s">
        <v>277</v>
      </c>
      <c r="F561" s="26">
        <f>F562</f>
        <v>11921.800000000001</v>
      </c>
      <c r="G561" s="26">
        <f aca="true" t="shared" si="156" ref="G561:H561">G562</f>
        <v>10029.4</v>
      </c>
      <c r="H561" s="26">
        <f t="shared" si="156"/>
        <v>9014.9</v>
      </c>
    </row>
    <row r="562" spans="1:8" ht="12.75">
      <c r="A562" s="100" t="s">
        <v>35</v>
      </c>
      <c r="B562" s="100" t="s">
        <v>54</v>
      </c>
      <c r="C562" s="100" t="s">
        <v>66</v>
      </c>
      <c r="D562" s="100" t="s">
        <v>66</v>
      </c>
      <c r="E562" s="46" t="s">
        <v>20</v>
      </c>
      <c r="F562" s="21">
        <f>F563+F575</f>
        <v>11921.800000000001</v>
      </c>
      <c r="G562" s="21">
        <f>G563+G575</f>
        <v>10029.4</v>
      </c>
      <c r="H562" s="21">
        <f>H563+H575</f>
        <v>9014.9</v>
      </c>
    </row>
    <row r="563" spans="1:8" ht="33.75" customHeight="1">
      <c r="A563" s="100" t="s">
        <v>35</v>
      </c>
      <c r="B563" s="100" t="s">
        <v>46</v>
      </c>
      <c r="C563" s="100" t="s">
        <v>66</v>
      </c>
      <c r="D563" s="100" t="s">
        <v>66</v>
      </c>
      <c r="E563" s="101" t="s">
        <v>7</v>
      </c>
      <c r="F563" s="21">
        <f>F564</f>
        <v>9094.7</v>
      </c>
      <c r="G563" s="21">
        <f aca="true" t="shared" si="157" ref="G563:H565">G564</f>
        <v>8500.4</v>
      </c>
      <c r="H563" s="21">
        <f t="shared" si="157"/>
        <v>8500.4</v>
      </c>
    </row>
    <row r="564" spans="1:8" ht="12.75">
      <c r="A564" s="100" t="s">
        <v>35</v>
      </c>
      <c r="B564" s="100" t="s">
        <v>46</v>
      </c>
      <c r="C564" s="100">
        <v>9900000000</v>
      </c>
      <c r="D564" s="100"/>
      <c r="E564" s="101" t="s">
        <v>105</v>
      </c>
      <c r="F564" s="21">
        <f>F565</f>
        <v>9094.7</v>
      </c>
      <c r="G564" s="21">
        <f t="shared" si="157"/>
        <v>8500.4</v>
      </c>
      <c r="H564" s="21">
        <f t="shared" si="157"/>
        <v>8500.4</v>
      </c>
    </row>
    <row r="565" spans="1:8" ht="31.5">
      <c r="A565" s="100" t="s">
        <v>35</v>
      </c>
      <c r="B565" s="100" t="s">
        <v>46</v>
      </c>
      <c r="C565" s="100">
        <v>9990000000</v>
      </c>
      <c r="D565" s="100"/>
      <c r="E565" s="101" t="s">
        <v>147</v>
      </c>
      <c r="F565" s="21">
        <f>F566</f>
        <v>9094.7</v>
      </c>
      <c r="G565" s="21">
        <f t="shared" si="157"/>
        <v>8500.4</v>
      </c>
      <c r="H565" s="21">
        <f t="shared" si="157"/>
        <v>8500.4</v>
      </c>
    </row>
    <row r="566" spans="1:8" ht="31.5">
      <c r="A566" s="100" t="s">
        <v>35</v>
      </c>
      <c r="B566" s="100" t="s">
        <v>46</v>
      </c>
      <c r="C566" s="100">
        <v>9990200000</v>
      </c>
      <c r="D566" s="24"/>
      <c r="E566" s="101" t="s">
        <v>117</v>
      </c>
      <c r="F566" s="21">
        <f>F567+F572</f>
        <v>9094.7</v>
      </c>
      <c r="G566" s="21">
        <f aca="true" t="shared" si="158" ref="G566:H566">G567+G572</f>
        <v>8500.4</v>
      </c>
      <c r="H566" s="21">
        <f t="shared" si="158"/>
        <v>8500.4</v>
      </c>
    </row>
    <row r="567" spans="1:8" ht="47.25">
      <c r="A567" s="100" t="s">
        <v>35</v>
      </c>
      <c r="B567" s="100" t="s">
        <v>46</v>
      </c>
      <c r="C567" s="100">
        <v>9990225000</v>
      </c>
      <c r="D567" s="100"/>
      <c r="E567" s="101" t="s">
        <v>118</v>
      </c>
      <c r="F567" s="21">
        <f>F568+F570</f>
        <v>8930.1</v>
      </c>
      <c r="G567" s="21">
        <f>G568+G570</f>
        <v>8500.4</v>
      </c>
      <c r="H567" s="21">
        <f>H568+H570</f>
        <v>8500.4</v>
      </c>
    </row>
    <row r="568" spans="1:8" ht="63">
      <c r="A568" s="100" t="s">
        <v>35</v>
      </c>
      <c r="B568" s="100" t="s">
        <v>46</v>
      </c>
      <c r="C568" s="100">
        <v>9990225000</v>
      </c>
      <c r="D568" s="100" t="s">
        <v>68</v>
      </c>
      <c r="E568" s="101" t="s">
        <v>1</v>
      </c>
      <c r="F568" s="21">
        <f>F569</f>
        <v>8864.7</v>
      </c>
      <c r="G568" s="21">
        <f>G569</f>
        <v>8435</v>
      </c>
      <c r="H568" s="21">
        <f>H569</f>
        <v>8435</v>
      </c>
    </row>
    <row r="569" spans="1:8" ht="31.5">
      <c r="A569" s="100" t="s">
        <v>35</v>
      </c>
      <c r="B569" s="100" t="s">
        <v>46</v>
      </c>
      <c r="C569" s="100">
        <v>9990225000</v>
      </c>
      <c r="D569" s="100">
        <v>120</v>
      </c>
      <c r="E569" s="101" t="s">
        <v>224</v>
      </c>
      <c r="F569" s="21">
        <f>7995.2+439.8+141+228.7+60</f>
        <v>8864.7</v>
      </c>
      <c r="G569" s="21">
        <f>7995.2+439.8+846-846</f>
        <v>8435</v>
      </c>
      <c r="H569" s="21">
        <f>7995.2+439.8+846-846</f>
        <v>8435</v>
      </c>
    </row>
    <row r="570" spans="1:8" ht="12.75">
      <c r="A570" s="100" t="s">
        <v>35</v>
      </c>
      <c r="B570" s="100" t="s">
        <v>46</v>
      </c>
      <c r="C570" s="100">
        <v>9990225000</v>
      </c>
      <c r="D570" s="100" t="s">
        <v>70</v>
      </c>
      <c r="E570" s="101" t="s">
        <v>71</v>
      </c>
      <c r="F570" s="21">
        <f>F571</f>
        <v>65.4</v>
      </c>
      <c r="G570" s="21">
        <f>G571</f>
        <v>65.4</v>
      </c>
      <c r="H570" s="21">
        <f>H571</f>
        <v>65.4</v>
      </c>
    </row>
    <row r="571" spans="1:8" ht="12.75">
      <c r="A571" s="100" t="s">
        <v>35</v>
      </c>
      <c r="B571" s="100" t="s">
        <v>46</v>
      </c>
      <c r="C571" s="100">
        <v>9990225000</v>
      </c>
      <c r="D571" s="100">
        <v>850</v>
      </c>
      <c r="E571" s="101" t="s">
        <v>100</v>
      </c>
      <c r="F571" s="21">
        <v>65.4</v>
      </c>
      <c r="G571" s="21">
        <v>65.4</v>
      </c>
      <c r="H571" s="21">
        <v>65.4</v>
      </c>
    </row>
    <row r="572" spans="1:8" ht="47.25">
      <c r="A572" s="316" t="s">
        <v>35</v>
      </c>
      <c r="B572" s="316" t="s">
        <v>46</v>
      </c>
      <c r="C572" s="330">
        <v>9990255492</v>
      </c>
      <c r="D572" s="322"/>
      <c r="E572" s="323" t="s">
        <v>766</v>
      </c>
      <c r="F572" s="21">
        <f>F573</f>
        <v>164.6</v>
      </c>
      <c r="G572" s="21">
        <f aca="true" t="shared" si="159" ref="G572:H573">G573</f>
        <v>0</v>
      </c>
      <c r="H572" s="21">
        <f t="shared" si="159"/>
        <v>0</v>
      </c>
    </row>
    <row r="573" spans="1:8" ht="63">
      <c r="A573" s="316" t="s">
        <v>35</v>
      </c>
      <c r="B573" s="316" t="s">
        <v>46</v>
      </c>
      <c r="C573" s="330">
        <v>9990255492</v>
      </c>
      <c r="D573" s="322" t="s">
        <v>68</v>
      </c>
      <c r="E573" s="323" t="s">
        <v>1</v>
      </c>
      <c r="F573" s="21">
        <f>F574</f>
        <v>164.6</v>
      </c>
      <c r="G573" s="21">
        <f t="shared" si="159"/>
        <v>0</v>
      </c>
      <c r="H573" s="21">
        <f t="shared" si="159"/>
        <v>0</v>
      </c>
    </row>
    <row r="574" spans="1:8" ht="31.5">
      <c r="A574" s="316" t="s">
        <v>35</v>
      </c>
      <c r="B574" s="316" t="s">
        <v>46</v>
      </c>
      <c r="C574" s="330">
        <v>9990255492</v>
      </c>
      <c r="D574" s="322">
        <v>120</v>
      </c>
      <c r="E574" s="323" t="s">
        <v>224</v>
      </c>
      <c r="F574" s="21">
        <v>164.6</v>
      </c>
      <c r="G574" s="21">
        <v>0</v>
      </c>
      <c r="H574" s="21">
        <v>0</v>
      </c>
    </row>
    <row r="575" spans="1:8" ht="12.75">
      <c r="A575" s="100" t="s">
        <v>35</v>
      </c>
      <c r="B575" s="100" t="s">
        <v>47</v>
      </c>
      <c r="C575" s="100"/>
      <c r="D575" s="100"/>
      <c r="E575" s="101" t="s">
        <v>8</v>
      </c>
      <c r="F575" s="21">
        <f>F576</f>
        <v>2827.1</v>
      </c>
      <c r="G575" s="21">
        <f aca="true" t="shared" si="160" ref="G575:H579">G576</f>
        <v>1529</v>
      </c>
      <c r="H575" s="21">
        <f t="shared" si="160"/>
        <v>514.5</v>
      </c>
    </row>
    <row r="576" spans="1:8" ht="12.75">
      <c r="A576" s="100" t="s">
        <v>35</v>
      </c>
      <c r="B576" s="100" t="s">
        <v>47</v>
      </c>
      <c r="C576" s="100">
        <v>9900000000</v>
      </c>
      <c r="D576" s="100"/>
      <c r="E576" s="101" t="s">
        <v>105</v>
      </c>
      <c r="F576" s="21">
        <f>F577</f>
        <v>2827.1</v>
      </c>
      <c r="G576" s="21">
        <f t="shared" si="160"/>
        <v>1529</v>
      </c>
      <c r="H576" s="21">
        <f t="shared" si="160"/>
        <v>514.5</v>
      </c>
    </row>
    <row r="577" spans="1:8" ht="12.75">
      <c r="A577" s="100" t="s">
        <v>35</v>
      </c>
      <c r="B577" s="100" t="s">
        <v>47</v>
      </c>
      <c r="C577" s="100">
        <v>9910000000</v>
      </c>
      <c r="D577" s="100"/>
      <c r="E577" s="101" t="s">
        <v>8</v>
      </c>
      <c r="F577" s="21">
        <f>F578</f>
        <v>2827.1</v>
      </c>
      <c r="G577" s="21">
        <f t="shared" si="160"/>
        <v>1529</v>
      </c>
      <c r="H577" s="21">
        <f t="shared" si="160"/>
        <v>514.5</v>
      </c>
    </row>
    <row r="578" spans="1:8" ht="12.75">
      <c r="A578" s="100" t="s">
        <v>35</v>
      </c>
      <c r="B578" s="100" t="s">
        <v>47</v>
      </c>
      <c r="C578" s="100">
        <v>9910020000</v>
      </c>
      <c r="D578" s="100"/>
      <c r="E578" s="101" t="s">
        <v>285</v>
      </c>
      <c r="F578" s="21">
        <f>F579</f>
        <v>2827.1</v>
      </c>
      <c r="G578" s="21">
        <f t="shared" si="160"/>
        <v>1529</v>
      </c>
      <c r="H578" s="21">
        <f t="shared" si="160"/>
        <v>514.5</v>
      </c>
    </row>
    <row r="579" spans="1:8" ht="12.75">
      <c r="A579" s="100" t="s">
        <v>35</v>
      </c>
      <c r="B579" s="100" t="s">
        <v>47</v>
      </c>
      <c r="C579" s="100">
        <v>9910020000</v>
      </c>
      <c r="D579" s="102" t="s">
        <v>70</v>
      </c>
      <c r="E579" s="101" t="s">
        <v>71</v>
      </c>
      <c r="F579" s="21">
        <f>F580</f>
        <v>2827.1</v>
      </c>
      <c r="G579" s="21">
        <f t="shared" si="160"/>
        <v>1529</v>
      </c>
      <c r="H579" s="21">
        <f t="shared" si="160"/>
        <v>514.5</v>
      </c>
    </row>
    <row r="580" spans="1:8" ht="12.75">
      <c r="A580" s="100" t="s">
        <v>35</v>
      </c>
      <c r="B580" s="100" t="s">
        <v>47</v>
      </c>
      <c r="C580" s="100">
        <v>9910020000</v>
      </c>
      <c r="D580" s="2" t="s">
        <v>162</v>
      </c>
      <c r="E580" s="47" t="s">
        <v>163</v>
      </c>
      <c r="F580" s="21">
        <f>2000+1000-172.9</f>
        <v>2827.1</v>
      </c>
      <c r="G580" s="21">
        <f>500+1000+29</f>
        <v>1529</v>
      </c>
      <c r="H580" s="21">
        <f>500+14.5</f>
        <v>514.5</v>
      </c>
    </row>
    <row r="581" spans="1:8" ht="31.5">
      <c r="A581" s="16" t="s">
        <v>33</v>
      </c>
      <c r="B581" s="24" t="s">
        <v>66</v>
      </c>
      <c r="C581" s="24" t="s">
        <v>66</v>
      </c>
      <c r="D581" s="24" t="s">
        <v>66</v>
      </c>
      <c r="E581" s="40" t="s">
        <v>282</v>
      </c>
      <c r="F581" s="26">
        <f>F582+F612+F620+F628</f>
        <v>30832.800000000003</v>
      </c>
      <c r="G581" s="26">
        <f>G582+G612+G620+G628</f>
        <v>16390.7</v>
      </c>
      <c r="H581" s="26">
        <f>H582+H612+H620+H628</f>
        <v>17933.3</v>
      </c>
    </row>
    <row r="582" spans="1:8" ht="12.75">
      <c r="A582" s="102" t="s">
        <v>33</v>
      </c>
      <c r="B582" s="102" t="s">
        <v>54</v>
      </c>
      <c r="C582" s="102" t="s">
        <v>66</v>
      </c>
      <c r="D582" s="102" t="s">
        <v>66</v>
      </c>
      <c r="E582" s="46" t="s">
        <v>20</v>
      </c>
      <c r="F582" s="21">
        <f>F583</f>
        <v>12327.900000000001</v>
      </c>
      <c r="G582" s="21">
        <f>G583</f>
        <v>9425</v>
      </c>
      <c r="H582" s="21">
        <f>H583</f>
        <v>9425</v>
      </c>
    </row>
    <row r="583" spans="1:8" ht="12.75">
      <c r="A583" s="102" t="s">
        <v>33</v>
      </c>
      <c r="B583" s="102" t="s">
        <v>60</v>
      </c>
      <c r="C583" s="102" t="s">
        <v>66</v>
      </c>
      <c r="D583" s="102" t="s">
        <v>66</v>
      </c>
      <c r="E583" s="101" t="s">
        <v>23</v>
      </c>
      <c r="F583" s="21">
        <f>F584+F597</f>
        <v>12327.900000000001</v>
      </c>
      <c r="G583" s="21">
        <f>G584+G597</f>
        <v>9425</v>
      </c>
      <c r="H583" s="21">
        <f>H584+H597</f>
        <v>9425</v>
      </c>
    </row>
    <row r="584" spans="1:8" ht="47.25">
      <c r="A584" s="102" t="s">
        <v>33</v>
      </c>
      <c r="B584" s="102" t="s">
        <v>60</v>
      </c>
      <c r="C584" s="102">
        <v>2600000000</v>
      </c>
      <c r="D584" s="102"/>
      <c r="E584" s="127" t="s">
        <v>328</v>
      </c>
      <c r="F584" s="21">
        <f aca="true" t="shared" si="161" ref="F584:H584">F585</f>
        <v>4942.1</v>
      </c>
      <c r="G584" s="21">
        <f t="shared" si="161"/>
        <v>2863.5</v>
      </c>
      <c r="H584" s="21">
        <f t="shared" si="161"/>
        <v>2863.5</v>
      </c>
    </row>
    <row r="585" spans="1:8" ht="31.5">
      <c r="A585" s="102" t="s">
        <v>33</v>
      </c>
      <c r="B585" s="102" t="s">
        <v>60</v>
      </c>
      <c r="C585" s="102">
        <v>2610000000</v>
      </c>
      <c r="D585" s="102"/>
      <c r="E585" s="101" t="s">
        <v>107</v>
      </c>
      <c r="F585" s="21">
        <f>F586+F593</f>
        <v>4942.1</v>
      </c>
      <c r="G585" s="21">
        <f aca="true" t="shared" si="162" ref="G585:H585">G586+G593</f>
        <v>2863.5</v>
      </c>
      <c r="H585" s="21">
        <f t="shared" si="162"/>
        <v>2863.5</v>
      </c>
    </row>
    <row r="586" spans="1:8" ht="12.75">
      <c r="A586" s="102" t="s">
        <v>33</v>
      </c>
      <c r="B586" s="102" t="s">
        <v>60</v>
      </c>
      <c r="C586" s="102">
        <v>2610100000</v>
      </c>
      <c r="D586" s="102"/>
      <c r="E586" s="101" t="s">
        <v>108</v>
      </c>
      <c r="F586" s="21">
        <f>F587+F590</f>
        <v>3188.2</v>
      </c>
      <c r="G586" s="21">
        <f>G587+G590</f>
        <v>2863.5</v>
      </c>
      <c r="H586" s="21">
        <f>H587+H590</f>
        <v>2863.5</v>
      </c>
    </row>
    <row r="587" spans="1:8" ht="12.75">
      <c r="A587" s="102" t="s">
        <v>33</v>
      </c>
      <c r="B587" s="102" t="s">
        <v>60</v>
      </c>
      <c r="C587" s="102">
        <v>2610120210</v>
      </c>
      <c r="D587" s="18"/>
      <c r="E587" s="101" t="s">
        <v>109</v>
      </c>
      <c r="F587" s="21">
        <f aca="true" t="shared" si="163" ref="F587:H588">F588</f>
        <v>2987.2</v>
      </c>
      <c r="G587" s="21">
        <f t="shared" si="163"/>
        <v>2713.5</v>
      </c>
      <c r="H587" s="21">
        <f t="shared" si="163"/>
        <v>2713.5</v>
      </c>
    </row>
    <row r="588" spans="1:8" ht="31.5">
      <c r="A588" s="102" t="s">
        <v>33</v>
      </c>
      <c r="B588" s="102" t="s">
        <v>60</v>
      </c>
      <c r="C588" s="125">
        <v>2610120210</v>
      </c>
      <c r="D588" s="102" t="s">
        <v>69</v>
      </c>
      <c r="E588" s="101" t="s">
        <v>95</v>
      </c>
      <c r="F588" s="21">
        <f t="shared" si="163"/>
        <v>2987.2</v>
      </c>
      <c r="G588" s="21">
        <f t="shared" si="163"/>
        <v>2713.5</v>
      </c>
      <c r="H588" s="21">
        <f t="shared" si="163"/>
        <v>2713.5</v>
      </c>
    </row>
    <row r="589" spans="1:8" ht="31.5">
      <c r="A589" s="102" t="s">
        <v>33</v>
      </c>
      <c r="B589" s="102" t="s">
        <v>60</v>
      </c>
      <c r="C589" s="125">
        <v>2610120210</v>
      </c>
      <c r="D589" s="100">
        <v>240</v>
      </c>
      <c r="E589" s="101" t="s">
        <v>223</v>
      </c>
      <c r="F589" s="21">
        <f>2713.5+273.7</f>
        <v>2987.2</v>
      </c>
      <c r="G589" s="21">
        <v>2713.5</v>
      </c>
      <c r="H589" s="21">
        <v>2713.5</v>
      </c>
    </row>
    <row r="590" spans="1:8" ht="31.5">
      <c r="A590" s="102" t="s">
        <v>33</v>
      </c>
      <c r="B590" s="102" t="s">
        <v>60</v>
      </c>
      <c r="C590" s="102">
        <v>2610120220</v>
      </c>
      <c r="D590" s="100"/>
      <c r="E590" s="101" t="s">
        <v>106</v>
      </c>
      <c r="F590" s="21">
        <f aca="true" t="shared" si="164" ref="F590:H591">F591</f>
        <v>201</v>
      </c>
      <c r="G590" s="21">
        <f t="shared" si="164"/>
        <v>150</v>
      </c>
      <c r="H590" s="21">
        <f t="shared" si="164"/>
        <v>150</v>
      </c>
    </row>
    <row r="591" spans="1:8" ht="31.5">
      <c r="A591" s="102" t="s">
        <v>33</v>
      </c>
      <c r="B591" s="102" t="s">
        <v>60</v>
      </c>
      <c r="C591" s="102">
        <v>2610120220</v>
      </c>
      <c r="D591" s="102" t="s">
        <v>69</v>
      </c>
      <c r="E591" s="101" t="s">
        <v>95</v>
      </c>
      <c r="F591" s="21">
        <f t="shared" si="164"/>
        <v>201</v>
      </c>
      <c r="G591" s="21">
        <f t="shared" si="164"/>
        <v>150</v>
      </c>
      <c r="H591" s="21">
        <f t="shared" si="164"/>
        <v>150</v>
      </c>
    </row>
    <row r="592" spans="1:8" ht="32.25" thickBot="1">
      <c r="A592" s="102" t="s">
        <v>33</v>
      </c>
      <c r="B592" s="102" t="s">
        <v>60</v>
      </c>
      <c r="C592" s="102">
        <v>2610120220</v>
      </c>
      <c r="D592" s="100">
        <v>240</v>
      </c>
      <c r="E592" s="101" t="s">
        <v>223</v>
      </c>
      <c r="F592" s="21">
        <f>150+51</f>
        <v>201</v>
      </c>
      <c r="G592" s="21">
        <v>150</v>
      </c>
      <c r="H592" s="21">
        <v>150</v>
      </c>
    </row>
    <row r="593" spans="1:8" ht="32.25" thickBot="1">
      <c r="A593" s="209" t="s">
        <v>33</v>
      </c>
      <c r="B593" s="209" t="s">
        <v>60</v>
      </c>
      <c r="C593" s="209">
        <v>2610300000</v>
      </c>
      <c r="D593" s="210"/>
      <c r="E593" s="215" t="s">
        <v>751</v>
      </c>
      <c r="F593" s="21">
        <f>F594</f>
        <v>1753.9</v>
      </c>
      <c r="G593" s="21">
        <f aca="true" t="shared" si="165" ref="G593:H595">G594</f>
        <v>0</v>
      </c>
      <c r="H593" s="21">
        <f t="shared" si="165"/>
        <v>0</v>
      </c>
    </row>
    <row r="594" spans="1:8" ht="31.5">
      <c r="A594" s="209" t="s">
        <v>33</v>
      </c>
      <c r="B594" s="209" t="s">
        <v>60</v>
      </c>
      <c r="C594" s="209">
        <v>2610320030</v>
      </c>
      <c r="D594" s="210"/>
      <c r="E594" s="85" t="s">
        <v>752</v>
      </c>
      <c r="F594" s="21">
        <f>F595</f>
        <v>1753.9</v>
      </c>
      <c r="G594" s="21">
        <f t="shared" si="165"/>
        <v>0</v>
      </c>
      <c r="H594" s="21">
        <f t="shared" si="165"/>
        <v>0</v>
      </c>
    </row>
    <row r="595" spans="1:8" ht="31.5">
      <c r="A595" s="209" t="s">
        <v>33</v>
      </c>
      <c r="B595" s="209" t="s">
        <v>60</v>
      </c>
      <c r="C595" s="209">
        <v>2610320030</v>
      </c>
      <c r="D595" s="209" t="s">
        <v>69</v>
      </c>
      <c r="E595" s="211" t="s">
        <v>95</v>
      </c>
      <c r="F595" s="21">
        <f>F596</f>
        <v>1753.9</v>
      </c>
      <c r="G595" s="21">
        <f t="shared" si="165"/>
        <v>0</v>
      </c>
      <c r="H595" s="21">
        <f t="shared" si="165"/>
        <v>0</v>
      </c>
    </row>
    <row r="596" spans="1:8" ht="31.5">
      <c r="A596" s="209" t="s">
        <v>33</v>
      </c>
      <c r="B596" s="209" t="s">
        <v>60</v>
      </c>
      <c r="C596" s="209">
        <v>2610320030</v>
      </c>
      <c r="D596" s="210">
        <v>240</v>
      </c>
      <c r="E596" s="211" t="s">
        <v>223</v>
      </c>
      <c r="F596" s="21">
        <v>1753.9</v>
      </c>
      <c r="G596" s="21">
        <v>0</v>
      </c>
      <c r="H596" s="21">
        <v>0</v>
      </c>
    </row>
    <row r="597" spans="1:8" ht="12.75">
      <c r="A597" s="102" t="s">
        <v>33</v>
      </c>
      <c r="B597" s="102" t="s">
        <v>60</v>
      </c>
      <c r="C597" s="102" t="s">
        <v>110</v>
      </c>
      <c r="D597" s="102" t="s">
        <v>66</v>
      </c>
      <c r="E597" s="101" t="s">
        <v>105</v>
      </c>
      <c r="F597" s="21">
        <f>F604+F598</f>
        <v>7385.8</v>
      </c>
      <c r="G597" s="21">
        <f>G604+G598</f>
        <v>6561.5</v>
      </c>
      <c r="H597" s="21">
        <f>H604+H598</f>
        <v>6561.5</v>
      </c>
    </row>
    <row r="598" spans="1:8" ht="31.5">
      <c r="A598" s="183" t="s">
        <v>33</v>
      </c>
      <c r="B598" s="183" t="s">
        <v>60</v>
      </c>
      <c r="C598" s="184">
        <v>9930000000</v>
      </c>
      <c r="D598" s="184"/>
      <c r="E598" s="56" t="s">
        <v>157</v>
      </c>
      <c r="F598" s="21">
        <f>F599</f>
        <v>50.8</v>
      </c>
      <c r="G598" s="21">
        <f aca="true" t="shared" si="166" ref="G598:H602">G599</f>
        <v>0</v>
      </c>
      <c r="H598" s="21">
        <f t="shared" si="166"/>
        <v>0</v>
      </c>
    </row>
    <row r="599" spans="1:8" ht="31.5">
      <c r="A599" s="183" t="s">
        <v>33</v>
      </c>
      <c r="B599" s="183" t="s">
        <v>60</v>
      </c>
      <c r="C599" s="184">
        <v>9930020490</v>
      </c>
      <c r="D599" s="184"/>
      <c r="E599" s="56" t="s">
        <v>661</v>
      </c>
      <c r="F599" s="21">
        <f>F602+F600</f>
        <v>50.8</v>
      </c>
      <c r="G599" s="21">
        <f aca="true" t="shared" si="167" ref="G599:H599">G602+G600</f>
        <v>0</v>
      </c>
      <c r="H599" s="21">
        <f t="shared" si="167"/>
        <v>0</v>
      </c>
    </row>
    <row r="600" spans="1:8" ht="31.5">
      <c r="A600" s="192" t="s">
        <v>33</v>
      </c>
      <c r="B600" s="192" t="s">
        <v>60</v>
      </c>
      <c r="C600" s="193">
        <v>9930020490</v>
      </c>
      <c r="D600" s="192" t="s">
        <v>69</v>
      </c>
      <c r="E600" s="194" t="s">
        <v>95</v>
      </c>
      <c r="F600" s="21">
        <f>F601</f>
        <v>30.6</v>
      </c>
      <c r="G600" s="21">
        <f aca="true" t="shared" si="168" ref="G600:H600">G601</f>
        <v>0</v>
      </c>
      <c r="H600" s="21">
        <f t="shared" si="168"/>
        <v>0</v>
      </c>
    </row>
    <row r="601" spans="1:8" ht="31.5">
      <c r="A601" s="192" t="s">
        <v>33</v>
      </c>
      <c r="B601" s="192" t="s">
        <v>60</v>
      </c>
      <c r="C601" s="193">
        <v>9930020490</v>
      </c>
      <c r="D601" s="193">
        <v>240</v>
      </c>
      <c r="E601" s="194" t="s">
        <v>223</v>
      </c>
      <c r="F601" s="21">
        <v>30.6</v>
      </c>
      <c r="G601" s="21">
        <v>0</v>
      </c>
      <c r="H601" s="21">
        <v>0</v>
      </c>
    </row>
    <row r="602" spans="1:8" ht="12.75">
      <c r="A602" s="183" t="s">
        <v>33</v>
      </c>
      <c r="B602" s="183" t="s">
        <v>60</v>
      </c>
      <c r="C602" s="184">
        <v>9930020490</v>
      </c>
      <c r="D602" s="11" t="s">
        <v>70</v>
      </c>
      <c r="E602" s="42" t="s">
        <v>71</v>
      </c>
      <c r="F602" s="21">
        <f>F603</f>
        <v>20.2</v>
      </c>
      <c r="G602" s="21">
        <f t="shared" si="166"/>
        <v>0</v>
      </c>
      <c r="H602" s="21">
        <f t="shared" si="166"/>
        <v>0</v>
      </c>
    </row>
    <row r="603" spans="1:8" ht="12.75">
      <c r="A603" s="183" t="s">
        <v>33</v>
      </c>
      <c r="B603" s="183" t="s">
        <v>60</v>
      </c>
      <c r="C603" s="184">
        <v>9930020490</v>
      </c>
      <c r="D603" s="1" t="s">
        <v>662</v>
      </c>
      <c r="E603" s="145" t="s">
        <v>663</v>
      </c>
      <c r="F603" s="21">
        <f>18.2+2</f>
        <v>20.2</v>
      </c>
      <c r="G603" s="21">
        <v>0</v>
      </c>
      <c r="H603" s="21">
        <v>0</v>
      </c>
    </row>
    <row r="604" spans="1:8" ht="31.5">
      <c r="A604" s="102" t="s">
        <v>33</v>
      </c>
      <c r="B604" s="102" t="s">
        <v>60</v>
      </c>
      <c r="C604" s="100">
        <v>9990000000</v>
      </c>
      <c r="D604" s="100"/>
      <c r="E604" s="101" t="s">
        <v>147</v>
      </c>
      <c r="F604" s="21">
        <f>F605</f>
        <v>7335</v>
      </c>
      <c r="G604" s="21">
        <f aca="true" t="shared" si="169" ref="G604:H606">G605</f>
        <v>6561.5</v>
      </c>
      <c r="H604" s="21">
        <f t="shared" si="169"/>
        <v>6561.5</v>
      </c>
    </row>
    <row r="605" spans="1:8" ht="31.5">
      <c r="A605" s="102" t="s">
        <v>33</v>
      </c>
      <c r="B605" s="102" t="s">
        <v>60</v>
      </c>
      <c r="C605" s="100">
        <v>9990200000</v>
      </c>
      <c r="D605" s="24"/>
      <c r="E605" s="101" t="s">
        <v>117</v>
      </c>
      <c r="F605" s="21">
        <f>F606+F609</f>
        <v>7335</v>
      </c>
      <c r="G605" s="21">
        <f aca="true" t="shared" si="170" ref="G605:H605">G606+G609</f>
        <v>6561.5</v>
      </c>
      <c r="H605" s="21">
        <f t="shared" si="170"/>
        <v>6561.5</v>
      </c>
    </row>
    <row r="606" spans="1:8" ht="47.25">
      <c r="A606" s="102" t="s">
        <v>33</v>
      </c>
      <c r="B606" s="102" t="s">
        <v>60</v>
      </c>
      <c r="C606" s="100">
        <v>9990225000</v>
      </c>
      <c r="D606" s="100"/>
      <c r="E606" s="101" t="s">
        <v>118</v>
      </c>
      <c r="F606" s="21">
        <f>F607</f>
        <v>7170.4</v>
      </c>
      <c r="G606" s="21">
        <f t="shared" si="169"/>
        <v>6561.5</v>
      </c>
      <c r="H606" s="21">
        <f t="shared" si="169"/>
        <v>6561.5</v>
      </c>
    </row>
    <row r="607" spans="1:8" ht="63">
      <c r="A607" s="102" t="s">
        <v>33</v>
      </c>
      <c r="B607" s="102" t="s">
        <v>60</v>
      </c>
      <c r="C607" s="100">
        <v>9990225000</v>
      </c>
      <c r="D607" s="102" t="s">
        <v>68</v>
      </c>
      <c r="E607" s="101" t="s">
        <v>1</v>
      </c>
      <c r="F607" s="21">
        <f>F608</f>
        <v>7170.4</v>
      </c>
      <c r="G607" s="21">
        <f>G608</f>
        <v>6561.5</v>
      </c>
      <c r="H607" s="21">
        <f>H608</f>
        <v>6561.5</v>
      </c>
    </row>
    <row r="608" spans="1:8" ht="31.5">
      <c r="A608" s="102" t="s">
        <v>33</v>
      </c>
      <c r="B608" s="102" t="s">
        <v>60</v>
      </c>
      <c r="C608" s="100">
        <v>9990225000</v>
      </c>
      <c r="D608" s="100">
        <v>120</v>
      </c>
      <c r="E608" s="101" t="s">
        <v>224</v>
      </c>
      <c r="F608" s="21">
        <f>6240.3+321.2+106+466.9+36</f>
        <v>7170.4</v>
      </c>
      <c r="G608" s="21">
        <f>6240.3+321.2+636-636</f>
        <v>6561.5</v>
      </c>
      <c r="H608" s="21">
        <f>6240.3+321.2+636-636</f>
        <v>6561.5</v>
      </c>
    </row>
    <row r="609" spans="1:8" ht="47.25">
      <c r="A609" s="315" t="s">
        <v>33</v>
      </c>
      <c r="B609" s="315" t="s">
        <v>60</v>
      </c>
      <c r="C609" s="330">
        <v>9990255492</v>
      </c>
      <c r="D609" s="322"/>
      <c r="E609" s="323" t="s">
        <v>766</v>
      </c>
      <c r="F609" s="21">
        <f>F610</f>
        <v>164.6</v>
      </c>
      <c r="G609" s="21">
        <f aca="true" t="shared" si="171" ref="G609:H610">G610</f>
        <v>0</v>
      </c>
      <c r="H609" s="21">
        <f t="shared" si="171"/>
        <v>0</v>
      </c>
    </row>
    <row r="610" spans="1:8" ht="63">
      <c r="A610" s="315" t="s">
        <v>33</v>
      </c>
      <c r="B610" s="315" t="s">
        <v>60</v>
      </c>
      <c r="C610" s="330">
        <v>9990255492</v>
      </c>
      <c r="D610" s="322" t="s">
        <v>68</v>
      </c>
      <c r="E610" s="323" t="s">
        <v>1</v>
      </c>
      <c r="F610" s="21">
        <f>F611</f>
        <v>164.6</v>
      </c>
      <c r="G610" s="21">
        <f t="shared" si="171"/>
        <v>0</v>
      </c>
      <c r="H610" s="21">
        <f t="shared" si="171"/>
        <v>0</v>
      </c>
    </row>
    <row r="611" spans="1:8" ht="31.5">
      <c r="A611" s="315" t="s">
        <v>33</v>
      </c>
      <c r="B611" s="315" t="s">
        <v>60</v>
      </c>
      <c r="C611" s="330">
        <v>9990255492</v>
      </c>
      <c r="D611" s="322">
        <v>120</v>
      </c>
      <c r="E611" s="323" t="s">
        <v>224</v>
      </c>
      <c r="F611" s="21">
        <v>164.6</v>
      </c>
      <c r="G611" s="21">
        <v>0</v>
      </c>
      <c r="H611" s="21">
        <v>0</v>
      </c>
    </row>
    <row r="612" spans="1:8" ht="12.75">
      <c r="A612" s="102" t="s">
        <v>33</v>
      </c>
      <c r="B612" s="102" t="s">
        <v>56</v>
      </c>
      <c r="C612" s="102" t="s">
        <v>66</v>
      </c>
      <c r="D612" s="102" t="s">
        <v>66</v>
      </c>
      <c r="E612" s="101" t="s">
        <v>25</v>
      </c>
      <c r="F612" s="21">
        <f aca="true" t="shared" si="172" ref="F612:H618">F613</f>
        <v>299</v>
      </c>
      <c r="G612" s="21">
        <f t="shared" si="172"/>
        <v>350</v>
      </c>
      <c r="H612" s="21">
        <f t="shared" si="172"/>
        <v>350</v>
      </c>
    </row>
    <row r="613" spans="1:8" ht="12.75">
      <c r="A613" s="102" t="s">
        <v>33</v>
      </c>
      <c r="B613" s="102" t="s">
        <v>48</v>
      </c>
      <c r="C613" s="102" t="s">
        <v>66</v>
      </c>
      <c r="D613" s="102" t="s">
        <v>66</v>
      </c>
      <c r="E613" s="101" t="s">
        <v>26</v>
      </c>
      <c r="F613" s="21">
        <f t="shared" si="172"/>
        <v>299</v>
      </c>
      <c r="G613" s="21">
        <f t="shared" si="172"/>
        <v>350</v>
      </c>
      <c r="H613" s="21">
        <f t="shared" si="172"/>
        <v>350</v>
      </c>
    </row>
    <row r="614" spans="1:8" ht="47.25">
      <c r="A614" s="102" t="s">
        <v>33</v>
      </c>
      <c r="B614" s="102" t="s">
        <v>48</v>
      </c>
      <c r="C614" s="125">
        <v>2600000000</v>
      </c>
      <c r="D614" s="125"/>
      <c r="E614" s="127" t="s">
        <v>328</v>
      </c>
      <c r="F614" s="21">
        <f t="shared" si="172"/>
        <v>299</v>
      </c>
      <c r="G614" s="21">
        <f t="shared" si="172"/>
        <v>350</v>
      </c>
      <c r="H614" s="21">
        <f t="shared" si="172"/>
        <v>350</v>
      </c>
    </row>
    <row r="615" spans="1:8" ht="31.5">
      <c r="A615" s="102" t="s">
        <v>33</v>
      </c>
      <c r="B615" s="102" t="s">
        <v>48</v>
      </c>
      <c r="C615" s="125">
        <v>2610000000</v>
      </c>
      <c r="D615" s="125"/>
      <c r="E615" s="127" t="s">
        <v>107</v>
      </c>
      <c r="F615" s="21">
        <f t="shared" si="172"/>
        <v>299</v>
      </c>
      <c r="G615" s="21">
        <f t="shared" si="172"/>
        <v>350</v>
      </c>
      <c r="H615" s="21">
        <f t="shared" si="172"/>
        <v>350</v>
      </c>
    </row>
    <row r="616" spans="1:8" ht="12.75">
      <c r="A616" s="102" t="s">
        <v>33</v>
      </c>
      <c r="B616" s="102" t="s">
        <v>48</v>
      </c>
      <c r="C616" s="102">
        <v>2610100000</v>
      </c>
      <c r="D616" s="102"/>
      <c r="E616" s="101" t="s">
        <v>108</v>
      </c>
      <c r="F616" s="21">
        <f t="shared" si="172"/>
        <v>299</v>
      </c>
      <c r="G616" s="21">
        <f t="shared" si="172"/>
        <v>350</v>
      </c>
      <c r="H616" s="21">
        <f t="shared" si="172"/>
        <v>350</v>
      </c>
    </row>
    <row r="617" spans="1:8" ht="31.5">
      <c r="A617" s="102" t="s">
        <v>33</v>
      </c>
      <c r="B617" s="102" t="s">
        <v>48</v>
      </c>
      <c r="C617" s="102">
        <v>2610120240</v>
      </c>
      <c r="D617" s="102"/>
      <c r="E617" s="101" t="s">
        <v>111</v>
      </c>
      <c r="F617" s="21">
        <f t="shared" si="172"/>
        <v>299</v>
      </c>
      <c r="G617" s="21">
        <f t="shared" si="172"/>
        <v>350</v>
      </c>
      <c r="H617" s="21">
        <f t="shared" si="172"/>
        <v>350</v>
      </c>
    </row>
    <row r="618" spans="1:8" ht="31.5">
      <c r="A618" s="102" t="s">
        <v>33</v>
      </c>
      <c r="B618" s="102" t="s">
        <v>48</v>
      </c>
      <c r="C618" s="122">
        <v>2610120240</v>
      </c>
      <c r="D618" s="102" t="s">
        <v>69</v>
      </c>
      <c r="E618" s="101" t="s">
        <v>95</v>
      </c>
      <c r="F618" s="21">
        <f t="shared" si="172"/>
        <v>299</v>
      </c>
      <c r="G618" s="21">
        <f t="shared" si="172"/>
        <v>350</v>
      </c>
      <c r="H618" s="21">
        <f t="shared" si="172"/>
        <v>350</v>
      </c>
    </row>
    <row r="619" spans="1:8" ht="31.5">
      <c r="A619" s="102" t="s">
        <v>33</v>
      </c>
      <c r="B619" s="102" t="s">
        <v>48</v>
      </c>
      <c r="C619" s="122">
        <v>2610120240</v>
      </c>
      <c r="D619" s="100">
        <v>240</v>
      </c>
      <c r="E619" s="101" t="s">
        <v>223</v>
      </c>
      <c r="F619" s="21">
        <f>350-51</f>
        <v>299</v>
      </c>
      <c r="G619" s="21">
        <v>350</v>
      </c>
      <c r="H619" s="21">
        <v>350</v>
      </c>
    </row>
    <row r="620" spans="1:8" ht="12.75">
      <c r="A620" s="102" t="s">
        <v>33</v>
      </c>
      <c r="B620" s="102" t="s">
        <v>57</v>
      </c>
      <c r="C620" s="102" t="s">
        <v>66</v>
      </c>
      <c r="D620" s="102" t="s">
        <v>66</v>
      </c>
      <c r="E620" s="101" t="s">
        <v>27</v>
      </c>
      <c r="F620" s="21">
        <f aca="true" t="shared" si="173" ref="F620:H626">F621</f>
        <v>3217.6</v>
      </c>
      <c r="G620" s="21">
        <f t="shared" si="173"/>
        <v>1812.1</v>
      </c>
      <c r="H620" s="21">
        <f t="shared" si="173"/>
        <v>1753.5</v>
      </c>
    </row>
    <row r="621" spans="1:8" ht="12.75">
      <c r="A621" s="102" t="s">
        <v>33</v>
      </c>
      <c r="B621" s="102" t="s">
        <v>4</v>
      </c>
      <c r="C621" s="102" t="s">
        <v>66</v>
      </c>
      <c r="D621" s="102" t="s">
        <v>66</v>
      </c>
      <c r="E621" s="101" t="s">
        <v>5</v>
      </c>
      <c r="F621" s="21">
        <f t="shared" si="173"/>
        <v>3217.6</v>
      </c>
      <c r="G621" s="21">
        <f t="shared" si="173"/>
        <v>1812.1</v>
      </c>
      <c r="H621" s="21">
        <f t="shared" si="173"/>
        <v>1753.5</v>
      </c>
    </row>
    <row r="622" spans="1:8" ht="47.25">
      <c r="A622" s="102" t="s">
        <v>33</v>
      </c>
      <c r="B622" s="102" t="s">
        <v>4</v>
      </c>
      <c r="C622" s="125">
        <v>2600000000</v>
      </c>
      <c r="D622" s="125"/>
      <c r="E622" s="127" t="s">
        <v>328</v>
      </c>
      <c r="F622" s="21">
        <f t="shared" si="173"/>
        <v>3217.6</v>
      </c>
      <c r="G622" s="21">
        <f t="shared" si="173"/>
        <v>1812.1</v>
      </c>
      <c r="H622" s="21">
        <f t="shared" si="173"/>
        <v>1753.5</v>
      </c>
    </row>
    <row r="623" spans="1:8" ht="31.5">
      <c r="A623" s="102" t="s">
        <v>33</v>
      </c>
      <c r="B623" s="102" t="s">
        <v>4</v>
      </c>
      <c r="C623" s="125">
        <v>2610000000</v>
      </c>
      <c r="D623" s="125"/>
      <c r="E623" s="127" t="s">
        <v>107</v>
      </c>
      <c r="F623" s="21">
        <f t="shared" si="173"/>
        <v>3217.6</v>
      </c>
      <c r="G623" s="21">
        <f t="shared" si="173"/>
        <v>1812.1</v>
      </c>
      <c r="H623" s="21">
        <f t="shared" si="173"/>
        <v>1753.5</v>
      </c>
    </row>
    <row r="624" spans="1:8" ht="12.75">
      <c r="A624" s="102" t="s">
        <v>33</v>
      </c>
      <c r="B624" s="102" t="s">
        <v>4</v>
      </c>
      <c r="C624" s="102">
        <v>2610100000</v>
      </c>
      <c r="D624" s="102"/>
      <c r="E624" s="101" t="s">
        <v>108</v>
      </c>
      <c r="F624" s="21">
        <f t="shared" si="173"/>
        <v>3217.6</v>
      </c>
      <c r="G624" s="21">
        <f t="shared" si="173"/>
        <v>1812.1</v>
      </c>
      <c r="H624" s="21">
        <f t="shared" si="173"/>
        <v>1753.5</v>
      </c>
    </row>
    <row r="625" spans="1:8" ht="47.25">
      <c r="A625" s="102" t="s">
        <v>33</v>
      </c>
      <c r="B625" s="102" t="s">
        <v>4</v>
      </c>
      <c r="C625" s="102">
        <v>2610120230</v>
      </c>
      <c r="D625" s="102"/>
      <c r="E625" s="101" t="s">
        <v>113</v>
      </c>
      <c r="F625" s="21">
        <f t="shared" si="173"/>
        <v>3217.6</v>
      </c>
      <c r="G625" s="21">
        <f t="shared" si="173"/>
        <v>1812.1</v>
      </c>
      <c r="H625" s="21">
        <f t="shared" si="173"/>
        <v>1753.5</v>
      </c>
    </row>
    <row r="626" spans="1:8" ht="31.5">
      <c r="A626" s="102" t="s">
        <v>33</v>
      </c>
      <c r="B626" s="102" t="s">
        <v>4</v>
      </c>
      <c r="C626" s="125">
        <v>2610120230</v>
      </c>
      <c r="D626" s="102" t="s">
        <v>69</v>
      </c>
      <c r="E626" s="101" t="s">
        <v>95</v>
      </c>
      <c r="F626" s="21">
        <f t="shared" si="173"/>
        <v>3217.6</v>
      </c>
      <c r="G626" s="21">
        <f t="shared" si="173"/>
        <v>1812.1</v>
      </c>
      <c r="H626" s="21">
        <f t="shared" si="173"/>
        <v>1753.5</v>
      </c>
    </row>
    <row r="627" spans="1:8" ht="31.5">
      <c r="A627" s="102" t="s">
        <v>33</v>
      </c>
      <c r="B627" s="102" t="s">
        <v>4</v>
      </c>
      <c r="C627" s="125">
        <v>2610120230</v>
      </c>
      <c r="D627" s="100">
        <v>240</v>
      </c>
      <c r="E627" s="101" t="s">
        <v>223</v>
      </c>
      <c r="F627" s="21">
        <v>3217.6</v>
      </c>
      <c r="G627" s="21">
        <v>1812.1</v>
      </c>
      <c r="H627" s="21">
        <v>1753.5</v>
      </c>
    </row>
    <row r="628" spans="1:8" ht="12.75">
      <c r="A628" s="102" t="s">
        <v>33</v>
      </c>
      <c r="B628" s="102" t="s">
        <v>39</v>
      </c>
      <c r="C628" s="102" t="s">
        <v>66</v>
      </c>
      <c r="D628" s="102" t="s">
        <v>66</v>
      </c>
      <c r="E628" s="101" t="s">
        <v>31</v>
      </c>
      <c r="F628" s="21">
        <f>F629</f>
        <v>14988.3</v>
      </c>
      <c r="G628" s="21">
        <f>G629</f>
        <v>4803.6</v>
      </c>
      <c r="H628" s="21">
        <f>H629</f>
        <v>6404.8</v>
      </c>
    </row>
    <row r="629" spans="1:8" ht="12.75">
      <c r="A629" s="102" t="s">
        <v>33</v>
      </c>
      <c r="B629" s="102" t="s">
        <v>84</v>
      </c>
      <c r="C629" s="102" t="s">
        <v>66</v>
      </c>
      <c r="D629" s="102" t="s">
        <v>66</v>
      </c>
      <c r="E629" s="101" t="s">
        <v>85</v>
      </c>
      <c r="F629" s="21">
        <f aca="true" t="shared" si="174" ref="F629:H631">F630</f>
        <v>14988.3</v>
      </c>
      <c r="G629" s="21">
        <f t="shared" si="174"/>
        <v>4803.6</v>
      </c>
      <c r="H629" s="21">
        <f t="shared" si="174"/>
        <v>6404.8</v>
      </c>
    </row>
    <row r="630" spans="1:8" ht="47.25">
      <c r="A630" s="102" t="s">
        <v>33</v>
      </c>
      <c r="B630" s="102" t="s">
        <v>84</v>
      </c>
      <c r="C630" s="125">
        <v>2600000000</v>
      </c>
      <c r="D630" s="125"/>
      <c r="E630" s="127" t="s">
        <v>328</v>
      </c>
      <c r="F630" s="21">
        <f t="shared" si="174"/>
        <v>14988.3</v>
      </c>
      <c r="G630" s="21">
        <f t="shared" si="174"/>
        <v>4803.6</v>
      </c>
      <c r="H630" s="21">
        <f t="shared" si="174"/>
        <v>6404.8</v>
      </c>
    </row>
    <row r="631" spans="1:8" ht="31.5">
      <c r="A631" s="102" t="s">
        <v>33</v>
      </c>
      <c r="B631" s="102" t="s">
        <v>84</v>
      </c>
      <c r="C631" s="125">
        <v>2610000000</v>
      </c>
      <c r="D631" s="125"/>
      <c r="E631" s="127" t="s">
        <v>107</v>
      </c>
      <c r="F631" s="21">
        <f t="shared" si="174"/>
        <v>14988.3</v>
      </c>
      <c r="G631" s="21">
        <f t="shared" si="174"/>
        <v>4803.6</v>
      </c>
      <c r="H631" s="21">
        <f t="shared" si="174"/>
        <v>6404.8</v>
      </c>
    </row>
    <row r="632" spans="1:8" ht="18" customHeight="1">
      <c r="A632" s="102" t="s">
        <v>33</v>
      </c>
      <c r="B632" s="102" t="s">
        <v>84</v>
      </c>
      <c r="C632" s="102">
        <v>2610200000</v>
      </c>
      <c r="D632" s="102"/>
      <c r="E632" s="101" t="s">
        <v>112</v>
      </c>
      <c r="F632" s="21">
        <f>F633+F636+F642+F639</f>
        <v>14988.3</v>
      </c>
      <c r="G632" s="21">
        <f aca="true" t="shared" si="175" ref="G632:H632">G633+G636+G642+G639</f>
        <v>4803.6</v>
      </c>
      <c r="H632" s="21">
        <f t="shared" si="175"/>
        <v>6404.8</v>
      </c>
    </row>
    <row r="633" spans="1:8" ht="63">
      <c r="A633" s="102" t="s">
        <v>33</v>
      </c>
      <c r="B633" s="102" t="s">
        <v>84</v>
      </c>
      <c r="C633" s="102">
        <v>2610210820</v>
      </c>
      <c r="D633" s="102"/>
      <c r="E633" s="101" t="s">
        <v>220</v>
      </c>
      <c r="F633" s="21">
        <f aca="true" t="shared" si="176" ref="F633:H634">F634</f>
        <v>8006</v>
      </c>
      <c r="G633" s="21">
        <f t="shared" si="176"/>
        <v>0</v>
      </c>
      <c r="H633" s="21">
        <f t="shared" si="176"/>
        <v>1601.1999999999998</v>
      </c>
    </row>
    <row r="634" spans="1:8" ht="31.5">
      <c r="A634" s="102" t="s">
        <v>33</v>
      </c>
      <c r="B634" s="102" t="s">
        <v>84</v>
      </c>
      <c r="C634" s="102">
        <v>2610210820</v>
      </c>
      <c r="D634" s="102" t="s">
        <v>72</v>
      </c>
      <c r="E634" s="101" t="s">
        <v>96</v>
      </c>
      <c r="F634" s="21">
        <f t="shared" si="176"/>
        <v>8006</v>
      </c>
      <c r="G634" s="21">
        <f t="shared" si="176"/>
        <v>0</v>
      </c>
      <c r="H634" s="21">
        <f t="shared" si="176"/>
        <v>1601.1999999999998</v>
      </c>
    </row>
    <row r="635" spans="1:8" ht="12.75">
      <c r="A635" s="102" t="s">
        <v>33</v>
      </c>
      <c r="B635" s="102" t="s">
        <v>84</v>
      </c>
      <c r="C635" s="102">
        <v>2610210820</v>
      </c>
      <c r="D635" s="102" t="s">
        <v>119</v>
      </c>
      <c r="E635" s="101" t="s">
        <v>120</v>
      </c>
      <c r="F635" s="21">
        <f>3295.6-93.2+4803.6</f>
        <v>8006</v>
      </c>
      <c r="G635" s="21">
        <f>2197.1-2197.1</f>
        <v>0</v>
      </c>
      <c r="H635" s="21">
        <f>2197.1-595.9</f>
        <v>1601.1999999999998</v>
      </c>
    </row>
    <row r="636" spans="1:8" ht="47.25">
      <c r="A636" s="102" t="s">
        <v>33</v>
      </c>
      <c r="B636" s="102" t="s">
        <v>84</v>
      </c>
      <c r="C636" s="102" t="s">
        <v>336</v>
      </c>
      <c r="D636" s="102"/>
      <c r="E636" s="56" t="s">
        <v>230</v>
      </c>
      <c r="F636" s="21">
        <f aca="true" t="shared" si="177" ref="F636:H637">F637</f>
        <v>0</v>
      </c>
      <c r="G636" s="21">
        <f t="shared" si="177"/>
        <v>4803.6</v>
      </c>
      <c r="H636" s="21">
        <f t="shared" si="177"/>
        <v>4803.6</v>
      </c>
    </row>
    <row r="637" spans="1:8" ht="31.5">
      <c r="A637" s="102" t="s">
        <v>33</v>
      </c>
      <c r="B637" s="102" t="s">
        <v>84</v>
      </c>
      <c r="C637" s="102" t="s">
        <v>336</v>
      </c>
      <c r="D637" s="102" t="s">
        <v>72</v>
      </c>
      <c r="E637" s="56" t="s">
        <v>96</v>
      </c>
      <c r="F637" s="21">
        <f t="shared" si="177"/>
        <v>0</v>
      </c>
      <c r="G637" s="21">
        <f t="shared" si="177"/>
        <v>4803.6</v>
      </c>
      <c r="H637" s="21">
        <f t="shared" si="177"/>
        <v>4803.6</v>
      </c>
    </row>
    <row r="638" spans="1:8" ht="12.75">
      <c r="A638" s="102" t="s">
        <v>33</v>
      </c>
      <c r="B638" s="102" t="s">
        <v>84</v>
      </c>
      <c r="C638" s="102" t="s">
        <v>336</v>
      </c>
      <c r="D638" s="102" t="s">
        <v>119</v>
      </c>
      <c r="E638" s="56" t="s">
        <v>120</v>
      </c>
      <c r="F638" s="21">
        <f>2197.1-2197.1</f>
        <v>0</v>
      </c>
      <c r="G638" s="21">
        <f>3295.6+1508</f>
        <v>4803.6</v>
      </c>
      <c r="H638" s="21">
        <f>3295.6+1508</f>
        <v>4803.6</v>
      </c>
    </row>
    <row r="639" spans="1:8" ht="47.25">
      <c r="A639" s="182" t="s">
        <v>33</v>
      </c>
      <c r="B639" s="182" t="s">
        <v>84</v>
      </c>
      <c r="C639" s="182">
        <v>2610210290</v>
      </c>
      <c r="D639" s="182"/>
      <c r="E639" s="56" t="s">
        <v>673</v>
      </c>
      <c r="F639" s="21">
        <f>F640</f>
        <v>5585.799999999999</v>
      </c>
      <c r="G639" s="21">
        <f aca="true" t="shared" si="178" ref="G639:H640">G640</f>
        <v>0</v>
      </c>
      <c r="H639" s="21">
        <f t="shared" si="178"/>
        <v>0</v>
      </c>
    </row>
    <row r="640" spans="1:8" ht="31.5">
      <c r="A640" s="182" t="s">
        <v>33</v>
      </c>
      <c r="B640" s="182" t="s">
        <v>84</v>
      </c>
      <c r="C640" s="182">
        <v>2610210290</v>
      </c>
      <c r="D640" s="182" t="s">
        <v>72</v>
      </c>
      <c r="E640" s="56" t="s">
        <v>96</v>
      </c>
      <c r="F640" s="21">
        <f>F641</f>
        <v>5585.799999999999</v>
      </c>
      <c r="G640" s="21">
        <f t="shared" si="178"/>
        <v>0</v>
      </c>
      <c r="H640" s="21">
        <f t="shared" si="178"/>
        <v>0</v>
      </c>
    </row>
    <row r="641" spans="1:8" ht="12.75">
      <c r="A641" s="182" t="s">
        <v>33</v>
      </c>
      <c r="B641" s="182" t="s">
        <v>84</v>
      </c>
      <c r="C641" s="182">
        <v>2610210290</v>
      </c>
      <c r="D641" s="182" t="s">
        <v>119</v>
      </c>
      <c r="E641" s="56" t="s">
        <v>120</v>
      </c>
      <c r="F641" s="21">
        <f>2461.2+3124.6</f>
        <v>5585.799999999999</v>
      </c>
      <c r="G641" s="21">
        <v>0</v>
      </c>
      <c r="H641" s="21">
        <v>0</v>
      </c>
    </row>
    <row r="642" spans="1:8" ht="47.25">
      <c r="A642" s="155" t="s">
        <v>33</v>
      </c>
      <c r="B642" s="155" t="s">
        <v>84</v>
      </c>
      <c r="C642" s="155" t="s">
        <v>369</v>
      </c>
      <c r="D642" s="155"/>
      <c r="E642" s="56" t="s">
        <v>370</v>
      </c>
      <c r="F642" s="21">
        <f>F643</f>
        <v>1396.5</v>
      </c>
      <c r="G642" s="21">
        <f aca="true" t="shared" si="179" ref="G642:H643">G643</f>
        <v>0</v>
      </c>
      <c r="H642" s="21">
        <f t="shared" si="179"/>
        <v>0</v>
      </c>
    </row>
    <row r="643" spans="1:8" ht="31.5">
      <c r="A643" s="155" t="s">
        <v>33</v>
      </c>
      <c r="B643" s="155" t="s">
        <v>84</v>
      </c>
      <c r="C643" s="155" t="s">
        <v>369</v>
      </c>
      <c r="D643" s="155" t="s">
        <v>72</v>
      </c>
      <c r="E643" s="56" t="s">
        <v>96</v>
      </c>
      <c r="F643" s="21">
        <f>F644</f>
        <v>1396.5</v>
      </c>
      <c r="G643" s="21">
        <f t="shared" si="179"/>
        <v>0</v>
      </c>
      <c r="H643" s="21">
        <f t="shared" si="179"/>
        <v>0</v>
      </c>
    </row>
    <row r="644" spans="1:8" ht="12.75">
      <c r="A644" s="155" t="s">
        <v>33</v>
      </c>
      <c r="B644" s="155" t="s">
        <v>84</v>
      </c>
      <c r="C644" s="155" t="s">
        <v>369</v>
      </c>
      <c r="D644" s="155" t="s">
        <v>119</v>
      </c>
      <c r="E644" s="56" t="s">
        <v>120</v>
      </c>
      <c r="F644" s="21">
        <f>1616.1-1000.8+781.2</f>
        <v>1396.5</v>
      </c>
      <c r="G644" s="21">
        <v>0</v>
      </c>
      <c r="H644" s="21">
        <v>0</v>
      </c>
    </row>
    <row r="645" spans="1:8" ht="12.75">
      <c r="A645" s="16" t="s">
        <v>14</v>
      </c>
      <c r="B645" s="24" t="s">
        <v>66</v>
      </c>
      <c r="C645" s="24" t="s">
        <v>66</v>
      </c>
      <c r="D645" s="24" t="s">
        <v>66</v>
      </c>
      <c r="E645" s="45" t="s">
        <v>2</v>
      </c>
      <c r="F645" s="26">
        <f aca="true" t="shared" si="180" ref="F645:F649">F646</f>
        <v>3835.2000000000003</v>
      </c>
      <c r="G645" s="26">
        <f aca="true" t="shared" si="181" ref="G645:H649">G646</f>
        <v>3688.2000000000003</v>
      </c>
      <c r="H645" s="26">
        <f t="shared" si="181"/>
        <v>3688.2000000000003</v>
      </c>
    </row>
    <row r="646" spans="1:8" ht="12.75">
      <c r="A646" s="100" t="s">
        <v>14</v>
      </c>
      <c r="B646" s="100" t="s">
        <v>54</v>
      </c>
      <c r="C646" s="100" t="s">
        <v>66</v>
      </c>
      <c r="D646" s="100" t="s">
        <v>66</v>
      </c>
      <c r="E646" s="46" t="s">
        <v>20</v>
      </c>
      <c r="F646" s="21">
        <f t="shared" si="180"/>
        <v>3835.2000000000003</v>
      </c>
      <c r="G646" s="21">
        <f t="shared" si="181"/>
        <v>3688.2000000000003</v>
      </c>
      <c r="H646" s="21">
        <f t="shared" si="181"/>
        <v>3688.2000000000003</v>
      </c>
    </row>
    <row r="647" spans="1:8" ht="47.25">
      <c r="A647" s="100" t="s">
        <v>14</v>
      </c>
      <c r="B647" s="100" t="s">
        <v>44</v>
      </c>
      <c r="C647" s="100" t="s">
        <v>66</v>
      </c>
      <c r="D647" s="100" t="s">
        <v>66</v>
      </c>
      <c r="E647" s="101" t="s">
        <v>21</v>
      </c>
      <c r="F647" s="21">
        <f t="shared" si="180"/>
        <v>3835.2000000000003</v>
      </c>
      <c r="G647" s="21">
        <f t="shared" si="181"/>
        <v>3688.2000000000003</v>
      </c>
      <c r="H647" s="21">
        <f t="shared" si="181"/>
        <v>3688.2000000000003</v>
      </c>
    </row>
    <row r="648" spans="1:8" ht="12.75">
      <c r="A648" s="100" t="s">
        <v>14</v>
      </c>
      <c r="B648" s="100" t="s">
        <v>44</v>
      </c>
      <c r="C648" s="102" t="s">
        <v>110</v>
      </c>
      <c r="D648" s="102" t="s">
        <v>66</v>
      </c>
      <c r="E648" s="101" t="s">
        <v>105</v>
      </c>
      <c r="F648" s="21">
        <f t="shared" si="180"/>
        <v>3835.2000000000003</v>
      </c>
      <c r="G648" s="21">
        <f t="shared" si="181"/>
        <v>3688.2000000000003</v>
      </c>
      <c r="H648" s="21">
        <f t="shared" si="181"/>
        <v>3688.2000000000003</v>
      </c>
    </row>
    <row r="649" spans="1:8" ht="31.5">
      <c r="A649" s="100" t="s">
        <v>14</v>
      </c>
      <c r="B649" s="100" t="s">
        <v>44</v>
      </c>
      <c r="C649" s="100">
        <v>9990000000</v>
      </c>
      <c r="D649" s="100"/>
      <c r="E649" s="101" t="s">
        <v>147</v>
      </c>
      <c r="F649" s="21">
        <f t="shared" si="180"/>
        <v>3835.2000000000003</v>
      </c>
      <c r="G649" s="21">
        <f t="shared" si="181"/>
        <v>3688.2000000000003</v>
      </c>
      <c r="H649" s="21">
        <f t="shared" si="181"/>
        <v>3688.2000000000003</v>
      </c>
    </row>
    <row r="650" spans="1:8" ht="31.5">
      <c r="A650" s="100" t="s">
        <v>14</v>
      </c>
      <c r="B650" s="100" t="s">
        <v>44</v>
      </c>
      <c r="C650" s="100">
        <v>9990100000</v>
      </c>
      <c r="D650" s="100"/>
      <c r="E650" s="101" t="s">
        <v>164</v>
      </c>
      <c r="F650" s="21">
        <f>F651+F656</f>
        <v>3835.2000000000003</v>
      </c>
      <c r="G650" s="21">
        <f aca="true" t="shared" si="182" ref="G650:H650">G651+G656</f>
        <v>3688.2000000000003</v>
      </c>
      <c r="H650" s="21">
        <f t="shared" si="182"/>
        <v>3688.2000000000003</v>
      </c>
    </row>
    <row r="651" spans="1:8" ht="31.5">
      <c r="A651" s="100" t="s">
        <v>14</v>
      </c>
      <c r="B651" s="100" t="s">
        <v>44</v>
      </c>
      <c r="C651" s="100">
        <v>9990123000</v>
      </c>
      <c r="D651" s="100"/>
      <c r="E651" s="101" t="s">
        <v>165</v>
      </c>
      <c r="F651" s="21">
        <f>F652+F654</f>
        <v>3790.3</v>
      </c>
      <c r="G651" s="21">
        <f>G652+G654</f>
        <v>3688.2000000000003</v>
      </c>
      <c r="H651" s="21">
        <f>H652+H654</f>
        <v>3688.2000000000003</v>
      </c>
    </row>
    <row r="652" spans="1:8" ht="63">
      <c r="A652" s="100" t="s">
        <v>14</v>
      </c>
      <c r="B652" s="100" t="s">
        <v>44</v>
      </c>
      <c r="C652" s="100">
        <v>9990123000</v>
      </c>
      <c r="D652" s="100" t="s">
        <v>68</v>
      </c>
      <c r="E652" s="101" t="s">
        <v>1</v>
      </c>
      <c r="F652" s="21">
        <f>F653</f>
        <v>3180.5</v>
      </c>
      <c r="G652" s="21">
        <f>G653</f>
        <v>3126.3</v>
      </c>
      <c r="H652" s="21">
        <f>H653</f>
        <v>3126.3</v>
      </c>
    </row>
    <row r="653" spans="1:8" ht="31.5">
      <c r="A653" s="100" t="s">
        <v>14</v>
      </c>
      <c r="B653" s="100" t="s">
        <v>44</v>
      </c>
      <c r="C653" s="100">
        <v>9990123000</v>
      </c>
      <c r="D653" s="100">
        <v>120</v>
      </c>
      <c r="E653" s="101" t="s">
        <v>224</v>
      </c>
      <c r="F653" s="21">
        <f>2970.9+155.4+43+11.2</f>
        <v>3180.5</v>
      </c>
      <c r="G653" s="21">
        <f>2970.9+155.4+258-258</f>
        <v>3126.3</v>
      </c>
      <c r="H653" s="21">
        <f>2970.9+155.4+258-258</f>
        <v>3126.3</v>
      </c>
    </row>
    <row r="654" spans="1:8" ht="31.5">
      <c r="A654" s="100" t="s">
        <v>14</v>
      </c>
      <c r="B654" s="100" t="s">
        <v>44</v>
      </c>
      <c r="C654" s="100">
        <v>9990123000</v>
      </c>
      <c r="D654" s="102" t="s">
        <v>69</v>
      </c>
      <c r="E654" s="101" t="s">
        <v>95</v>
      </c>
      <c r="F654" s="21">
        <f>F655</f>
        <v>609.8</v>
      </c>
      <c r="G654" s="21">
        <f>G655</f>
        <v>561.9</v>
      </c>
      <c r="H654" s="21">
        <f>H655</f>
        <v>561.9</v>
      </c>
    </row>
    <row r="655" spans="1:8" ht="31.5">
      <c r="A655" s="100" t="s">
        <v>14</v>
      </c>
      <c r="B655" s="100" t="s">
        <v>44</v>
      </c>
      <c r="C655" s="100">
        <v>9990123000</v>
      </c>
      <c r="D655" s="100">
        <v>240</v>
      </c>
      <c r="E655" s="101" t="s">
        <v>223</v>
      </c>
      <c r="F655" s="21">
        <f>561.9+47.9</f>
        <v>609.8</v>
      </c>
      <c r="G655" s="21">
        <v>561.9</v>
      </c>
      <c r="H655" s="21">
        <v>561.9</v>
      </c>
    </row>
    <row r="656" spans="1:8" ht="47.25">
      <c r="A656" s="316" t="s">
        <v>14</v>
      </c>
      <c r="B656" s="316" t="s">
        <v>44</v>
      </c>
      <c r="C656" s="330">
        <v>9990155492</v>
      </c>
      <c r="D656" s="322"/>
      <c r="E656" s="323" t="s">
        <v>766</v>
      </c>
      <c r="F656" s="21">
        <f>F657</f>
        <v>44.9</v>
      </c>
      <c r="G656" s="21">
        <f aca="true" t="shared" si="183" ref="G656:G657">G657</f>
        <v>0</v>
      </c>
      <c r="H656" s="21">
        <f aca="true" t="shared" si="184" ref="H656:H657">H657</f>
        <v>0</v>
      </c>
    </row>
    <row r="657" spans="1:8" ht="63">
      <c r="A657" s="316" t="s">
        <v>14</v>
      </c>
      <c r="B657" s="316" t="s">
        <v>44</v>
      </c>
      <c r="C657" s="330">
        <v>9990155492</v>
      </c>
      <c r="D657" s="322" t="s">
        <v>68</v>
      </c>
      <c r="E657" s="323" t="s">
        <v>1</v>
      </c>
      <c r="F657" s="21">
        <f>F658</f>
        <v>44.9</v>
      </c>
      <c r="G657" s="21">
        <f t="shared" si="183"/>
        <v>0</v>
      </c>
      <c r="H657" s="21">
        <f t="shared" si="184"/>
        <v>0</v>
      </c>
    </row>
    <row r="658" spans="1:8" ht="31.5">
      <c r="A658" s="316" t="s">
        <v>14</v>
      </c>
      <c r="B658" s="316" t="s">
        <v>44</v>
      </c>
      <c r="C658" s="330">
        <v>9990155492</v>
      </c>
      <c r="D658" s="322">
        <v>120</v>
      </c>
      <c r="E658" s="323" t="s">
        <v>224</v>
      </c>
      <c r="F658" s="21">
        <v>44.9</v>
      </c>
      <c r="G658" s="21">
        <v>0</v>
      </c>
      <c r="H658" s="21">
        <v>0</v>
      </c>
    </row>
    <row r="659" spans="1:8" ht="12.75">
      <c r="A659" s="16" t="s">
        <v>9</v>
      </c>
      <c r="B659" s="24" t="s">
        <v>66</v>
      </c>
      <c r="C659" s="24" t="s">
        <v>66</v>
      </c>
      <c r="D659" s="24" t="s">
        <v>66</v>
      </c>
      <c r="E659" s="326" t="s">
        <v>278</v>
      </c>
      <c r="F659" s="26">
        <f>F660+F894</f>
        <v>712729.7999999999</v>
      </c>
      <c r="G659" s="26">
        <f>G660+G894</f>
        <v>625279.0999999999</v>
      </c>
      <c r="H659" s="26">
        <f>H660+H894</f>
        <v>622269.9999999999</v>
      </c>
    </row>
    <row r="660" spans="1:8" ht="12.75">
      <c r="A660" s="100" t="s">
        <v>9</v>
      </c>
      <c r="B660" s="100" t="s">
        <v>37</v>
      </c>
      <c r="C660" s="100" t="s">
        <v>66</v>
      </c>
      <c r="D660" s="100" t="s">
        <v>66</v>
      </c>
      <c r="E660" s="101" t="s">
        <v>29</v>
      </c>
      <c r="F660" s="21">
        <f>F661+F719+F819+F862</f>
        <v>703137.1</v>
      </c>
      <c r="G660" s="21">
        <f>G661+G719+G819+G862</f>
        <v>615686.3999999999</v>
      </c>
      <c r="H660" s="21">
        <f>H661+H719+H819+H862</f>
        <v>612677.2999999999</v>
      </c>
    </row>
    <row r="661" spans="1:8" ht="12.75">
      <c r="A661" s="100" t="s">
        <v>9</v>
      </c>
      <c r="B661" s="100" t="s">
        <v>50</v>
      </c>
      <c r="C661" s="100" t="s">
        <v>66</v>
      </c>
      <c r="D661" s="100" t="s">
        <v>66</v>
      </c>
      <c r="E661" s="101" t="s">
        <v>10</v>
      </c>
      <c r="F661" s="21">
        <f>F662+F691</f>
        <v>282492.6</v>
      </c>
      <c r="G661" s="21">
        <f>G662+G691</f>
        <v>262118.6</v>
      </c>
      <c r="H661" s="21">
        <f>H662+H691</f>
        <v>259713</v>
      </c>
    </row>
    <row r="662" spans="1:8" ht="31.5" customHeight="1">
      <c r="A662" s="100" t="s">
        <v>9</v>
      </c>
      <c r="B662" s="100" t="s">
        <v>50</v>
      </c>
      <c r="C662" s="102">
        <v>2100000000</v>
      </c>
      <c r="D662" s="100"/>
      <c r="E662" s="101" t="s">
        <v>324</v>
      </c>
      <c r="F662" s="21">
        <f aca="true" t="shared" si="185" ref="F662:H662">F663</f>
        <v>274184.8</v>
      </c>
      <c r="G662" s="21">
        <f t="shared" si="185"/>
        <v>258877.1</v>
      </c>
      <c r="H662" s="21">
        <f t="shared" si="185"/>
        <v>256471.5</v>
      </c>
    </row>
    <row r="663" spans="1:8" ht="12.75">
      <c r="A663" s="100" t="s">
        <v>9</v>
      </c>
      <c r="B663" s="100" t="s">
        <v>50</v>
      </c>
      <c r="C663" s="100">
        <v>2110000000</v>
      </c>
      <c r="D663" s="100"/>
      <c r="E663" s="101" t="s">
        <v>166</v>
      </c>
      <c r="F663" s="21">
        <f>F664+F677+F687</f>
        <v>274184.8</v>
      </c>
      <c r="G663" s="21">
        <f>G664+G677+G687</f>
        <v>258877.1</v>
      </c>
      <c r="H663" s="21">
        <f>H664+H677+H687</f>
        <v>256471.5</v>
      </c>
    </row>
    <row r="664" spans="1:8" ht="47.25">
      <c r="A664" s="100" t="s">
        <v>9</v>
      </c>
      <c r="B664" s="100" t="s">
        <v>50</v>
      </c>
      <c r="C664" s="100">
        <v>2110100000</v>
      </c>
      <c r="D664" s="24"/>
      <c r="E664" s="101" t="s">
        <v>167</v>
      </c>
      <c r="F664" s="21">
        <f>F668+F665+F671+F674</f>
        <v>270314.6</v>
      </c>
      <c r="G664" s="21">
        <f aca="true" t="shared" si="186" ref="G664:H664">G668+G665+G671+G674</f>
        <v>256150.5</v>
      </c>
      <c r="H664" s="21">
        <f t="shared" si="186"/>
        <v>256471.5</v>
      </c>
    </row>
    <row r="665" spans="1:8" ht="45" customHeight="1">
      <c r="A665" s="2" t="s">
        <v>9</v>
      </c>
      <c r="B665" s="2" t="s">
        <v>50</v>
      </c>
      <c r="C665" s="10" t="s">
        <v>317</v>
      </c>
      <c r="D665" s="11"/>
      <c r="E665" s="42" t="s">
        <v>103</v>
      </c>
      <c r="F665" s="21">
        <f aca="true" t="shared" si="187" ref="F665:H666">F666</f>
        <v>148201</v>
      </c>
      <c r="G665" s="21">
        <f t="shared" si="187"/>
        <v>136227.8</v>
      </c>
      <c r="H665" s="21">
        <f t="shared" si="187"/>
        <v>136227.8</v>
      </c>
    </row>
    <row r="666" spans="1:8" ht="31.5">
      <c r="A666" s="2" t="s">
        <v>9</v>
      </c>
      <c r="B666" s="2" t="s">
        <v>50</v>
      </c>
      <c r="C666" s="10" t="s">
        <v>317</v>
      </c>
      <c r="D666" s="102" t="s">
        <v>97</v>
      </c>
      <c r="E666" s="101" t="s">
        <v>98</v>
      </c>
      <c r="F666" s="21">
        <f t="shared" si="187"/>
        <v>148201</v>
      </c>
      <c r="G666" s="21">
        <f t="shared" si="187"/>
        <v>136227.8</v>
      </c>
      <c r="H666" s="21">
        <f t="shared" si="187"/>
        <v>136227.8</v>
      </c>
    </row>
    <row r="667" spans="1:8" ht="12.75">
      <c r="A667" s="100" t="s">
        <v>9</v>
      </c>
      <c r="B667" s="2" t="s">
        <v>50</v>
      </c>
      <c r="C667" s="10" t="s">
        <v>317</v>
      </c>
      <c r="D667" s="100">
        <v>610</v>
      </c>
      <c r="E667" s="101" t="s">
        <v>104</v>
      </c>
      <c r="F667" s="21">
        <f>120984.9+15242.9+11818.2+155</f>
        <v>148201</v>
      </c>
      <c r="G667" s="21">
        <f>120984.9+15242.9</f>
        <v>136227.8</v>
      </c>
      <c r="H667" s="21">
        <f>120984.9+15242.9</f>
        <v>136227.8</v>
      </c>
    </row>
    <row r="668" spans="1:8" ht="31.5">
      <c r="A668" s="2" t="s">
        <v>9</v>
      </c>
      <c r="B668" s="2" t="s">
        <v>50</v>
      </c>
      <c r="C668" s="10" t="s">
        <v>318</v>
      </c>
      <c r="D668" s="10"/>
      <c r="E668" s="42" t="s">
        <v>123</v>
      </c>
      <c r="F668" s="21">
        <f aca="true" t="shared" si="188" ref="F668:H669">F669</f>
        <v>120137.09999999999</v>
      </c>
      <c r="G668" s="21">
        <f t="shared" si="188"/>
        <v>119922.7</v>
      </c>
      <c r="H668" s="21">
        <f t="shared" si="188"/>
        <v>120243.7</v>
      </c>
    </row>
    <row r="669" spans="1:8" ht="31.5">
      <c r="A669" s="2" t="s">
        <v>9</v>
      </c>
      <c r="B669" s="2" t="s">
        <v>50</v>
      </c>
      <c r="C669" s="10" t="s">
        <v>318</v>
      </c>
      <c r="D669" s="102" t="s">
        <v>97</v>
      </c>
      <c r="E669" s="101" t="s">
        <v>98</v>
      </c>
      <c r="F669" s="21">
        <f t="shared" si="188"/>
        <v>120137.09999999999</v>
      </c>
      <c r="G669" s="21">
        <f t="shared" si="188"/>
        <v>119922.7</v>
      </c>
      <c r="H669" s="21">
        <f t="shared" si="188"/>
        <v>120243.7</v>
      </c>
    </row>
    <row r="670" spans="1:8" ht="12.75">
      <c r="A670" s="100" t="s">
        <v>9</v>
      </c>
      <c r="B670" s="2" t="s">
        <v>50</v>
      </c>
      <c r="C670" s="10" t="s">
        <v>318</v>
      </c>
      <c r="D670" s="100">
        <v>610</v>
      </c>
      <c r="E670" s="101" t="s">
        <v>104</v>
      </c>
      <c r="F670" s="21">
        <f>117065.2+2517.7+660.8-625.1+538.3-19.8</f>
        <v>120137.09999999999</v>
      </c>
      <c r="G670" s="21">
        <f>117065.2+2517.7+660.8-321</f>
        <v>119922.7</v>
      </c>
      <c r="H670" s="21">
        <f>117065.2+2517.7+660.8</f>
        <v>120243.7</v>
      </c>
    </row>
    <row r="671" spans="1:8" ht="47.25">
      <c r="A671" s="2" t="s">
        <v>9</v>
      </c>
      <c r="B671" s="2" t="s">
        <v>50</v>
      </c>
      <c r="C671" s="10" t="s">
        <v>757</v>
      </c>
      <c r="D671" s="10"/>
      <c r="E671" s="42" t="s">
        <v>758</v>
      </c>
      <c r="F671" s="177">
        <f>F672</f>
        <v>1956.7</v>
      </c>
      <c r="G671" s="177">
        <f aca="true" t="shared" si="189" ref="G671:H672">G672</f>
        <v>0</v>
      </c>
      <c r="H671" s="177">
        <f t="shared" si="189"/>
        <v>0</v>
      </c>
    </row>
    <row r="672" spans="1:8" ht="31.5">
      <c r="A672" s="2" t="s">
        <v>9</v>
      </c>
      <c r="B672" s="2" t="s">
        <v>50</v>
      </c>
      <c r="C672" s="10" t="s">
        <v>757</v>
      </c>
      <c r="D672" s="307" t="s">
        <v>97</v>
      </c>
      <c r="E672" s="309" t="s">
        <v>98</v>
      </c>
      <c r="F672" s="177">
        <f>F673</f>
        <v>1956.7</v>
      </c>
      <c r="G672" s="177">
        <f t="shared" si="189"/>
        <v>0</v>
      </c>
      <c r="H672" s="177">
        <f t="shared" si="189"/>
        <v>0</v>
      </c>
    </row>
    <row r="673" spans="1:8" ht="12.75">
      <c r="A673" s="308" t="s">
        <v>9</v>
      </c>
      <c r="B673" s="2" t="s">
        <v>50</v>
      </c>
      <c r="C673" s="10" t="s">
        <v>757</v>
      </c>
      <c r="D673" s="308">
        <v>610</v>
      </c>
      <c r="E673" s="309" t="s">
        <v>104</v>
      </c>
      <c r="F673" s="177">
        <v>1956.7</v>
      </c>
      <c r="G673" s="177">
        <v>0</v>
      </c>
      <c r="H673" s="177">
        <v>0</v>
      </c>
    </row>
    <row r="674" spans="1:8" ht="47.25">
      <c r="A674" s="308" t="s">
        <v>9</v>
      </c>
      <c r="B674" s="2" t="s">
        <v>50</v>
      </c>
      <c r="C674" s="10" t="s">
        <v>759</v>
      </c>
      <c r="D674" s="11"/>
      <c r="E674" s="309" t="s">
        <v>760</v>
      </c>
      <c r="F674" s="177">
        <f>F675</f>
        <v>19.8</v>
      </c>
      <c r="G674" s="177">
        <f aca="true" t="shared" si="190" ref="G674:H675">G675</f>
        <v>0</v>
      </c>
      <c r="H674" s="177">
        <f t="shared" si="190"/>
        <v>0</v>
      </c>
    </row>
    <row r="675" spans="1:8" ht="31.5">
      <c r="A675" s="2" t="s">
        <v>9</v>
      </c>
      <c r="B675" s="2" t="s">
        <v>50</v>
      </c>
      <c r="C675" s="10" t="s">
        <v>759</v>
      </c>
      <c r="D675" s="307" t="s">
        <v>97</v>
      </c>
      <c r="E675" s="309" t="s">
        <v>98</v>
      </c>
      <c r="F675" s="177">
        <f>F676</f>
        <v>19.8</v>
      </c>
      <c r="G675" s="177">
        <f t="shared" si="190"/>
        <v>0</v>
      </c>
      <c r="H675" s="177">
        <f t="shared" si="190"/>
        <v>0</v>
      </c>
    </row>
    <row r="676" spans="1:8" ht="12.75">
      <c r="A676" s="2" t="s">
        <v>9</v>
      </c>
      <c r="B676" s="2" t="s">
        <v>50</v>
      </c>
      <c r="C676" s="10" t="s">
        <v>759</v>
      </c>
      <c r="D676" s="308">
        <v>610</v>
      </c>
      <c r="E676" s="309" t="s">
        <v>104</v>
      </c>
      <c r="F676" s="177">
        <v>19.8</v>
      </c>
      <c r="G676" s="177">
        <v>0</v>
      </c>
      <c r="H676" s="177">
        <v>0</v>
      </c>
    </row>
    <row r="677" spans="1:8" ht="78.75">
      <c r="A677" s="175" t="s">
        <v>9</v>
      </c>
      <c r="B677" s="22" t="s">
        <v>50</v>
      </c>
      <c r="C677" s="175">
        <v>2110500000</v>
      </c>
      <c r="D677" s="175"/>
      <c r="E677" s="176" t="s">
        <v>250</v>
      </c>
      <c r="F677" s="177">
        <f>F681+F684+F678</f>
        <v>3790.2000000000003</v>
      </c>
      <c r="G677" s="177">
        <f aca="true" t="shared" si="191" ref="G677:H677">G681+G684+G678</f>
        <v>2726.6000000000004</v>
      </c>
      <c r="H677" s="177">
        <f t="shared" si="191"/>
        <v>0</v>
      </c>
    </row>
    <row r="678" spans="1:8" ht="47.25">
      <c r="A678" s="2" t="s">
        <v>9</v>
      </c>
      <c r="B678" s="105" t="s">
        <v>50</v>
      </c>
      <c r="C678" s="209">
        <v>2110511040</v>
      </c>
      <c r="D678" s="210"/>
      <c r="E678" s="94" t="s">
        <v>722</v>
      </c>
      <c r="F678" s="177">
        <f>F679</f>
        <v>0</v>
      </c>
      <c r="G678" s="177">
        <f aca="true" t="shared" si="192" ref="G678:H679">G679</f>
        <v>2181.3</v>
      </c>
      <c r="H678" s="177">
        <f t="shared" si="192"/>
        <v>0</v>
      </c>
    </row>
    <row r="679" spans="1:8" ht="31.5">
      <c r="A679" s="210" t="s">
        <v>9</v>
      </c>
      <c r="B679" s="105" t="s">
        <v>50</v>
      </c>
      <c r="C679" s="209">
        <v>2110511040</v>
      </c>
      <c r="D679" s="95">
        <v>600</v>
      </c>
      <c r="E679" s="94" t="s">
        <v>98</v>
      </c>
      <c r="F679" s="177">
        <f>F680</f>
        <v>0</v>
      </c>
      <c r="G679" s="177">
        <f t="shared" si="192"/>
        <v>2181.3</v>
      </c>
      <c r="H679" s="177">
        <f t="shared" si="192"/>
        <v>0</v>
      </c>
    </row>
    <row r="680" spans="1:8" ht="12.75">
      <c r="A680" s="210" t="s">
        <v>9</v>
      </c>
      <c r="B680" s="105" t="s">
        <v>50</v>
      </c>
      <c r="C680" s="209">
        <v>2110511040</v>
      </c>
      <c r="D680" s="93">
        <v>610</v>
      </c>
      <c r="E680" s="94" t="s">
        <v>104</v>
      </c>
      <c r="F680" s="177">
        <v>0</v>
      </c>
      <c r="G680" s="177">
        <v>2181.3</v>
      </c>
      <c r="H680" s="177">
        <v>0</v>
      </c>
    </row>
    <row r="681" spans="1:8" ht="31.5">
      <c r="A681" s="192" t="s">
        <v>9</v>
      </c>
      <c r="B681" s="2" t="s">
        <v>50</v>
      </c>
      <c r="C681" s="10" t="s">
        <v>655</v>
      </c>
      <c r="D681" s="193"/>
      <c r="E681" s="56" t="s">
        <v>656</v>
      </c>
      <c r="F681" s="177">
        <f>F682</f>
        <v>3790.2000000000003</v>
      </c>
      <c r="G681" s="177">
        <f aca="true" t="shared" si="193" ref="G681:H682">G682</f>
        <v>0</v>
      </c>
      <c r="H681" s="177">
        <f t="shared" si="193"/>
        <v>0</v>
      </c>
    </row>
    <row r="682" spans="1:8" ht="31.5">
      <c r="A682" s="192" t="s">
        <v>9</v>
      </c>
      <c r="B682" s="2" t="s">
        <v>50</v>
      </c>
      <c r="C682" s="10" t="s">
        <v>655</v>
      </c>
      <c r="D682" s="192" t="s">
        <v>97</v>
      </c>
      <c r="E682" s="194" t="s">
        <v>98</v>
      </c>
      <c r="F682" s="177">
        <f>F683</f>
        <v>3790.2000000000003</v>
      </c>
      <c r="G682" s="177">
        <f t="shared" si="193"/>
        <v>0</v>
      </c>
      <c r="H682" s="177">
        <f t="shared" si="193"/>
        <v>0</v>
      </c>
    </row>
    <row r="683" spans="1:8" ht="12.75">
      <c r="A683" s="192" t="s">
        <v>9</v>
      </c>
      <c r="B683" s="22" t="s">
        <v>50</v>
      </c>
      <c r="C683" s="10" t="s">
        <v>655</v>
      </c>
      <c r="D683" s="193">
        <v>610</v>
      </c>
      <c r="E683" s="194" t="s">
        <v>104</v>
      </c>
      <c r="F683" s="177">
        <f>410.8+3059.6+319.8</f>
        <v>3790.2000000000003</v>
      </c>
      <c r="G683" s="177">
        <v>0</v>
      </c>
      <c r="H683" s="177">
        <v>0</v>
      </c>
    </row>
    <row r="684" spans="1:8" ht="47.25">
      <c r="A684" s="2" t="s">
        <v>9</v>
      </c>
      <c r="B684" s="105" t="s">
        <v>50</v>
      </c>
      <c r="C684" s="209" t="s">
        <v>721</v>
      </c>
      <c r="D684" s="210"/>
      <c r="E684" s="94" t="s">
        <v>256</v>
      </c>
      <c r="F684" s="177">
        <f>F685</f>
        <v>0</v>
      </c>
      <c r="G684" s="177">
        <f aca="true" t="shared" si="194" ref="G684:H685">G685</f>
        <v>545.3</v>
      </c>
      <c r="H684" s="177">
        <f t="shared" si="194"/>
        <v>0</v>
      </c>
    </row>
    <row r="685" spans="1:8" ht="31.5">
      <c r="A685" s="210" t="s">
        <v>9</v>
      </c>
      <c r="B685" s="105" t="s">
        <v>50</v>
      </c>
      <c r="C685" s="209" t="s">
        <v>721</v>
      </c>
      <c r="D685" s="95">
        <v>600</v>
      </c>
      <c r="E685" s="42" t="s">
        <v>98</v>
      </c>
      <c r="F685" s="21">
        <f>F686</f>
        <v>0</v>
      </c>
      <c r="G685" s="177">
        <f t="shared" si="194"/>
        <v>545.3</v>
      </c>
      <c r="H685" s="177">
        <f t="shared" si="194"/>
        <v>0</v>
      </c>
    </row>
    <row r="686" spans="1:8" ht="12.75">
      <c r="A686" s="210" t="s">
        <v>9</v>
      </c>
      <c r="B686" s="105" t="s">
        <v>50</v>
      </c>
      <c r="C686" s="209" t="s">
        <v>721</v>
      </c>
      <c r="D686" s="93">
        <v>610</v>
      </c>
      <c r="E686" s="42" t="s">
        <v>104</v>
      </c>
      <c r="F686" s="21">
        <v>0</v>
      </c>
      <c r="G686" s="177">
        <v>545.3</v>
      </c>
      <c r="H686" s="177">
        <v>0</v>
      </c>
    </row>
    <row r="687" spans="1:8" ht="63">
      <c r="A687" s="2" t="s">
        <v>9</v>
      </c>
      <c r="B687" s="2" t="s">
        <v>50</v>
      </c>
      <c r="C687" s="210">
        <v>2110800000</v>
      </c>
      <c r="D687" s="210"/>
      <c r="E687" s="134" t="s">
        <v>710</v>
      </c>
      <c r="F687" s="21">
        <f>F688</f>
        <v>80</v>
      </c>
      <c r="G687" s="21">
        <f aca="true" t="shared" si="195" ref="G687:H689">G688</f>
        <v>0</v>
      </c>
      <c r="H687" s="21">
        <f t="shared" si="195"/>
        <v>0</v>
      </c>
    </row>
    <row r="688" spans="1:8" ht="31.5">
      <c r="A688" s="2" t="s">
        <v>9</v>
      </c>
      <c r="B688" s="22" t="s">
        <v>50</v>
      </c>
      <c r="C688" s="210">
        <v>2110820030</v>
      </c>
      <c r="D688" s="210"/>
      <c r="E688" s="211" t="s">
        <v>709</v>
      </c>
      <c r="F688" s="21">
        <f>F689</f>
        <v>80</v>
      </c>
      <c r="G688" s="21">
        <f t="shared" si="195"/>
        <v>0</v>
      </c>
      <c r="H688" s="21">
        <f t="shared" si="195"/>
        <v>0</v>
      </c>
    </row>
    <row r="689" spans="1:8" ht="31.5">
      <c r="A689" s="2" t="s">
        <v>9</v>
      </c>
      <c r="B689" s="105" t="s">
        <v>50</v>
      </c>
      <c r="C689" s="210">
        <v>2110820030</v>
      </c>
      <c r="D689" s="209" t="s">
        <v>97</v>
      </c>
      <c r="E689" s="211" t="s">
        <v>98</v>
      </c>
      <c r="F689" s="21">
        <f>F690</f>
        <v>80</v>
      </c>
      <c r="G689" s="21">
        <f t="shared" si="195"/>
        <v>0</v>
      </c>
      <c r="H689" s="21">
        <f t="shared" si="195"/>
        <v>0</v>
      </c>
    </row>
    <row r="690" spans="1:8" ht="12.75">
      <c r="A690" s="2" t="s">
        <v>9</v>
      </c>
      <c r="B690" s="105" t="s">
        <v>50</v>
      </c>
      <c r="C690" s="210">
        <v>2110820030</v>
      </c>
      <c r="D690" s="210">
        <v>610</v>
      </c>
      <c r="E690" s="211" t="s">
        <v>104</v>
      </c>
      <c r="F690" s="177">
        <v>80</v>
      </c>
      <c r="G690" s="177">
        <v>0</v>
      </c>
      <c r="H690" s="177">
        <v>0</v>
      </c>
    </row>
    <row r="691" spans="1:8" ht="31.5">
      <c r="A691" s="2" t="s">
        <v>9</v>
      </c>
      <c r="B691" s="105" t="s">
        <v>50</v>
      </c>
      <c r="C691" s="102">
        <v>2500000000</v>
      </c>
      <c r="D691" s="100"/>
      <c r="E691" s="101" t="s">
        <v>323</v>
      </c>
      <c r="F691" s="107">
        <f>F692</f>
        <v>8307.800000000001</v>
      </c>
      <c r="G691" s="107">
        <f>G692</f>
        <v>3241.5</v>
      </c>
      <c r="H691" s="107">
        <f>H692</f>
        <v>3241.5</v>
      </c>
    </row>
    <row r="692" spans="1:8" ht="31.5">
      <c r="A692" s="2" t="s">
        <v>9</v>
      </c>
      <c r="B692" s="105" t="s">
        <v>50</v>
      </c>
      <c r="C692" s="102">
        <v>2520000000</v>
      </c>
      <c r="D692" s="100"/>
      <c r="E692" s="101" t="s">
        <v>249</v>
      </c>
      <c r="F692" s="107">
        <f>F697+F707+F711+F715+F693</f>
        <v>8307.800000000001</v>
      </c>
      <c r="G692" s="107">
        <f aca="true" t="shared" si="196" ref="G692:H692">G697+G707+G711+G715+G693</f>
        <v>3241.5</v>
      </c>
      <c r="H692" s="107">
        <f t="shared" si="196"/>
        <v>3241.5</v>
      </c>
    </row>
    <row r="693" spans="1:8" ht="63">
      <c r="A693" s="175" t="s">
        <v>9</v>
      </c>
      <c r="B693" s="105" t="s">
        <v>50</v>
      </c>
      <c r="C693" s="175">
        <v>2520100000</v>
      </c>
      <c r="D693" s="175"/>
      <c r="E693" s="56" t="s">
        <v>664</v>
      </c>
      <c r="F693" s="107">
        <f>F694</f>
        <v>1977.4000000000003</v>
      </c>
      <c r="G693" s="107">
        <f aca="true" t="shared" si="197" ref="G693:H695">G694</f>
        <v>0</v>
      </c>
      <c r="H693" s="107">
        <f t="shared" si="197"/>
        <v>0</v>
      </c>
    </row>
    <row r="694" spans="1:8" ht="31.5">
      <c r="A694" s="175" t="s">
        <v>9</v>
      </c>
      <c r="B694" s="105" t="s">
        <v>50</v>
      </c>
      <c r="C694" s="10" t="s">
        <v>665</v>
      </c>
      <c r="D694" s="175"/>
      <c r="E694" s="56" t="s">
        <v>666</v>
      </c>
      <c r="F694" s="107">
        <f>F695</f>
        <v>1977.4000000000003</v>
      </c>
      <c r="G694" s="107">
        <f t="shared" si="197"/>
        <v>0</v>
      </c>
      <c r="H694" s="107">
        <f t="shared" si="197"/>
        <v>0</v>
      </c>
    </row>
    <row r="695" spans="1:8" ht="31.5">
      <c r="A695" s="2" t="s">
        <v>9</v>
      </c>
      <c r="B695" s="105" t="s">
        <v>50</v>
      </c>
      <c r="C695" s="10" t="s">
        <v>665</v>
      </c>
      <c r="D695" s="174" t="s">
        <v>97</v>
      </c>
      <c r="E695" s="56" t="s">
        <v>98</v>
      </c>
      <c r="F695" s="107">
        <f>F696</f>
        <v>1977.4000000000003</v>
      </c>
      <c r="G695" s="107">
        <f t="shared" si="197"/>
        <v>0</v>
      </c>
      <c r="H695" s="107">
        <f t="shared" si="197"/>
        <v>0</v>
      </c>
    </row>
    <row r="696" spans="1:8" ht="12.75">
      <c r="A696" s="2" t="s">
        <v>9</v>
      </c>
      <c r="B696" s="105" t="s">
        <v>50</v>
      </c>
      <c r="C696" s="10" t="s">
        <v>665</v>
      </c>
      <c r="D696" s="175">
        <v>610</v>
      </c>
      <c r="E696" s="56" t="s">
        <v>104</v>
      </c>
      <c r="F696" s="107">
        <f>52.3+2244.9-319.8</f>
        <v>1977.4000000000003</v>
      </c>
      <c r="G696" s="107">
        <v>0</v>
      </c>
      <c r="H696" s="107">
        <v>0</v>
      </c>
    </row>
    <row r="697" spans="1:8" ht="47.25">
      <c r="A697" s="2" t="s">
        <v>9</v>
      </c>
      <c r="B697" s="105" t="s">
        <v>50</v>
      </c>
      <c r="C697" s="102">
        <v>2520200000</v>
      </c>
      <c r="D697" s="100"/>
      <c r="E697" s="101" t="s">
        <v>296</v>
      </c>
      <c r="F697" s="107">
        <f>F704+F701+F698</f>
        <v>3253.4</v>
      </c>
      <c r="G697" s="107">
        <f aca="true" t="shared" si="198" ref="G697:H697">G704+G701+G698</f>
        <v>0</v>
      </c>
      <c r="H697" s="107">
        <f t="shared" si="198"/>
        <v>0</v>
      </c>
    </row>
    <row r="698" spans="1:8" ht="47.25">
      <c r="A698" s="2" t="s">
        <v>9</v>
      </c>
      <c r="B698" s="105" t="s">
        <v>50</v>
      </c>
      <c r="C698" s="155">
        <v>2520211040</v>
      </c>
      <c r="D698" s="156"/>
      <c r="E698" s="94" t="s">
        <v>371</v>
      </c>
      <c r="F698" s="107">
        <f aca="true" t="shared" si="199" ref="F698:H699">F699</f>
        <v>1226.5</v>
      </c>
      <c r="G698" s="107">
        <f t="shared" si="199"/>
        <v>0</v>
      </c>
      <c r="H698" s="107">
        <f t="shared" si="199"/>
        <v>0</v>
      </c>
    </row>
    <row r="699" spans="1:8" ht="31.5">
      <c r="A699" s="2" t="s">
        <v>9</v>
      </c>
      <c r="B699" s="105" t="s">
        <v>50</v>
      </c>
      <c r="C699" s="155">
        <v>2520211040</v>
      </c>
      <c r="D699" s="95">
        <v>600</v>
      </c>
      <c r="E699" s="94" t="s">
        <v>98</v>
      </c>
      <c r="F699" s="107">
        <f t="shared" si="199"/>
        <v>1226.5</v>
      </c>
      <c r="G699" s="107">
        <f t="shared" si="199"/>
        <v>0</v>
      </c>
      <c r="H699" s="107">
        <f t="shared" si="199"/>
        <v>0</v>
      </c>
    </row>
    <row r="700" spans="1:8" ht="12.75">
      <c r="A700" s="2" t="s">
        <v>9</v>
      </c>
      <c r="B700" s="105" t="s">
        <v>50</v>
      </c>
      <c r="C700" s="155">
        <v>2520211040</v>
      </c>
      <c r="D700" s="93">
        <v>610</v>
      </c>
      <c r="E700" s="94" t="s">
        <v>104</v>
      </c>
      <c r="F700" s="107">
        <f>1579-326-26.5</f>
        <v>1226.5</v>
      </c>
      <c r="G700" s="107">
        <v>0</v>
      </c>
      <c r="H700" s="107">
        <v>0</v>
      </c>
    </row>
    <row r="701" spans="1:8" ht="12.75">
      <c r="A701" s="2" t="s">
        <v>9</v>
      </c>
      <c r="B701" s="2" t="s">
        <v>50</v>
      </c>
      <c r="C701" s="125">
        <v>2520220190</v>
      </c>
      <c r="D701" s="125"/>
      <c r="E701" s="127" t="s">
        <v>337</v>
      </c>
      <c r="F701" s="107">
        <f aca="true" t="shared" si="200" ref="F701:H702">F702</f>
        <v>774.2</v>
      </c>
      <c r="G701" s="107">
        <f t="shared" si="200"/>
        <v>0</v>
      </c>
      <c r="H701" s="107">
        <f t="shared" si="200"/>
        <v>0</v>
      </c>
    </row>
    <row r="702" spans="1:8" ht="31.5">
      <c r="A702" s="2" t="s">
        <v>9</v>
      </c>
      <c r="B702" s="2" t="s">
        <v>50</v>
      </c>
      <c r="C702" s="125">
        <v>2520220190</v>
      </c>
      <c r="D702" s="125" t="s">
        <v>97</v>
      </c>
      <c r="E702" s="127" t="s">
        <v>98</v>
      </c>
      <c r="F702" s="107">
        <f t="shared" si="200"/>
        <v>774.2</v>
      </c>
      <c r="G702" s="107">
        <f t="shared" si="200"/>
        <v>0</v>
      </c>
      <c r="H702" s="107">
        <f t="shared" si="200"/>
        <v>0</v>
      </c>
    </row>
    <row r="703" spans="1:8" ht="12.75">
      <c r="A703" s="2" t="s">
        <v>9</v>
      </c>
      <c r="B703" s="2" t="s">
        <v>50</v>
      </c>
      <c r="C703" s="125">
        <v>2520220190</v>
      </c>
      <c r="D703" s="125">
        <v>610</v>
      </c>
      <c r="E703" s="127" t="s">
        <v>104</v>
      </c>
      <c r="F703" s="107">
        <f>110+664.2</f>
        <v>774.2</v>
      </c>
      <c r="G703" s="107">
        <v>0</v>
      </c>
      <c r="H703" s="107">
        <v>0</v>
      </c>
    </row>
    <row r="704" spans="1:8" ht="47.25">
      <c r="A704" s="2" t="s">
        <v>9</v>
      </c>
      <c r="B704" s="105" t="s">
        <v>50</v>
      </c>
      <c r="C704" s="102" t="s">
        <v>319</v>
      </c>
      <c r="D704" s="100"/>
      <c r="E704" s="94" t="s">
        <v>256</v>
      </c>
      <c r="F704" s="107">
        <f aca="true" t="shared" si="201" ref="F704:H705">F705</f>
        <v>1252.7</v>
      </c>
      <c r="G704" s="107">
        <f t="shared" si="201"/>
        <v>0</v>
      </c>
      <c r="H704" s="107">
        <f t="shared" si="201"/>
        <v>0</v>
      </c>
    </row>
    <row r="705" spans="1:8" ht="31.5">
      <c r="A705" s="2" t="s">
        <v>9</v>
      </c>
      <c r="B705" s="105" t="s">
        <v>50</v>
      </c>
      <c r="C705" s="102" t="s">
        <v>319</v>
      </c>
      <c r="D705" s="95">
        <v>600</v>
      </c>
      <c r="E705" s="94" t="s">
        <v>98</v>
      </c>
      <c r="F705" s="107">
        <f t="shared" si="201"/>
        <v>1252.7</v>
      </c>
      <c r="G705" s="107">
        <f t="shared" si="201"/>
        <v>0</v>
      </c>
      <c r="H705" s="107">
        <f t="shared" si="201"/>
        <v>0</v>
      </c>
    </row>
    <row r="706" spans="1:8" ht="12.75">
      <c r="A706" s="2" t="s">
        <v>9</v>
      </c>
      <c r="B706" s="105" t="s">
        <v>50</v>
      </c>
      <c r="C706" s="102" t="s">
        <v>319</v>
      </c>
      <c r="D706" s="93">
        <v>610</v>
      </c>
      <c r="E706" s="94" t="s">
        <v>104</v>
      </c>
      <c r="F706" s="107">
        <f>1579-326.3</f>
        <v>1252.7</v>
      </c>
      <c r="G706" s="107">
        <v>0</v>
      </c>
      <c r="H706" s="107">
        <v>0</v>
      </c>
    </row>
    <row r="707" spans="1:8" ht="31.5">
      <c r="A707" s="2" t="s">
        <v>9</v>
      </c>
      <c r="B707" s="105" t="s">
        <v>50</v>
      </c>
      <c r="C707" s="125">
        <v>2520400000</v>
      </c>
      <c r="D707" s="126"/>
      <c r="E707" s="56" t="s">
        <v>343</v>
      </c>
      <c r="F707" s="107">
        <f>F708</f>
        <v>1266.2</v>
      </c>
      <c r="G707" s="107">
        <f aca="true" t="shared" si="202" ref="G707:H709">G708</f>
        <v>1119.8</v>
      </c>
      <c r="H707" s="107">
        <f t="shared" si="202"/>
        <v>1119.8</v>
      </c>
    </row>
    <row r="708" spans="1:8" ht="12.75">
      <c r="A708" s="2" t="s">
        <v>9</v>
      </c>
      <c r="B708" s="105" t="s">
        <v>50</v>
      </c>
      <c r="C708" s="125">
        <v>2520420300</v>
      </c>
      <c r="D708" s="126"/>
      <c r="E708" s="56" t="s">
        <v>344</v>
      </c>
      <c r="F708" s="107">
        <f>F709</f>
        <v>1266.2</v>
      </c>
      <c r="G708" s="107">
        <f t="shared" si="202"/>
        <v>1119.8</v>
      </c>
      <c r="H708" s="107">
        <f t="shared" si="202"/>
        <v>1119.8</v>
      </c>
    </row>
    <row r="709" spans="1:8" ht="31.5">
      <c r="A709" s="2" t="s">
        <v>9</v>
      </c>
      <c r="B709" s="105" t="s">
        <v>50</v>
      </c>
      <c r="C709" s="125">
        <v>2520420300</v>
      </c>
      <c r="D709" s="125" t="s">
        <v>97</v>
      </c>
      <c r="E709" s="56" t="s">
        <v>98</v>
      </c>
      <c r="F709" s="107">
        <f>F710</f>
        <v>1266.2</v>
      </c>
      <c r="G709" s="107">
        <f t="shared" si="202"/>
        <v>1119.8</v>
      </c>
      <c r="H709" s="107">
        <f t="shared" si="202"/>
        <v>1119.8</v>
      </c>
    </row>
    <row r="710" spans="1:8" ht="12.75">
      <c r="A710" s="2" t="s">
        <v>9</v>
      </c>
      <c r="B710" s="105" t="s">
        <v>50</v>
      </c>
      <c r="C710" s="125">
        <v>2520420300</v>
      </c>
      <c r="D710" s="126">
        <v>610</v>
      </c>
      <c r="E710" s="56" t="s">
        <v>104</v>
      </c>
      <c r="F710" s="107">
        <f>1119.8+146.4</f>
        <v>1266.2</v>
      </c>
      <c r="G710" s="107">
        <v>1119.8</v>
      </c>
      <c r="H710" s="107">
        <v>1119.8</v>
      </c>
    </row>
    <row r="711" spans="1:8" ht="31.5">
      <c r="A711" s="2" t="s">
        <v>9</v>
      </c>
      <c r="B711" s="105" t="s">
        <v>50</v>
      </c>
      <c r="C711" s="155">
        <v>2520500000</v>
      </c>
      <c r="D711" s="156"/>
      <c r="E711" s="157" t="s">
        <v>360</v>
      </c>
      <c r="F711" s="107">
        <f>F712</f>
        <v>1232.6000000000001</v>
      </c>
      <c r="G711" s="107">
        <f aca="true" t="shared" si="203" ref="G711:H713">G712</f>
        <v>1535.2</v>
      </c>
      <c r="H711" s="107">
        <f t="shared" si="203"/>
        <v>1535.2</v>
      </c>
    </row>
    <row r="712" spans="1:8" ht="12.75">
      <c r="A712" s="2" t="s">
        <v>9</v>
      </c>
      <c r="B712" s="105" t="s">
        <v>50</v>
      </c>
      <c r="C712" s="155">
        <v>2520520300</v>
      </c>
      <c r="D712" s="156"/>
      <c r="E712" s="157" t="s">
        <v>361</v>
      </c>
      <c r="F712" s="107">
        <f>F713</f>
        <v>1232.6000000000001</v>
      </c>
      <c r="G712" s="107">
        <f t="shared" si="203"/>
        <v>1535.2</v>
      </c>
      <c r="H712" s="107">
        <f t="shared" si="203"/>
        <v>1535.2</v>
      </c>
    </row>
    <row r="713" spans="1:8" ht="31.5">
      <c r="A713" s="2" t="s">
        <v>9</v>
      </c>
      <c r="B713" s="105" t="s">
        <v>50</v>
      </c>
      <c r="C713" s="155">
        <v>2520520300</v>
      </c>
      <c r="D713" s="155" t="s">
        <v>97</v>
      </c>
      <c r="E713" s="56" t="s">
        <v>98</v>
      </c>
      <c r="F713" s="107">
        <f>F714</f>
        <v>1232.6000000000001</v>
      </c>
      <c r="G713" s="107">
        <f t="shared" si="203"/>
        <v>1535.2</v>
      </c>
      <c r="H713" s="107">
        <f t="shared" si="203"/>
        <v>1535.2</v>
      </c>
    </row>
    <row r="714" spans="1:8" ht="12.75">
      <c r="A714" s="2" t="s">
        <v>9</v>
      </c>
      <c r="B714" s="105" t="s">
        <v>50</v>
      </c>
      <c r="C714" s="155">
        <v>2520520300</v>
      </c>
      <c r="D714" s="156">
        <v>610</v>
      </c>
      <c r="E714" s="56" t="s">
        <v>104</v>
      </c>
      <c r="F714" s="107">
        <f>1535.2-138.1-84.5-80</f>
        <v>1232.6000000000001</v>
      </c>
      <c r="G714" s="107">
        <v>1535.2</v>
      </c>
      <c r="H714" s="107">
        <v>1535.2</v>
      </c>
    </row>
    <row r="715" spans="1:8" ht="31.5">
      <c r="A715" s="2" t="s">
        <v>9</v>
      </c>
      <c r="B715" s="105" t="s">
        <v>50</v>
      </c>
      <c r="C715" s="155">
        <v>2520600000</v>
      </c>
      <c r="D715" s="156"/>
      <c r="E715" s="157" t="s">
        <v>359</v>
      </c>
      <c r="F715" s="107">
        <f>F716</f>
        <v>578.2</v>
      </c>
      <c r="G715" s="107">
        <f aca="true" t="shared" si="204" ref="G715:H717">G716</f>
        <v>586.5</v>
      </c>
      <c r="H715" s="107">
        <f t="shared" si="204"/>
        <v>586.5</v>
      </c>
    </row>
    <row r="716" spans="1:8" ht="12.75">
      <c r="A716" s="2" t="s">
        <v>9</v>
      </c>
      <c r="B716" s="105" t="s">
        <v>50</v>
      </c>
      <c r="C716" s="155">
        <v>2520620200</v>
      </c>
      <c r="D716" s="156"/>
      <c r="E716" s="157" t="s">
        <v>284</v>
      </c>
      <c r="F716" s="107">
        <f>F717</f>
        <v>578.2</v>
      </c>
      <c r="G716" s="107">
        <f t="shared" si="204"/>
        <v>586.5</v>
      </c>
      <c r="H716" s="107">
        <f t="shared" si="204"/>
        <v>586.5</v>
      </c>
    </row>
    <row r="717" spans="1:8" ht="31.5">
      <c r="A717" s="2" t="s">
        <v>9</v>
      </c>
      <c r="B717" s="105" t="s">
        <v>50</v>
      </c>
      <c r="C717" s="155">
        <v>2520620200</v>
      </c>
      <c r="D717" s="155" t="s">
        <v>97</v>
      </c>
      <c r="E717" s="56" t="s">
        <v>98</v>
      </c>
      <c r="F717" s="107">
        <f>F718</f>
        <v>578.2</v>
      </c>
      <c r="G717" s="107">
        <f t="shared" si="204"/>
        <v>586.5</v>
      </c>
      <c r="H717" s="107">
        <f t="shared" si="204"/>
        <v>586.5</v>
      </c>
    </row>
    <row r="718" spans="1:8" ht="12.75">
      <c r="A718" s="2" t="s">
        <v>9</v>
      </c>
      <c r="B718" s="105" t="s">
        <v>50</v>
      </c>
      <c r="C718" s="155">
        <v>2520620200</v>
      </c>
      <c r="D718" s="156">
        <v>610</v>
      </c>
      <c r="E718" s="56" t="s">
        <v>104</v>
      </c>
      <c r="F718" s="107">
        <f>586.5-8.3</f>
        <v>578.2</v>
      </c>
      <c r="G718" s="107">
        <v>586.5</v>
      </c>
      <c r="H718" s="107">
        <v>586.5</v>
      </c>
    </row>
    <row r="719" spans="1:8" ht="12.75">
      <c r="A719" s="100" t="s">
        <v>9</v>
      </c>
      <c r="B719" s="100" t="s">
        <v>51</v>
      </c>
      <c r="C719" s="100" t="s">
        <v>66</v>
      </c>
      <c r="D719" s="100" t="s">
        <v>66</v>
      </c>
      <c r="E719" s="101" t="s">
        <v>11</v>
      </c>
      <c r="F719" s="21">
        <f>F720+F792+F814</f>
        <v>397079.69999999995</v>
      </c>
      <c r="G719" s="21">
        <f>G720+G792+G814</f>
        <v>331396.49999999994</v>
      </c>
      <c r="H719" s="21">
        <f>H720+H792+H814</f>
        <v>330568.69999999995</v>
      </c>
    </row>
    <row r="720" spans="1:8" ht="33.75" customHeight="1">
      <c r="A720" s="100" t="s">
        <v>9</v>
      </c>
      <c r="B720" s="100" t="s">
        <v>51</v>
      </c>
      <c r="C720" s="102">
        <v>2100000000</v>
      </c>
      <c r="D720" s="100"/>
      <c r="E720" s="101" t="s">
        <v>324</v>
      </c>
      <c r="F720" s="21">
        <f>F721+F780+F769</f>
        <v>391533.89999999997</v>
      </c>
      <c r="G720" s="21">
        <f>G721+G780+G769</f>
        <v>326989.29999999993</v>
      </c>
      <c r="H720" s="21">
        <f>H721+H780+H769</f>
        <v>326161.49999999994</v>
      </c>
    </row>
    <row r="721" spans="1:8" ht="12.75">
      <c r="A721" s="100" t="s">
        <v>9</v>
      </c>
      <c r="B721" s="100" t="s">
        <v>51</v>
      </c>
      <c r="C721" s="100">
        <v>2110000000</v>
      </c>
      <c r="D721" s="100"/>
      <c r="E721" s="101" t="s">
        <v>219</v>
      </c>
      <c r="F721" s="21">
        <f>F722+F735+F749+F753+F739+F761+F765+F757</f>
        <v>385899.89999999997</v>
      </c>
      <c r="G721" s="21">
        <f>G722+G735+G749+G753+G739+G761+G765+G757</f>
        <v>321540.5999999999</v>
      </c>
      <c r="H721" s="21">
        <f>H722+H735+H749+H753+H739+H761+H765+H757</f>
        <v>320712.79999999993</v>
      </c>
    </row>
    <row r="722" spans="1:8" ht="47.25">
      <c r="A722" s="100" t="s">
        <v>9</v>
      </c>
      <c r="B722" s="100" t="s">
        <v>51</v>
      </c>
      <c r="C722" s="100">
        <v>2110100000</v>
      </c>
      <c r="D722" s="24"/>
      <c r="E722" s="101" t="s">
        <v>167</v>
      </c>
      <c r="F722" s="21">
        <f>F726+F723+F729+F732</f>
        <v>307676</v>
      </c>
      <c r="G722" s="21">
        <f aca="true" t="shared" si="205" ref="G722:H722">G726+G723+G729+G732</f>
        <v>276390.1</v>
      </c>
      <c r="H722" s="21">
        <f t="shared" si="205"/>
        <v>276390.1</v>
      </c>
    </row>
    <row r="723" spans="1:8" ht="94.5">
      <c r="A723" s="100" t="s">
        <v>9</v>
      </c>
      <c r="B723" s="100" t="s">
        <v>51</v>
      </c>
      <c r="C723" s="100">
        <v>2110110750</v>
      </c>
      <c r="D723" s="100"/>
      <c r="E723" s="101" t="s">
        <v>168</v>
      </c>
      <c r="F723" s="21">
        <f aca="true" t="shared" si="206" ref="F723:H724">F724</f>
        <v>258828.3</v>
      </c>
      <c r="G723" s="21">
        <f t="shared" si="206"/>
        <v>228627.8</v>
      </c>
      <c r="H723" s="21">
        <f t="shared" si="206"/>
        <v>228627.8</v>
      </c>
    </row>
    <row r="724" spans="1:8" ht="31.5">
      <c r="A724" s="100" t="s">
        <v>9</v>
      </c>
      <c r="B724" s="100" t="s">
        <v>51</v>
      </c>
      <c r="C724" s="100">
        <v>2110110750</v>
      </c>
      <c r="D724" s="102" t="s">
        <v>97</v>
      </c>
      <c r="E724" s="101" t="s">
        <v>98</v>
      </c>
      <c r="F724" s="21">
        <f t="shared" si="206"/>
        <v>258828.3</v>
      </c>
      <c r="G724" s="21">
        <f t="shared" si="206"/>
        <v>228627.8</v>
      </c>
      <c r="H724" s="21">
        <f t="shared" si="206"/>
        <v>228627.8</v>
      </c>
    </row>
    <row r="725" spans="1:8" ht="12.75">
      <c r="A725" s="100" t="s">
        <v>9</v>
      </c>
      <c r="B725" s="100" t="s">
        <v>51</v>
      </c>
      <c r="C725" s="100">
        <v>2110110750</v>
      </c>
      <c r="D725" s="100">
        <v>610</v>
      </c>
      <c r="E725" s="101" t="s">
        <v>104</v>
      </c>
      <c r="F725" s="21">
        <f>210678.5+17949.3+29532.9+667.6</f>
        <v>258828.3</v>
      </c>
      <c r="G725" s="21">
        <f>210678.5+17949.3</f>
        <v>228627.8</v>
      </c>
      <c r="H725" s="21">
        <f>210678.5+17949.3</f>
        <v>228627.8</v>
      </c>
    </row>
    <row r="726" spans="1:8" ht="31.5">
      <c r="A726" s="100" t="s">
        <v>9</v>
      </c>
      <c r="B726" s="100" t="s">
        <v>51</v>
      </c>
      <c r="C726" s="10" t="s">
        <v>318</v>
      </c>
      <c r="D726" s="10"/>
      <c r="E726" s="42" t="s">
        <v>123</v>
      </c>
      <c r="F726" s="21">
        <f aca="true" t="shared" si="207" ref="F726:H727">F727</f>
        <v>48510.69999999999</v>
      </c>
      <c r="G726" s="21">
        <f t="shared" si="207"/>
        <v>47762.299999999996</v>
      </c>
      <c r="H726" s="21">
        <f t="shared" si="207"/>
        <v>47762.299999999996</v>
      </c>
    </row>
    <row r="727" spans="1:8" ht="31.5">
      <c r="A727" s="100" t="s">
        <v>9</v>
      </c>
      <c r="B727" s="100" t="s">
        <v>51</v>
      </c>
      <c r="C727" s="10" t="s">
        <v>318</v>
      </c>
      <c r="D727" s="102" t="s">
        <v>97</v>
      </c>
      <c r="E727" s="101" t="s">
        <v>98</v>
      </c>
      <c r="F727" s="21">
        <f t="shared" si="207"/>
        <v>48510.69999999999</v>
      </c>
      <c r="G727" s="21">
        <f t="shared" si="207"/>
        <v>47762.299999999996</v>
      </c>
      <c r="H727" s="21">
        <f t="shared" si="207"/>
        <v>47762.299999999996</v>
      </c>
    </row>
    <row r="728" spans="1:8" ht="12.75">
      <c r="A728" s="100" t="s">
        <v>9</v>
      </c>
      <c r="B728" s="100" t="s">
        <v>51</v>
      </c>
      <c r="C728" s="10" t="s">
        <v>318</v>
      </c>
      <c r="D728" s="100">
        <v>610</v>
      </c>
      <c r="E728" s="101" t="s">
        <v>104</v>
      </c>
      <c r="F728" s="21">
        <f>46369.9+491.7+900.7+625.1+126.7-3.4</f>
        <v>48510.69999999999</v>
      </c>
      <c r="G728" s="21">
        <f>46369.9+491.7+900.7</f>
        <v>47762.299999999996</v>
      </c>
      <c r="H728" s="21">
        <f>46369.9+491.7+900.7</f>
        <v>47762.299999999996</v>
      </c>
    </row>
    <row r="729" spans="1:8" ht="47.25">
      <c r="A729" s="308" t="s">
        <v>9</v>
      </c>
      <c r="B729" s="308" t="s">
        <v>51</v>
      </c>
      <c r="C729" s="10" t="s">
        <v>757</v>
      </c>
      <c r="D729" s="10"/>
      <c r="E729" s="42" t="s">
        <v>758</v>
      </c>
      <c r="F729" s="21">
        <f>F730</f>
        <v>333.6</v>
      </c>
      <c r="G729" s="21">
        <f aca="true" t="shared" si="208" ref="G729:H730">G730</f>
        <v>0</v>
      </c>
      <c r="H729" s="21">
        <f t="shared" si="208"/>
        <v>0</v>
      </c>
    </row>
    <row r="730" spans="1:8" ht="31.5">
      <c r="A730" s="308" t="s">
        <v>9</v>
      </c>
      <c r="B730" s="308" t="s">
        <v>51</v>
      </c>
      <c r="C730" s="10" t="s">
        <v>757</v>
      </c>
      <c r="D730" s="307" t="s">
        <v>97</v>
      </c>
      <c r="E730" s="309" t="s">
        <v>98</v>
      </c>
      <c r="F730" s="21">
        <f>F731</f>
        <v>333.6</v>
      </c>
      <c r="G730" s="21">
        <f t="shared" si="208"/>
        <v>0</v>
      </c>
      <c r="H730" s="21">
        <f t="shared" si="208"/>
        <v>0</v>
      </c>
    </row>
    <row r="731" spans="1:8" ht="12.75">
      <c r="A731" s="308" t="s">
        <v>9</v>
      </c>
      <c r="B731" s="308" t="s">
        <v>51</v>
      </c>
      <c r="C731" s="10" t="s">
        <v>757</v>
      </c>
      <c r="D731" s="308">
        <v>610</v>
      </c>
      <c r="E731" s="309" t="s">
        <v>104</v>
      </c>
      <c r="F731" s="21">
        <v>333.6</v>
      </c>
      <c r="G731" s="21">
        <v>0</v>
      </c>
      <c r="H731" s="21">
        <v>0</v>
      </c>
    </row>
    <row r="732" spans="1:8" ht="47.25">
      <c r="A732" s="308" t="s">
        <v>9</v>
      </c>
      <c r="B732" s="308" t="s">
        <v>51</v>
      </c>
      <c r="C732" s="10" t="s">
        <v>759</v>
      </c>
      <c r="D732" s="11"/>
      <c r="E732" s="309" t="s">
        <v>760</v>
      </c>
      <c r="F732" s="21">
        <f>F733</f>
        <v>3.4</v>
      </c>
      <c r="G732" s="21">
        <f aca="true" t="shared" si="209" ref="G732:H733">G733</f>
        <v>0</v>
      </c>
      <c r="H732" s="21">
        <f t="shared" si="209"/>
        <v>0</v>
      </c>
    </row>
    <row r="733" spans="1:8" ht="31.5">
      <c r="A733" s="308" t="s">
        <v>9</v>
      </c>
      <c r="B733" s="308" t="s">
        <v>51</v>
      </c>
      <c r="C733" s="10" t="s">
        <v>759</v>
      </c>
      <c r="D733" s="307" t="s">
        <v>97</v>
      </c>
      <c r="E733" s="309" t="s">
        <v>98</v>
      </c>
      <c r="F733" s="21">
        <f>F734</f>
        <v>3.4</v>
      </c>
      <c r="G733" s="21">
        <f t="shared" si="209"/>
        <v>0</v>
      </c>
      <c r="H733" s="21">
        <f t="shared" si="209"/>
        <v>0</v>
      </c>
    </row>
    <row r="734" spans="1:8" ht="12.75">
      <c r="A734" s="308" t="s">
        <v>9</v>
      </c>
      <c r="B734" s="308" t="s">
        <v>51</v>
      </c>
      <c r="C734" s="10" t="s">
        <v>759</v>
      </c>
      <c r="D734" s="308">
        <v>610</v>
      </c>
      <c r="E734" s="309" t="s">
        <v>104</v>
      </c>
      <c r="F734" s="21">
        <v>3.4</v>
      </c>
      <c r="G734" s="21">
        <v>0</v>
      </c>
      <c r="H734" s="21">
        <v>0</v>
      </c>
    </row>
    <row r="735" spans="1:8" ht="31.5">
      <c r="A735" s="100" t="s">
        <v>9</v>
      </c>
      <c r="B735" s="100" t="s">
        <v>51</v>
      </c>
      <c r="C735" s="100">
        <v>2110300000</v>
      </c>
      <c r="D735" s="100"/>
      <c r="E735" s="101" t="s">
        <v>169</v>
      </c>
      <c r="F735" s="21">
        <f aca="true" t="shared" si="210" ref="F735:H737">F736</f>
        <v>25004.8</v>
      </c>
      <c r="G735" s="21">
        <f t="shared" si="210"/>
        <v>25004.800000000003</v>
      </c>
      <c r="H735" s="21">
        <f t="shared" si="210"/>
        <v>24177.000000000004</v>
      </c>
    </row>
    <row r="736" spans="1:8" ht="47.25">
      <c r="A736" s="100" t="s">
        <v>9</v>
      </c>
      <c r="B736" s="100" t="s">
        <v>51</v>
      </c>
      <c r="C736" s="100" t="s">
        <v>672</v>
      </c>
      <c r="D736" s="100"/>
      <c r="E736" s="101" t="s">
        <v>274</v>
      </c>
      <c r="F736" s="21">
        <f t="shared" si="210"/>
        <v>25004.8</v>
      </c>
      <c r="G736" s="21">
        <f t="shared" si="210"/>
        <v>25004.800000000003</v>
      </c>
      <c r="H736" s="21">
        <f t="shared" si="210"/>
        <v>24177.000000000004</v>
      </c>
    </row>
    <row r="737" spans="1:8" ht="31.5">
      <c r="A737" s="100" t="s">
        <v>9</v>
      </c>
      <c r="B737" s="100" t="s">
        <v>51</v>
      </c>
      <c r="C737" s="100" t="s">
        <v>672</v>
      </c>
      <c r="D737" s="102" t="s">
        <v>97</v>
      </c>
      <c r="E737" s="101" t="s">
        <v>98</v>
      </c>
      <c r="F737" s="21">
        <f t="shared" si="210"/>
        <v>25004.8</v>
      </c>
      <c r="G737" s="21">
        <f t="shared" si="210"/>
        <v>25004.800000000003</v>
      </c>
      <c r="H737" s="21">
        <f t="shared" si="210"/>
        <v>24177.000000000004</v>
      </c>
    </row>
    <row r="738" spans="1:8" ht="12.75">
      <c r="A738" s="100" t="s">
        <v>9</v>
      </c>
      <c r="B738" s="100" t="s">
        <v>51</v>
      </c>
      <c r="C738" s="100" t="s">
        <v>672</v>
      </c>
      <c r="D738" s="100">
        <v>610</v>
      </c>
      <c r="E738" s="101" t="s">
        <v>104</v>
      </c>
      <c r="F738" s="21">
        <f>2437.6+21938.8+565.5+62.9</f>
        <v>25004.8</v>
      </c>
      <c r="G738" s="21">
        <f>2511.3+22554.9-50.6-10.8</f>
        <v>25004.800000000003</v>
      </c>
      <c r="H738" s="21">
        <f>2511.3+22554.9-795.6-93.6</f>
        <v>24177.000000000004</v>
      </c>
    </row>
    <row r="739" spans="1:8" ht="78.75">
      <c r="A739" s="100" t="s">
        <v>9</v>
      </c>
      <c r="B739" s="100" t="s">
        <v>51</v>
      </c>
      <c r="C739" s="100">
        <v>2110500000</v>
      </c>
      <c r="D739" s="100"/>
      <c r="E739" s="101" t="s">
        <v>250</v>
      </c>
      <c r="F739" s="21">
        <f>F740+F746+F743</f>
        <v>31370.2</v>
      </c>
      <c r="G739" s="21">
        <f aca="true" t="shared" si="211" ref="G739:H739">G740+G746+G743</f>
        <v>0</v>
      </c>
      <c r="H739" s="21">
        <f t="shared" si="211"/>
        <v>0</v>
      </c>
    </row>
    <row r="740" spans="1:8" ht="47.25">
      <c r="A740" s="155" t="s">
        <v>9</v>
      </c>
      <c r="B740" s="155" t="s">
        <v>51</v>
      </c>
      <c r="C740" s="155">
        <v>2110510440</v>
      </c>
      <c r="D740" s="155"/>
      <c r="E740" s="157" t="s">
        <v>372</v>
      </c>
      <c r="F740" s="21">
        <f>F741</f>
        <v>17661.3</v>
      </c>
      <c r="G740" s="21">
        <f aca="true" t="shared" si="212" ref="G740:H741">G741</f>
        <v>0</v>
      </c>
      <c r="H740" s="21">
        <f t="shared" si="212"/>
        <v>0</v>
      </c>
    </row>
    <row r="741" spans="1:8" ht="31.5">
      <c r="A741" s="155" t="s">
        <v>9</v>
      </c>
      <c r="B741" s="155" t="s">
        <v>51</v>
      </c>
      <c r="C741" s="155">
        <v>2110510440</v>
      </c>
      <c r="D741" s="155" t="s">
        <v>97</v>
      </c>
      <c r="E741" s="157" t="s">
        <v>98</v>
      </c>
      <c r="F741" s="21">
        <f>F742</f>
        <v>17661.3</v>
      </c>
      <c r="G741" s="21">
        <f t="shared" si="212"/>
        <v>0</v>
      </c>
      <c r="H741" s="21">
        <f t="shared" si="212"/>
        <v>0</v>
      </c>
    </row>
    <row r="742" spans="1:8" ht="12.75">
      <c r="A742" s="155" t="s">
        <v>9</v>
      </c>
      <c r="B742" s="155" t="s">
        <v>51</v>
      </c>
      <c r="C742" s="155">
        <v>2110510440</v>
      </c>
      <c r="D742" s="155">
        <v>610</v>
      </c>
      <c r="E742" s="157" t="s">
        <v>104</v>
      </c>
      <c r="F742" s="21">
        <f>2727.5+15246.5+503.6-816.3</f>
        <v>17661.3</v>
      </c>
      <c r="G742" s="21">
        <f>G746</f>
        <v>0</v>
      </c>
      <c r="H742" s="21">
        <f>H746</f>
        <v>0</v>
      </c>
    </row>
    <row r="743" spans="1:8" ht="31.5">
      <c r="A743" s="174" t="s">
        <v>9</v>
      </c>
      <c r="B743" s="175" t="s">
        <v>51</v>
      </c>
      <c r="C743" s="10" t="s">
        <v>655</v>
      </c>
      <c r="D743" s="175"/>
      <c r="E743" s="56" t="s">
        <v>656</v>
      </c>
      <c r="F743" s="21">
        <f>F744</f>
        <v>5810</v>
      </c>
      <c r="G743" s="21">
        <f aca="true" t="shared" si="213" ref="G743:H744">G744</f>
        <v>0</v>
      </c>
      <c r="H743" s="21">
        <f t="shared" si="213"/>
        <v>0</v>
      </c>
    </row>
    <row r="744" spans="1:8" ht="31.5">
      <c r="A744" s="174" t="s">
        <v>9</v>
      </c>
      <c r="B744" s="175" t="s">
        <v>51</v>
      </c>
      <c r="C744" s="10" t="s">
        <v>655</v>
      </c>
      <c r="D744" s="174" t="s">
        <v>97</v>
      </c>
      <c r="E744" s="176" t="s">
        <v>98</v>
      </c>
      <c r="F744" s="21">
        <f>F745</f>
        <v>5810</v>
      </c>
      <c r="G744" s="21">
        <f t="shared" si="213"/>
        <v>0</v>
      </c>
      <c r="H744" s="21">
        <f t="shared" si="213"/>
        <v>0</v>
      </c>
    </row>
    <row r="745" spans="1:8" ht="12.75">
      <c r="A745" s="174" t="s">
        <v>9</v>
      </c>
      <c r="B745" s="175" t="s">
        <v>51</v>
      </c>
      <c r="C745" s="10" t="s">
        <v>655</v>
      </c>
      <c r="D745" s="175">
        <v>610</v>
      </c>
      <c r="E745" s="176" t="s">
        <v>104</v>
      </c>
      <c r="F745" s="21">
        <f>2153.6+253.8+265.3+2907.3+230</f>
        <v>5810</v>
      </c>
      <c r="G745" s="21">
        <v>0</v>
      </c>
      <c r="H745" s="21">
        <v>0</v>
      </c>
    </row>
    <row r="746" spans="1:8" ht="47.25">
      <c r="A746" s="125" t="s">
        <v>9</v>
      </c>
      <c r="B746" s="125" t="s">
        <v>51</v>
      </c>
      <c r="C746" s="125" t="s">
        <v>341</v>
      </c>
      <c r="D746" s="125"/>
      <c r="E746" s="127" t="s">
        <v>338</v>
      </c>
      <c r="F746" s="21">
        <f aca="true" t="shared" si="214" ref="F746:H747">F747</f>
        <v>7898.9000000000015</v>
      </c>
      <c r="G746" s="21">
        <v>0</v>
      </c>
      <c r="H746" s="21">
        <f t="shared" si="214"/>
        <v>0</v>
      </c>
    </row>
    <row r="747" spans="1:8" ht="31.5">
      <c r="A747" s="125" t="s">
        <v>9</v>
      </c>
      <c r="B747" s="125" t="s">
        <v>51</v>
      </c>
      <c r="C747" s="125" t="s">
        <v>341</v>
      </c>
      <c r="D747" s="125" t="s">
        <v>97</v>
      </c>
      <c r="E747" s="127" t="s">
        <v>98</v>
      </c>
      <c r="F747" s="21">
        <f t="shared" si="214"/>
        <v>7898.9000000000015</v>
      </c>
      <c r="G747" s="21">
        <f t="shared" si="214"/>
        <v>0</v>
      </c>
      <c r="H747" s="21">
        <f t="shared" si="214"/>
        <v>0</v>
      </c>
    </row>
    <row r="748" spans="1:8" ht="12.75">
      <c r="A748" s="125" t="s">
        <v>9</v>
      </c>
      <c r="B748" s="125" t="s">
        <v>51</v>
      </c>
      <c r="C748" s="125" t="s">
        <v>341</v>
      </c>
      <c r="D748" s="125">
        <v>610</v>
      </c>
      <c r="E748" s="127" t="s">
        <v>104</v>
      </c>
      <c r="F748" s="21">
        <f>681.8+20162.2-253.8-427.2-11620.4-193.8-449.9</f>
        <v>7898.9000000000015</v>
      </c>
      <c r="G748" s="21">
        <v>0</v>
      </c>
      <c r="H748" s="21">
        <v>0</v>
      </c>
    </row>
    <row r="749" spans="1:8" ht="47.25">
      <c r="A749" s="100" t="s">
        <v>9</v>
      </c>
      <c r="B749" s="100" t="s">
        <v>51</v>
      </c>
      <c r="C749" s="100">
        <v>2110600000</v>
      </c>
      <c r="D749" s="100"/>
      <c r="E749" s="101" t="s">
        <v>275</v>
      </c>
      <c r="F749" s="21">
        <f>F750</f>
        <v>14269.999999999998</v>
      </c>
      <c r="G749" s="21">
        <f aca="true" t="shared" si="215" ref="G749:H751">G750</f>
        <v>14169.599999999999</v>
      </c>
      <c r="H749" s="21">
        <f t="shared" si="215"/>
        <v>14169.599999999999</v>
      </c>
    </row>
    <row r="750" spans="1:8" ht="47.25">
      <c r="A750" s="100" t="s">
        <v>9</v>
      </c>
      <c r="B750" s="100" t="s">
        <v>51</v>
      </c>
      <c r="C750" s="100">
        <v>2110653031</v>
      </c>
      <c r="D750" s="100"/>
      <c r="E750" s="62" t="s">
        <v>276</v>
      </c>
      <c r="F750" s="21">
        <f>F751</f>
        <v>14269.999999999998</v>
      </c>
      <c r="G750" s="21">
        <f t="shared" si="215"/>
        <v>14169.599999999999</v>
      </c>
      <c r="H750" s="21">
        <f t="shared" si="215"/>
        <v>14169.599999999999</v>
      </c>
    </row>
    <row r="751" spans="1:8" ht="31.5">
      <c r="A751" s="100" t="s">
        <v>9</v>
      </c>
      <c r="B751" s="100" t="s">
        <v>51</v>
      </c>
      <c r="C751" s="100">
        <v>2110653031</v>
      </c>
      <c r="D751" s="102" t="s">
        <v>97</v>
      </c>
      <c r="E751" s="101" t="s">
        <v>98</v>
      </c>
      <c r="F751" s="21">
        <f>F752</f>
        <v>14269.999999999998</v>
      </c>
      <c r="G751" s="21">
        <f t="shared" si="215"/>
        <v>14169.599999999999</v>
      </c>
      <c r="H751" s="21">
        <f t="shared" si="215"/>
        <v>14169.599999999999</v>
      </c>
    </row>
    <row r="752" spans="1:8" ht="12.75">
      <c r="A752" s="100" t="s">
        <v>9</v>
      </c>
      <c r="B752" s="100" t="s">
        <v>51</v>
      </c>
      <c r="C752" s="100">
        <v>2110653031</v>
      </c>
      <c r="D752" s="100">
        <v>610</v>
      </c>
      <c r="E752" s="101" t="s">
        <v>104</v>
      </c>
      <c r="F752" s="21">
        <f>14530.3-360.7+100.4</f>
        <v>14269.999999999998</v>
      </c>
      <c r="G752" s="21">
        <f>14530.3-360.7</f>
        <v>14169.599999999999</v>
      </c>
      <c r="H752" s="21">
        <f>14530.3-360.7</f>
        <v>14169.599999999999</v>
      </c>
    </row>
    <row r="753" spans="1:8" ht="47.25">
      <c r="A753" s="100" t="s">
        <v>9</v>
      </c>
      <c r="B753" s="100" t="s">
        <v>51</v>
      </c>
      <c r="C753" s="100">
        <v>2110700000</v>
      </c>
      <c r="D753" s="100"/>
      <c r="E753" s="101" t="s">
        <v>286</v>
      </c>
      <c r="F753" s="21">
        <f>F754</f>
        <v>3003.1</v>
      </c>
      <c r="G753" s="21">
        <f aca="true" t="shared" si="216" ref="G753:H755">G754</f>
        <v>3003.1</v>
      </c>
      <c r="H753" s="21">
        <f t="shared" si="216"/>
        <v>3003.1</v>
      </c>
    </row>
    <row r="754" spans="1:8" ht="47.25">
      <c r="A754" s="100" t="s">
        <v>9</v>
      </c>
      <c r="B754" s="100" t="s">
        <v>51</v>
      </c>
      <c r="C754" s="100">
        <v>2110720020</v>
      </c>
      <c r="D754" s="100"/>
      <c r="E754" s="101" t="s">
        <v>293</v>
      </c>
      <c r="F754" s="21">
        <f>F755</f>
        <v>3003.1</v>
      </c>
      <c r="G754" s="21">
        <f t="shared" si="216"/>
        <v>3003.1</v>
      </c>
      <c r="H754" s="21">
        <f t="shared" si="216"/>
        <v>3003.1</v>
      </c>
    </row>
    <row r="755" spans="1:8" ht="31.5">
      <c r="A755" s="100" t="s">
        <v>9</v>
      </c>
      <c r="B755" s="100" t="s">
        <v>51</v>
      </c>
      <c r="C755" s="100">
        <v>2110720020</v>
      </c>
      <c r="D755" s="102" t="s">
        <v>97</v>
      </c>
      <c r="E755" s="185" t="s">
        <v>98</v>
      </c>
      <c r="F755" s="21">
        <f>F756</f>
        <v>3003.1</v>
      </c>
      <c r="G755" s="21">
        <f t="shared" si="216"/>
        <v>3003.1</v>
      </c>
      <c r="H755" s="21">
        <f t="shared" si="216"/>
        <v>3003.1</v>
      </c>
    </row>
    <row r="756" spans="1:8" ht="12.75">
      <c r="A756" s="100" t="s">
        <v>9</v>
      </c>
      <c r="B756" s="100" t="s">
        <v>51</v>
      </c>
      <c r="C756" s="100">
        <v>2110720020</v>
      </c>
      <c r="D756" s="100">
        <v>610</v>
      </c>
      <c r="E756" s="185" t="s">
        <v>104</v>
      </c>
      <c r="F756" s="21">
        <v>3003.1</v>
      </c>
      <c r="G756" s="21">
        <v>3003.1</v>
      </c>
      <c r="H756" s="21">
        <v>3003.1</v>
      </c>
    </row>
    <row r="757" spans="1:8" ht="63">
      <c r="A757" s="2" t="s">
        <v>9</v>
      </c>
      <c r="B757" s="202" t="s">
        <v>51</v>
      </c>
      <c r="C757" s="202">
        <v>2110800000</v>
      </c>
      <c r="D757" s="202"/>
      <c r="E757" s="62" t="s">
        <v>710</v>
      </c>
      <c r="F757" s="21">
        <f>F758</f>
        <v>3289.2000000000003</v>
      </c>
      <c r="G757" s="21">
        <f aca="true" t="shared" si="217" ref="G757:H757">G758</f>
        <v>0</v>
      </c>
      <c r="H757" s="21">
        <f t="shared" si="217"/>
        <v>0</v>
      </c>
    </row>
    <row r="758" spans="1:8" ht="31.5">
      <c r="A758" s="2" t="s">
        <v>9</v>
      </c>
      <c r="B758" s="202" t="s">
        <v>51</v>
      </c>
      <c r="C758" s="202">
        <v>2110820030</v>
      </c>
      <c r="D758" s="202"/>
      <c r="E758" s="208" t="s">
        <v>709</v>
      </c>
      <c r="F758" s="21">
        <f>F759</f>
        <v>3289.2000000000003</v>
      </c>
      <c r="G758" s="21">
        <f aca="true" t="shared" si="218" ref="G758:H759">G759</f>
        <v>0</v>
      </c>
      <c r="H758" s="21">
        <f t="shared" si="218"/>
        <v>0</v>
      </c>
    </row>
    <row r="759" spans="1:8" ht="31.5">
      <c r="A759" s="2" t="s">
        <v>9</v>
      </c>
      <c r="B759" s="202" t="s">
        <v>51</v>
      </c>
      <c r="C759" s="202">
        <v>2110820030</v>
      </c>
      <c r="D759" s="201" t="s">
        <v>97</v>
      </c>
      <c r="E759" s="208" t="s">
        <v>98</v>
      </c>
      <c r="F759" s="21">
        <f>F760</f>
        <v>3289.2000000000003</v>
      </c>
      <c r="G759" s="21">
        <f t="shared" si="218"/>
        <v>0</v>
      </c>
      <c r="H759" s="21">
        <f t="shared" si="218"/>
        <v>0</v>
      </c>
    </row>
    <row r="760" spans="1:8" ht="12.75">
      <c r="A760" s="2" t="s">
        <v>9</v>
      </c>
      <c r="B760" s="202" t="s">
        <v>51</v>
      </c>
      <c r="C760" s="202">
        <v>2110820030</v>
      </c>
      <c r="D760" s="202">
        <v>610</v>
      </c>
      <c r="E760" s="203" t="s">
        <v>104</v>
      </c>
      <c r="F760" s="21">
        <f>3139.3+149.9</f>
        <v>3289.2000000000003</v>
      </c>
      <c r="G760" s="21">
        <v>0</v>
      </c>
      <c r="H760" s="21">
        <v>0</v>
      </c>
    </row>
    <row r="761" spans="1:8" ht="31.5">
      <c r="A761" s="2" t="s">
        <v>9</v>
      </c>
      <c r="B761" s="184" t="s">
        <v>51</v>
      </c>
      <c r="C761" s="184">
        <v>2110900000</v>
      </c>
      <c r="D761" s="184"/>
      <c r="E761" s="134" t="s">
        <v>685</v>
      </c>
      <c r="F761" s="21">
        <f>F762</f>
        <v>509.8</v>
      </c>
      <c r="G761" s="21">
        <f aca="true" t="shared" si="219" ref="G761:H763">G762</f>
        <v>0</v>
      </c>
      <c r="H761" s="21">
        <f t="shared" si="219"/>
        <v>0</v>
      </c>
    </row>
    <row r="762" spans="1:8" ht="47.25">
      <c r="A762" s="2" t="s">
        <v>9</v>
      </c>
      <c r="B762" s="184" t="s">
        <v>51</v>
      </c>
      <c r="C762" s="184">
        <v>2110918020</v>
      </c>
      <c r="D762" s="184"/>
      <c r="E762" s="116" t="s">
        <v>686</v>
      </c>
      <c r="F762" s="21">
        <f>F763</f>
        <v>509.8</v>
      </c>
      <c r="G762" s="21">
        <f t="shared" si="219"/>
        <v>0</v>
      </c>
      <c r="H762" s="21">
        <f t="shared" si="219"/>
        <v>0</v>
      </c>
    </row>
    <row r="763" spans="1:8" ht="31.5">
      <c r="A763" s="2" t="s">
        <v>9</v>
      </c>
      <c r="B763" s="184" t="s">
        <v>51</v>
      </c>
      <c r="C763" s="184">
        <v>2110918020</v>
      </c>
      <c r="D763" s="183" t="s">
        <v>97</v>
      </c>
      <c r="E763" s="185" t="s">
        <v>98</v>
      </c>
      <c r="F763" s="21">
        <f>F764</f>
        <v>509.8</v>
      </c>
      <c r="G763" s="21">
        <f t="shared" si="219"/>
        <v>0</v>
      </c>
      <c r="H763" s="21">
        <f t="shared" si="219"/>
        <v>0</v>
      </c>
    </row>
    <row r="764" spans="1:8" ht="12.75">
      <c r="A764" s="2" t="s">
        <v>9</v>
      </c>
      <c r="B764" s="184" t="s">
        <v>51</v>
      </c>
      <c r="C764" s="184">
        <v>2110918020</v>
      </c>
      <c r="D764" s="184">
        <v>610</v>
      </c>
      <c r="E764" s="185" t="s">
        <v>104</v>
      </c>
      <c r="F764" s="21">
        <v>509.8</v>
      </c>
      <c r="G764" s="21">
        <v>0</v>
      </c>
      <c r="H764" s="21">
        <v>0</v>
      </c>
    </row>
    <row r="765" spans="1:8" ht="47.25">
      <c r="A765" s="2" t="s">
        <v>9</v>
      </c>
      <c r="B765" s="202" t="s">
        <v>51</v>
      </c>
      <c r="C765" s="202" t="s">
        <v>706</v>
      </c>
      <c r="D765" s="202"/>
      <c r="E765" s="116" t="s">
        <v>707</v>
      </c>
      <c r="F765" s="21">
        <f>F766</f>
        <v>776.8</v>
      </c>
      <c r="G765" s="21">
        <f aca="true" t="shared" si="220" ref="G765:H767">G766</f>
        <v>2973</v>
      </c>
      <c r="H765" s="21">
        <f t="shared" si="220"/>
        <v>2973</v>
      </c>
    </row>
    <row r="766" spans="1:8" ht="63">
      <c r="A766" s="2" t="s">
        <v>9</v>
      </c>
      <c r="B766" s="202" t="s">
        <v>51</v>
      </c>
      <c r="C766" s="207" t="s">
        <v>705</v>
      </c>
      <c r="D766" s="202"/>
      <c r="E766" s="117" t="s">
        <v>708</v>
      </c>
      <c r="F766" s="21">
        <f>F767</f>
        <v>776.8</v>
      </c>
      <c r="G766" s="21">
        <f t="shared" si="220"/>
        <v>2973</v>
      </c>
      <c r="H766" s="21">
        <f t="shared" si="220"/>
        <v>2973</v>
      </c>
    </row>
    <row r="767" spans="1:8" ht="31.5">
      <c r="A767" s="2" t="s">
        <v>9</v>
      </c>
      <c r="B767" s="202" t="s">
        <v>51</v>
      </c>
      <c r="C767" s="207" t="s">
        <v>705</v>
      </c>
      <c r="D767" s="201" t="s">
        <v>97</v>
      </c>
      <c r="E767" s="203" t="s">
        <v>98</v>
      </c>
      <c r="F767" s="21">
        <f>F768</f>
        <v>776.8</v>
      </c>
      <c r="G767" s="21">
        <f t="shared" si="220"/>
        <v>2973</v>
      </c>
      <c r="H767" s="21">
        <f t="shared" si="220"/>
        <v>2973</v>
      </c>
    </row>
    <row r="768" spans="1:8" ht="12.75">
      <c r="A768" s="2" t="s">
        <v>9</v>
      </c>
      <c r="B768" s="202" t="s">
        <v>51</v>
      </c>
      <c r="C768" s="207" t="s">
        <v>705</v>
      </c>
      <c r="D768" s="202">
        <v>610</v>
      </c>
      <c r="E768" s="203" t="s">
        <v>104</v>
      </c>
      <c r="F768" s="21">
        <v>776.8</v>
      </c>
      <c r="G768" s="21">
        <v>2973</v>
      </c>
      <c r="H768" s="21">
        <v>2973</v>
      </c>
    </row>
    <row r="769" spans="1:8" ht="12.75">
      <c r="A769" s="125" t="s">
        <v>9</v>
      </c>
      <c r="B769" s="125" t="s">
        <v>51</v>
      </c>
      <c r="C769" s="125">
        <v>2120000000</v>
      </c>
      <c r="D769" s="125"/>
      <c r="E769" s="127" t="s">
        <v>121</v>
      </c>
      <c r="F769" s="21">
        <f>F770</f>
        <v>5399.599999999999</v>
      </c>
      <c r="G769" s="21">
        <f aca="true" t="shared" si="221" ref="G769:H772">G770</f>
        <v>5288.7</v>
      </c>
      <c r="H769" s="21">
        <f t="shared" si="221"/>
        <v>5288.7</v>
      </c>
    </row>
    <row r="770" spans="1:8" ht="47.25">
      <c r="A770" s="125" t="s">
        <v>9</v>
      </c>
      <c r="B770" s="125" t="s">
        <v>51</v>
      </c>
      <c r="C770" s="125">
        <v>2120100000</v>
      </c>
      <c r="D770" s="125"/>
      <c r="E770" s="127" t="s">
        <v>122</v>
      </c>
      <c r="F770" s="21">
        <f>F771+F774+F777</f>
        <v>5399.599999999999</v>
      </c>
      <c r="G770" s="21">
        <f aca="true" t="shared" si="222" ref="G770:H770">G771+G774+G777</f>
        <v>5288.7</v>
      </c>
      <c r="H770" s="21">
        <f t="shared" si="222"/>
        <v>5288.7</v>
      </c>
    </row>
    <row r="771" spans="1:8" ht="31.5">
      <c r="A771" s="125" t="s">
        <v>9</v>
      </c>
      <c r="B771" s="125" t="s">
        <v>51</v>
      </c>
      <c r="C771" s="125">
        <v>2120120010</v>
      </c>
      <c r="D771" s="125"/>
      <c r="E771" s="127" t="s">
        <v>123</v>
      </c>
      <c r="F771" s="21">
        <f>F772</f>
        <v>5354.7</v>
      </c>
      <c r="G771" s="21">
        <f t="shared" si="221"/>
        <v>5288.7</v>
      </c>
      <c r="H771" s="21">
        <f t="shared" si="221"/>
        <v>5288.7</v>
      </c>
    </row>
    <row r="772" spans="1:8" ht="31.5">
      <c r="A772" s="125" t="s">
        <v>9</v>
      </c>
      <c r="B772" s="125" t="s">
        <v>51</v>
      </c>
      <c r="C772" s="125">
        <v>2120120010</v>
      </c>
      <c r="D772" s="125" t="s">
        <v>97</v>
      </c>
      <c r="E772" s="127" t="s">
        <v>98</v>
      </c>
      <c r="F772" s="21">
        <f>F773</f>
        <v>5354.7</v>
      </c>
      <c r="G772" s="21">
        <f t="shared" si="221"/>
        <v>5288.7</v>
      </c>
      <c r="H772" s="21">
        <f t="shared" si="221"/>
        <v>5288.7</v>
      </c>
    </row>
    <row r="773" spans="1:8" ht="12.75">
      <c r="A773" s="125" t="s">
        <v>9</v>
      </c>
      <c r="B773" s="125" t="s">
        <v>51</v>
      </c>
      <c r="C773" s="125">
        <v>2120120010</v>
      </c>
      <c r="D773" s="125">
        <v>610</v>
      </c>
      <c r="E773" s="127" t="s">
        <v>104</v>
      </c>
      <c r="F773" s="21">
        <f>5087.7+201+66.4-0.4</f>
        <v>5354.7</v>
      </c>
      <c r="G773" s="21">
        <f>5087.7+201</f>
        <v>5288.7</v>
      </c>
      <c r="H773" s="21">
        <f>5087.7+201</f>
        <v>5288.7</v>
      </c>
    </row>
    <row r="774" spans="1:8" ht="47.25">
      <c r="A774" s="308" t="s">
        <v>9</v>
      </c>
      <c r="B774" s="308" t="s">
        <v>51</v>
      </c>
      <c r="C774" s="10" t="s">
        <v>761</v>
      </c>
      <c r="D774" s="10"/>
      <c r="E774" s="42" t="s">
        <v>758</v>
      </c>
      <c r="F774" s="21">
        <f>F775</f>
        <v>44.5</v>
      </c>
      <c r="G774" s="21">
        <f aca="true" t="shared" si="223" ref="G774:H775">G775</f>
        <v>0</v>
      </c>
      <c r="H774" s="21">
        <f t="shared" si="223"/>
        <v>0</v>
      </c>
    </row>
    <row r="775" spans="1:8" ht="31.5">
      <c r="A775" s="308" t="s">
        <v>9</v>
      </c>
      <c r="B775" s="308" t="s">
        <v>51</v>
      </c>
      <c r="C775" s="10" t="s">
        <v>761</v>
      </c>
      <c r="D775" s="307" t="s">
        <v>97</v>
      </c>
      <c r="E775" s="309" t="s">
        <v>98</v>
      </c>
      <c r="F775" s="21">
        <f>F776</f>
        <v>44.5</v>
      </c>
      <c r="G775" s="21">
        <f t="shared" si="223"/>
        <v>0</v>
      </c>
      <c r="H775" s="21">
        <f t="shared" si="223"/>
        <v>0</v>
      </c>
    </row>
    <row r="776" spans="1:8" ht="12.75">
      <c r="A776" s="308" t="s">
        <v>9</v>
      </c>
      <c r="B776" s="308" t="s">
        <v>51</v>
      </c>
      <c r="C776" s="10" t="s">
        <v>761</v>
      </c>
      <c r="D776" s="308">
        <v>610</v>
      </c>
      <c r="E776" s="309" t="s">
        <v>104</v>
      </c>
      <c r="F776" s="21">
        <v>44.5</v>
      </c>
      <c r="G776" s="21">
        <v>0</v>
      </c>
      <c r="H776" s="21">
        <v>0</v>
      </c>
    </row>
    <row r="777" spans="1:8" ht="47.25">
      <c r="A777" s="308" t="s">
        <v>9</v>
      </c>
      <c r="B777" s="308" t="s">
        <v>51</v>
      </c>
      <c r="C777" s="10" t="s">
        <v>762</v>
      </c>
      <c r="D777" s="11"/>
      <c r="E777" s="309" t="s">
        <v>760</v>
      </c>
      <c r="F777" s="21">
        <f>F778</f>
        <v>0.4</v>
      </c>
      <c r="G777" s="21">
        <f aca="true" t="shared" si="224" ref="G777:H778">G778</f>
        <v>0</v>
      </c>
      <c r="H777" s="21">
        <f t="shared" si="224"/>
        <v>0</v>
      </c>
    </row>
    <row r="778" spans="1:8" ht="31.5">
      <c r="A778" s="308" t="s">
        <v>9</v>
      </c>
      <c r="B778" s="308" t="s">
        <v>51</v>
      </c>
      <c r="C778" s="10" t="s">
        <v>762</v>
      </c>
      <c r="D778" s="307" t="s">
        <v>97</v>
      </c>
      <c r="E778" s="309" t="s">
        <v>98</v>
      </c>
      <c r="F778" s="21">
        <f>F779</f>
        <v>0.4</v>
      </c>
      <c r="G778" s="21">
        <f t="shared" si="224"/>
        <v>0</v>
      </c>
      <c r="H778" s="21">
        <f t="shared" si="224"/>
        <v>0</v>
      </c>
    </row>
    <row r="779" spans="1:8" ht="12.75">
      <c r="A779" s="308" t="s">
        <v>9</v>
      </c>
      <c r="B779" s="308" t="s">
        <v>51</v>
      </c>
      <c r="C779" s="10" t="s">
        <v>762</v>
      </c>
      <c r="D779" s="308">
        <v>610</v>
      </c>
      <c r="E779" s="309" t="s">
        <v>104</v>
      </c>
      <c r="F779" s="21">
        <v>0.4</v>
      </c>
      <c r="G779" s="21">
        <v>0</v>
      </c>
      <c r="H779" s="21">
        <v>0</v>
      </c>
    </row>
    <row r="780" spans="1:8" ht="31.5">
      <c r="A780" s="100" t="s">
        <v>9</v>
      </c>
      <c r="B780" s="100" t="s">
        <v>51</v>
      </c>
      <c r="C780" s="100">
        <v>2130000000</v>
      </c>
      <c r="D780" s="100"/>
      <c r="E780" s="101" t="s">
        <v>114</v>
      </c>
      <c r="F780" s="21">
        <f>F781+F788</f>
        <v>234.4</v>
      </c>
      <c r="G780" s="21">
        <f aca="true" t="shared" si="225" ref="G780:H780">G781+G788</f>
        <v>160</v>
      </c>
      <c r="H780" s="21">
        <f t="shared" si="225"/>
        <v>160</v>
      </c>
    </row>
    <row r="781" spans="1:8" ht="31.5">
      <c r="A781" s="100" t="s">
        <v>9</v>
      </c>
      <c r="B781" s="100" t="s">
        <v>51</v>
      </c>
      <c r="C781" s="100">
        <v>2130100000</v>
      </c>
      <c r="D781" s="100"/>
      <c r="E781" s="101" t="s">
        <v>209</v>
      </c>
      <c r="F781" s="21">
        <f>F782+F785</f>
        <v>160</v>
      </c>
      <c r="G781" s="21">
        <f aca="true" t="shared" si="226" ref="G781:H781">G782+G785</f>
        <v>160</v>
      </c>
      <c r="H781" s="21">
        <f t="shared" si="226"/>
        <v>160</v>
      </c>
    </row>
    <row r="782" spans="1:8" ht="31.5">
      <c r="A782" s="100" t="s">
        <v>9</v>
      </c>
      <c r="B782" s="100" t="s">
        <v>51</v>
      </c>
      <c r="C782" s="102">
        <v>2130111080</v>
      </c>
      <c r="D782" s="100"/>
      <c r="E782" s="101" t="s">
        <v>243</v>
      </c>
      <c r="F782" s="21">
        <f aca="true" t="shared" si="227" ref="F782:H783">F783</f>
        <v>130.4</v>
      </c>
      <c r="G782" s="21">
        <f t="shared" si="227"/>
        <v>130.4</v>
      </c>
      <c r="H782" s="21">
        <f t="shared" si="227"/>
        <v>130.4</v>
      </c>
    </row>
    <row r="783" spans="1:8" ht="31.5">
      <c r="A783" s="100" t="s">
        <v>9</v>
      </c>
      <c r="B783" s="100" t="s">
        <v>51</v>
      </c>
      <c r="C783" s="102">
        <v>2130111080</v>
      </c>
      <c r="D783" s="102" t="s">
        <v>97</v>
      </c>
      <c r="E783" s="101" t="s">
        <v>98</v>
      </c>
      <c r="F783" s="21">
        <f t="shared" si="227"/>
        <v>130.4</v>
      </c>
      <c r="G783" s="21">
        <f t="shared" si="227"/>
        <v>130.4</v>
      </c>
      <c r="H783" s="21">
        <f t="shared" si="227"/>
        <v>130.4</v>
      </c>
    </row>
    <row r="784" spans="1:8" ht="12.75">
      <c r="A784" s="100" t="s">
        <v>9</v>
      </c>
      <c r="B784" s="100" t="s">
        <v>51</v>
      </c>
      <c r="C784" s="102">
        <v>2130111080</v>
      </c>
      <c r="D784" s="100">
        <v>610</v>
      </c>
      <c r="E784" s="101" t="s">
        <v>104</v>
      </c>
      <c r="F784" s="21">
        <f>123.9+6.5</f>
        <v>130.4</v>
      </c>
      <c r="G784" s="21">
        <f>123.9+6.5</f>
        <v>130.4</v>
      </c>
      <c r="H784" s="21">
        <f>123.9+6.5</f>
        <v>130.4</v>
      </c>
    </row>
    <row r="785" spans="1:8" ht="31.5">
      <c r="A785" s="100" t="s">
        <v>9</v>
      </c>
      <c r="B785" s="100" t="s">
        <v>51</v>
      </c>
      <c r="C785" s="102" t="s">
        <v>320</v>
      </c>
      <c r="D785" s="100"/>
      <c r="E785" s="101" t="s">
        <v>228</v>
      </c>
      <c r="F785" s="21">
        <f aca="true" t="shared" si="228" ref="F785:H786">F786</f>
        <v>29.6</v>
      </c>
      <c r="G785" s="21">
        <f t="shared" si="228"/>
        <v>29.6</v>
      </c>
      <c r="H785" s="21">
        <f t="shared" si="228"/>
        <v>29.6</v>
      </c>
    </row>
    <row r="786" spans="1:8" ht="31.5">
      <c r="A786" s="100" t="s">
        <v>9</v>
      </c>
      <c r="B786" s="100" t="s">
        <v>51</v>
      </c>
      <c r="C786" s="102" t="s">
        <v>320</v>
      </c>
      <c r="D786" s="102" t="s">
        <v>97</v>
      </c>
      <c r="E786" s="101" t="s">
        <v>98</v>
      </c>
      <c r="F786" s="21">
        <f t="shared" si="228"/>
        <v>29.6</v>
      </c>
      <c r="G786" s="21">
        <f t="shared" si="228"/>
        <v>29.6</v>
      </c>
      <c r="H786" s="21">
        <f t="shared" si="228"/>
        <v>29.6</v>
      </c>
    </row>
    <row r="787" spans="1:8" ht="12.75">
      <c r="A787" s="100" t="s">
        <v>9</v>
      </c>
      <c r="B787" s="100" t="s">
        <v>51</v>
      </c>
      <c r="C787" s="102" t="s">
        <v>320</v>
      </c>
      <c r="D787" s="100">
        <v>610</v>
      </c>
      <c r="E787" s="101" t="s">
        <v>104</v>
      </c>
      <c r="F787" s="21">
        <f>67.5-37.9</f>
        <v>29.6</v>
      </c>
      <c r="G787" s="21">
        <f>67.5-37.9</f>
        <v>29.6</v>
      </c>
      <c r="H787" s="21">
        <f>67.5-37.9</f>
        <v>29.6</v>
      </c>
    </row>
    <row r="788" spans="1:8" ht="47.25">
      <c r="A788" s="210" t="s">
        <v>9</v>
      </c>
      <c r="B788" s="216" t="s">
        <v>51</v>
      </c>
      <c r="C788" s="209">
        <v>2130300000</v>
      </c>
      <c r="D788" s="24"/>
      <c r="E788" s="211" t="s">
        <v>115</v>
      </c>
      <c r="F788" s="21">
        <f aca="true" t="shared" si="229" ref="F788:H790">F789</f>
        <v>74.4</v>
      </c>
      <c r="G788" s="21">
        <f t="shared" si="229"/>
        <v>0</v>
      </c>
      <c r="H788" s="21">
        <f t="shared" si="229"/>
        <v>0</v>
      </c>
    </row>
    <row r="789" spans="1:8" ht="31.5">
      <c r="A789" s="210" t="s">
        <v>9</v>
      </c>
      <c r="B789" s="216" t="s">
        <v>51</v>
      </c>
      <c r="C789" s="209">
        <v>2130320280</v>
      </c>
      <c r="D789" s="24"/>
      <c r="E789" s="211" t="s">
        <v>116</v>
      </c>
      <c r="F789" s="21">
        <f t="shared" si="229"/>
        <v>74.4</v>
      </c>
      <c r="G789" s="21">
        <f t="shared" si="229"/>
        <v>0</v>
      </c>
      <c r="H789" s="21">
        <f t="shared" si="229"/>
        <v>0</v>
      </c>
    </row>
    <row r="790" spans="1:8" ht="31.5">
      <c r="A790" s="210" t="s">
        <v>9</v>
      </c>
      <c r="B790" s="216" t="s">
        <v>51</v>
      </c>
      <c r="C790" s="209">
        <v>2130320280</v>
      </c>
      <c r="D790" s="209" t="s">
        <v>97</v>
      </c>
      <c r="E790" s="211" t="s">
        <v>98</v>
      </c>
      <c r="F790" s="21">
        <f t="shared" si="229"/>
        <v>74.4</v>
      </c>
      <c r="G790" s="21">
        <f t="shared" si="229"/>
        <v>0</v>
      </c>
      <c r="H790" s="21">
        <f t="shared" si="229"/>
        <v>0</v>
      </c>
    </row>
    <row r="791" spans="1:8" ht="12.75">
      <c r="A791" s="210" t="s">
        <v>9</v>
      </c>
      <c r="B791" s="216" t="s">
        <v>51</v>
      </c>
      <c r="C791" s="209">
        <v>2130320280</v>
      </c>
      <c r="D791" s="210">
        <v>610</v>
      </c>
      <c r="E791" s="211" t="s">
        <v>104</v>
      </c>
      <c r="F791" s="21">
        <v>74.4</v>
      </c>
      <c r="G791" s="21">
        <v>0</v>
      </c>
      <c r="H791" s="21">
        <v>0</v>
      </c>
    </row>
    <row r="792" spans="1:8" ht="31.5">
      <c r="A792" s="2" t="s">
        <v>9</v>
      </c>
      <c r="B792" s="100" t="s">
        <v>51</v>
      </c>
      <c r="C792" s="102">
        <v>2500000000</v>
      </c>
      <c r="D792" s="100"/>
      <c r="E792" s="56" t="s">
        <v>323</v>
      </c>
      <c r="F792" s="21">
        <f>F793</f>
        <v>5345.800000000001</v>
      </c>
      <c r="G792" s="21">
        <f aca="true" t="shared" si="230" ref="G792:H792">G793</f>
        <v>4407.200000000001</v>
      </c>
      <c r="H792" s="21">
        <f t="shared" si="230"/>
        <v>4407.200000000001</v>
      </c>
    </row>
    <row r="793" spans="1:8" ht="31.5">
      <c r="A793" s="2" t="s">
        <v>9</v>
      </c>
      <c r="B793" s="100" t="s">
        <v>51</v>
      </c>
      <c r="C793" s="102">
        <v>2520000000</v>
      </c>
      <c r="D793" s="100"/>
      <c r="E793" s="56" t="s">
        <v>235</v>
      </c>
      <c r="F793" s="21">
        <f>F802+F806+F810+F798+F794</f>
        <v>5345.800000000001</v>
      </c>
      <c r="G793" s="21">
        <f>G802+G806+G810+G798+G794</f>
        <v>4407.200000000001</v>
      </c>
      <c r="H793" s="21">
        <f>H802+H806+H810+H798+H794</f>
        <v>4407.200000000001</v>
      </c>
    </row>
    <row r="794" spans="1:8" ht="63">
      <c r="A794" s="193" t="s">
        <v>9</v>
      </c>
      <c r="B794" s="193" t="s">
        <v>51</v>
      </c>
      <c r="C794" s="193">
        <v>2520100000</v>
      </c>
      <c r="D794" s="193"/>
      <c r="E794" s="56" t="s">
        <v>664</v>
      </c>
      <c r="F794" s="21">
        <f>F795</f>
        <v>385.6</v>
      </c>
      <c r="G794" s="21">
        <f aca="true" t="shared" si="231" ref="G794:H796">G795</f>
        <v>0</v>
      </c>
      <c r="H794" s="21">
        <f t="shared" si="231"/>
        <v>0</v>
      </c>
    </row>
    <row r="795" spans="1:8" ht="31.5">
      <c r="A795" s="193" t="s">
        <v>9</v>
      </c>
      <c r="B795" s="193" t="s">
        <v>51</v>
      </c>
      <c r="C795" s="10" t="s">
        <v>665</v>
      </c>
      <c r="D795" s="193"/>
      <c r="E795" s="56" t="s">
        <v>666</v>
      </c>
      <c r="F795" s="21">
        <f>F796</f>
        <v>385.6</v>
      </c>
      <c r="G795" s="21">
        <f t="shared" si="231"/>
        <v>0</v>
      </c>
      <c r="H795" s="21">
        <f t="shared" si="231"/>
        <v>0</v>
      </c>
    </row>
    <row r="796" spans="1:8" ht="31.5">
      <c r="A796" s="2" t="s">
        <v>9</v>
      </c>
      <c r="B796" s="193" t="s">
        <v>51</v>
      </c>
      <c r="C796" s="10" t="s">
        <v>665</v>
      </c>
      <c r="D796" s="192" t="s">
        <v>97</v>
      </c>
      <c r="E796" s="56" t="s">
        <v>98</v>
      </c>
      <c r="F796" s="21">
        <f>F797</f>
        <v>385.6</v>
      </c>
      <c r="G796" s="21">
        <f t="shared" si="231"/>
        <v>0</v>
      </c>
      <c r="H796" s="21">
        <f t="shared" si="231"/>
        <v>0</v>
      </c>
    </row>
    <row r="797" spans="1:8" ht="12.75">
      <c r="A797" s="2" t="s">
        <v>9</v>
      </c>
      <c r="B797" s="193" t="s">
        <v>51</v>
      </c>
      <c r="C797" s="10" t="s">
        <v>665</v>
      </c>
      <c r="D797" s="193">
        <v>610</v>
      </c>
      <c r="E797" s="56" t="s">
        <v>104</v>
      </c>
      <c r="F797" s="21">
        <f>161.9+153.7+70</f>
        <v>385.6</v>
      </c>
      <c r="G797" s="21">
        <v>0</v>
      </c>
      <c r="H797" s="21">
        <v>0</v>
      </c>
    </row>
    <row r="798" spans="1:8" ht="47.25">
      <c r="A798" s="175" t="s">
        <v>9</v>
      </c>
      <c r="B798" s="175" t="s">
        <v>51</v>
      </c>
      <c r="C798" s="174">
        <v>2520200000</v>
      </c>
      <c r="D798" s="175"/>
      <c r="E798" s="176" t="s">
        <v>296</v>
      </c>
      <c r="F798" s="21">
        <f>F799</f>
        <v>437</v>
      </c>
      <c r="G798" s="21">
        <f aca="true" t="shared" si="232" ref="G798:H800">G799</f>
        <v>0</v>
      </c>
      <c r="H798" s="21">
        <f t="shared" si="232"/>
        <v>0</v>
      </c>
    </row>
    <row r="799" spans="1:8" ht="12.75">
      <c r="A799" s="175" t="s">
        <v>9</v>
      </c>
      <c r="B799" s="175" t="s">
        <v>51</v>
      </c>
      <c r="C799" s="174">
        <v>2520220190</v>
      </c>
      <c r="D799" s="174"/>
      <c r="E799" s="176" t="s">
        <v>337</v>
      </c>
      <c r="F799" s="21">
        <f>F800</f>
        <v>437</v>
      </c>
      <c r="G799" s="21">
        <f t="shared" si="232"/>
        <v>0</v>
      </c>
      <c r="H799" s="21">
        <f t="shared" si="232"/>
        <v>0</v>
      </c>
    </row>
    <row r="800" spans="1:8" ht="31.5">
      <c r="A800" s="2" t="s">
        <v>9</v>
      </c>
      <c r="B800" s="175" t="s">
        <v>51</v>
      </c>
      <c r="C800" s="174">
        <v>2520220190</v>
      </c>
      <c r="D800" s="174" t="s">
        <v>97</v>
      </c>
      <c r="E800" s="176" t="s">
        <v>98</v>
      </c>
      <c r="F800" s="21">
        <f>F801</f>
        <v>437</v>
      </c>
      <c r="G800" s="21">
        <f t="shared" si="232"/>
        <v>0</v>
      </c>
      <c r="H800" s="21">
        <f t="shared" si="232"/>
        <v>0</v>
      </c>
    </row>
    <row r="801" spans="1:8" ht="12.75">
      <c r="A801" s="2" t="s">
        <v>9</v>
      </c>
      <c r="B801" s="175" t="s">
        <v>51</v>
      </c>
      <c r="C801" s="174">
        <v>2520220190</v>
      </c>
      <c r="D801" s="174">
        <v>610</v>
      </c>
      <c r="E801" s="176" t="s">
        <v>104</v>
      </c>
      <c r="F801" s="21">
        <v>437</v>
      </c>
      <c r="G801" s="21">
        <v>0</v>
      </c>
      <c r="H801" s="21">
        <v>0</v>
      </c>
    </row>
    <row r="802" spans="1:8" ht="31.5">
      <c r="A802" s="126" t="s">
        <v>9</v>
      </c>
      <c r="B802" s="126" t="s">
        <v>51</v>
      </c>
      <c r="C802" s="125">
        <v>2520400000</v>
      </c>
      <c r="D802" s="126"/>
      <c r="E802" s="56" t="s">
        <v>343</v>
      </c>
      <c r="F802" s="21">
        <f>F803</f>
        <v>1580.5</v>
      </c>
      <c r="G802" s="21">
        <f aca="true" t="shared" si="233" ref="G802:H804">G803</f>
        <v>1386.7</v>
      </c>
      <c r="H802" s="21">
        <f t="shared" si="233"/>
        <v>1386.7</v>
      </c>
    </row>
    <row r="803" spans="1:8" ht="12.75">
      <c r="A803" s="126" t="s">
        <v>9</v>
      </c>
      <c r="B803" s="126" t="s">
        <v>51</v>
      </c>
      <c r="C803" s="125">
        <v>2520420300</v>
      </c>
      <c r="D803" s="126"/>
      <c r="E803" s="56" t="s">
        <v>344</v>
      </c>
      <c r="F803" s="21">
        <f>F804</f>
        <v>1580.5</v>
      </c>
      <c r="G803" s="21">
        <f t="shared" si="233"/>
        <v>1386.7</v>
      </c>
      <c r="H803" s="21">
        <f t="shared" si="233"/>
        <v>1386.7</v>
      </c>
    </row>
    <row r="804" spans="1:8" ht="31.5">
      <c r="A804" s="2" t="s">
        <v>9</v>
      </c>
      <c r="B804" s="126" t="s">
        <v>51</v>
      </c>
      <c r="C804" s="125">
        <v>2520420300</v>
      </c>
      <c r="D804" s="125" t="s">
        <v>97</v>
      </c>
      <c r="E804" s="56" t="s">
        <v>98</v>
      </c>
      <c r="F804" s="21">
        <f>F805</f>
        <v>1580.5</v>
      </c>
      <c r="G804" s="21">
        <f t="shared" si="233"/>
        <v>1386.7</v>
      </c>
      <c r="H804" s="21">
        <f t="shared" si="233"/>
        <v>1386.7</v>
      </c>
    </row>
    <row r="805" spans="1:8" ht="12.75">
      <c r="A805" s="2" t="s">
        <v>9</v>
      </c>
      <c r="B805" s="126" t="s">
        <v>51</v>
      </c>
      <c r="C805" s="125">
        <v>2520420300</v>
      </c>
      <c r="D805" s="126">
        <v>610</v>
      </c>
      <c r="E805" s="56" t="s">
        <v>104</v>
      </c>
      <c r="F805" s="21">
        <f>1386.7+193.8</f>
        <v>1580.5</v>
      </c>
      <c r="G805" s="21">
        <v>1386.7</v>
      </c>
      <c r="H805" s="21">
        <v>1386.7</v>
      </c>
    </row>
    <row r="806" spans="1:8" ht="31.5">
      <c r="A806" s="156" t="s">
        <v>9</v>
      </c>
      <c r="B806" s="156" t="s">
        <v>51</v>
      </c>
      <c r="C806" s="155">
        <v>2520500000</v>
      </c>
      <c r="D806" s="156"/>
      <c r="E806" s="157" t="s">
        <v>360</v>
      </c>
      <c r="F806" s="21">
        <f>F807</f>
        <v>1444.8</v>
      </c>
      <c r="G806" s="21">
        <f aca="true" t="shared" si="234" ref="G806:H808">G807</f>
        <v>1522.6</v>
      </c>
      <c r="H806" s="21">
        <f t="shared" si="234"/>
        <v>1522.6</v>
      </c>
    </row>
    <row r="807" spans="1:8" ht="12.75">
      <c r="A807" s="2" t="s">
        <v>9</v>
      </c>
      <c r="B807" s="156" t="s">
        <v>51</v>
      </c>
      <c r="C807" s="155">
        <v>2520520300</v>
      </c>
      <c r="D807" s="156"/>
      <c r="E807" s="157" t="s">
        <v>361</v>
      </c>
      <c r="F807" s="21">
        <f>F808</f>
        <v>1444.8</v>
      </c>
      <c r="G807" s="21">
        <f t="shared" si="234"/>
        <v>1522.6</v>
      </c>
      <c r="H807" s="21">
        <f t="shared" si="234"/>
        <v>1522.6</v>
      </c>
    </row>
    <row r="808" spans="1:8" ht="31.5">
      <c r="A808" s="2" t="s">
        <v>9</v>
      </c>
      <c r="B808" s="156" t="s">
        <v>51</v>
      </c>
      <c r="C808" s="155">
        <v>2520520300</v>
      </c>
      <c r="D808" s="155" t="s">
        <v>97</v>
      </c>
      <c r="E808" s="56" t="s">
        <v>98</v>
      </c>
      <c r="F808" s="21">
        <f>F809</f>
        <v>1444.8</v>
      </c>
      <c r="G808" s="21">
        <f t="shared" si="234"/>
        <v>1522.6</v>
      </c>
      <c r="H808" s="21">
        <f t="shared" si="234"/>
        <v>1522.6</v>
      </c>
    </row>
    <row r="809" spans="1:8" ht="12.75">
      <c r="A809" s="156" t="s">
        <v>9</v>
      </c>
      <c r="B809" s="156" t="s">
        <v>51</v>
      </c>
      <c r="C809" s="155">
        <v>2520520300</v>
      </c>
      <c r="D809" s="156">
        <v>610</v>
      </c>
      <c r="E809" s="56" t="s">
        <v>104</v>
      </c>
      <c r="F809" s="21">
        <f>1522.6-77.8</f>
        <v>1444.8</v>
      </c>
      <c r="G809" s="21">
        <v>1522.6</v>
      </c>
      <c r="H809" s="21">
        <v>1522.6</v>
      </c>
    </row>
    <row r="810" spans="1:8" ht="31.5">
      <c r="A810" s="156" t="s">
        <v>9</v>
      </c>
      <c r="B810" s="156" t="s">
        <v>51</v>
      </c>
      <c r="C810" s="155">
        <v>2520600000</v>
      </c>
      <c r="D810" s="156"/>
      <c r="E810" s="157" t="s">
        <v>359</v>
      </c>
      <c r="F810" s="21">
        <f>F811</f>
        <v>1497.9</v>
      </c>
      <c r="G810" s="21">
        <f aca="true" t="shared" si="235" ref="G810:H812">G811</f>
        <v>1497.9</v>
      </c>
      <c r="H810" s="21">
        <f t="shared" si="235"/>
        <v>1497.9</v>
      </c>
    </row>
    <row r="811" spans="1:8" ht="12.75">
      <c r="A811" s="2" t="s">
        <v>9</v>
      </c>
      <c r="B811" s="156" t="s">
        <v>51</v>
      </c>
      <c r="C811" s="155">
        <v>2520620200</v>
      </c>
      <c r="D811" s="156"/>
      <c r="E811" s="157" t="s">
        <v>284</v>
      </c>
      <c r="F811" s="21">
        <f>F812</f>
        <v>1497.9</v>
      </c>
      <c r="G811" s="21">
        <f t="shared" si="235"/>
        <v>1497.9</v>
      </c>
      <c r="H811" s="21">
        <f t="shared" si="235"/>
        <v>1497.9</v>
      </c>
    </row>
    <row r="812" spans="1:8" ht="31.5">
      <c r="A812" s="2" t="s">
        <v>9</v>
      </c>
      <c r="B812" s="156" t="s">
        <v>51</v>
      </c>
      <c r="C812" s="155">
        <v>2520620200</v>
      </c>
      <c r="D812" s="155" t="s">
        <v>97</v>
      </c>
      <c r="E812" s="56" t="s">
        <v>98</v>
      </c>
      <c r="F812" s="21">
        <f>F813</f>
        <v>1497.9</v>
      </c>
      <c r="G812" s="21">
        <f t="shared" si="235"/>
        <v>1497.9</v>
      </c>
      <c r="H812" s="21">
        <f t="shared" si="235"/>
        <v>1497.9</v>
      </c>
    </row>
    <row r="813" spans="1:8" ht="12.75">
      <c r="A813" s="2" t="s">
        <v>9</v>
      </c>
      <c r="B813" s="156" t="s">
        <v>51</v>
      </c>
      <c r="C813" s="155">
        <v>2520620200</v>
      </c>
      <c r="D813" s="156">
        <v>610</v>
      </c>
      <c r="E813" s="56" t="s">
        <v>104</v>
      </c>
      <c r="F813" s="21">
        <v>1497.9</v>
      </c>
      <c r="G813" s="21">
        <v>1497.9</v>
      </c>
      <c r="H813" s="21">
        <v>1497.9</v>
      </c>
    </row>
    <row r="814" spans="1:8" ht="12.75">
      <c r="A814" s="2" t="s">
        <v>9</v>
      </c>
      <c r="B814" s="193" t="s">
        <v>51</v>
      </c>
      <c r="C814" s="192">
        <v>9900000000</v>
      </c>
      <c r="D814" s="192"/>
      <c r="E814" s="56" t="s">
        <v>105</v>
      </c>
      <c r="F814" s="21">
        <f>F815</f>
        <v>200</v>
      </c>
      <c r="G814" s="21">
        <f aca="true" t="shared" si="236" ref="G814:H817">G815</f>
        <v>0</v>
      </c>
      <c r="H814" s="21">
        <f t="shared" si="236"/>
        <v>0</v>
      </c>
    </row>
    <row r="815" spans="1:8" ht="47.25">
      <c r="A815" s="2" t="s">
        <v>9</v>
      </c>
      <c r="B815" s="193" t="s">
        <v>51</v>
      </c>
      <c r="C815" s="192">
        <v>9920000000</v>
      </c>
      <c r="D815" s="192"/>
      <c r="E815" s="56" t="s">
        <v>699</v>
      </c>
      <c r="F815" s="21">
        <f>F816</f>
        <v>200</v>
      </c>
      <c r="G815" s="21">
        <f t="shared" si="236"/>
        <v>0</v>
      </c>
      <c r="H815" s="21">
        <f t="shared" si="236"/>
        <v>0</v>
      </c>
    </row>
    <row r="816" spans="1:8" ht="47.25">
      <c r="A816" s="193" t="s">
        <v>9</v>
      </c>
      <c r="B816" s="193" t="s">
        <v>51</v>
      </c>
      <c r="C816" s="192">
        <v>9920010920</v>
      </c>
      <c r="D816" s="192"/>
      <c r="E816" s="56" t="s">
        <v>700</v>
      </c>
      <c r="F816" s="21">
        <f>F817</f>
        <v>200</v>
      </c>
      <c r="G816" s="21">
        <f t="shared" si="236"/>
        <v>0</v>
      </c>
      <c r="H816" s="21">
        <f t="shared" si="236"/>
        <v>0</v>
      </c>
    </row>
    <row r="817" spans="1:8" ht="31.5">
      <c r="A817" s="193" t="s">
        <v>9</v>
      </c>
      <c r="B817" s="193" t="s">
        <v>51</v>
      </c>
      <c r="C817" s="192">
        <v>9920010920</v>
      </c>
      <c r="D817" s="192" t="s">
        <v>97</v>
      </c>
      <c r="E817" s="56" t="s">
        <v>98</v>
      </c>
      <c r="F817" s="21">
        <f>F818</f>
        <v>200</v>
      </c>
      <c r="G817" s="21">
        <f t="shared" si="236"/>
        <v>0</v>
      </c>
      <c r="H817" s="21">
        <f t="shared" si="236"/>
        <v>0</v>
      </c>
    </row>
    <row r="818" spans="1:8" ht="12.75">
      <c r="A818" s="2" t="s">
        <v>9</v>
      </c>
      <c r="B818" s="193" t="s">
        <v>51</v>
      </c>
      <c r="C818" s="192">
        <v>9920010920</v>
      </c>
      <c r="D818" s="192">
        <v>610</v>
      </c>
      <c r="E818" s="56" t="s">
        <v>104</v>
      </c>
      <c r="F818" s="21">
        <v>200</v>
      </c>
      <c r="G818" s="21">
        <v>0</v>
      </c>
      <c r="H818" s="21">
        <v>0</v>
      </c>
    </row>
    <row r="819" spans="1:8" ht="12.75">
      <c r="A819" s="100" t="s">
        <v>9</v>
      </c>
      <c r="B819" s="100" t="s">
        <v>90</v>
      </c>
      <c r="C819" s="100" t="s">
        <v>66</v>
      </c>
      <c r="D819" s="100" t="s">
        <v>66</v>
      </c>
      <c r="E819" s="101" t="s">
        <v>91</v>
      </c>
      <c r="F819" s="21">
        <f>F820+F848</f>
        <v>12453.3</v>
      </c>
      <c r="G819" s="21">
        <f>G820+G848</f>
        <v>11594.7</v>
      </c>
      <c r="H819" s="21">
        <f>H820+H848</f>
        <v>11594.7</v>
      </c>
    </row>
    <row r="820" spans="1:8" ht="39" customHeight="1">
      <c r="A820" s="100" t="s">
        <v>9</v>
      </c>
      <c r="B820" s="100" t="s">
        <v>90</v>
      </c>
      <c r="C820" s="102">
        <v>2100000000</v>
      </c>
      <c r="D820" s="100"/>
      <c r="E820" s="101" t="s">
        <v>324</v>
      </c>
      <c r="F820" s="21">
        <f aca="true" t="shared" si="237" ref="F820:H821">F821</f>
        <v>12350</v>
      </c>
      <c r="G820" s="21">
        <f t="shared" si="237"/>
        <v>11501.6</v>
      </c>
      <c r="H820" s="21">
        <f t="shared" si="237"/>
        <v>11501.6</v>
      </c>
    </row>
    <row r="821" spans="1:8" ht="12.75">
      <c r="A821" s="100" t="s">
        <v>9</v>
      </c>
      <c r="B821" s="100" t="s">
        <v>90</v>
      </c>
      <c r="C821" s="100">
        <v>2120000000</v>
      </c>
      <c r="D821" s="100"/>
      <c r="E821" s="101" t="s">
        <v>121</v>
      </c>
      <c r="F821" s="21">
        <f t="shared" si="237"/>
        <v>12350</v>
      </c>
      <c r="G821" s="21">
        <f t="shared" si="237"/>
        <v>11501.6</v>
      </c>
      <c r="H821" s="21">
        <f t="shared" si="237"/>
        <v>11501.6</v>
      </c>
    </row>
    <row r="822" spans="1:8" ht="47.25">
      <c r="A822" s="2" t="s">
        <v>9</v>
      </c>
      <c r="B822" s="100" t="s">
        <v>90</v>
      </c>
      <c r="C822" s="100">
        <v>2120100000</v>
      </c>
      <c r="D822" s="100"/>
      <c r="E822" s="101" t="s">
        <v>122</v>
      </c>
      <c r="F822" s="21">
        <f>F829+F823+F842+F832+F835+F826+F845</f>
        <v>12350</v>
      </c>
      <c r="G822" s="21">
        <f aca="true" t="shared" si="238" ref="G822:H822">G829+G823+G842+G832+G835+G826+G845</f>
        <v>11501.6</v>
      </c>
      <c r="H822" s="21">
        <f t="shared" si="238"/>
        <v>11501.6</v>
      </c>
    </row>
    <row r="823" spans="1:8" ht="47.25">
      <c r="A823" s="100" t="s">
        <v>9</v>
      </c>
      <c r="B823" s="100" t="s">
        <v>90</v>
      </c>
      <c r="C823" s="100">
        <v>2120110690</v>
      </c>
      <c r="D823" s="100"/>
      <c r="E823" s="56" t="s">
        <v>238</v>
      </c>
      <c r="F823" s="21">
        <f aca="true" t="shared" si="239" ref="F823:H824">F824</f>
        <v>3725.7</v>
      </c>
      <c r="G823" s="21">
        <f t="shared" si="239"/>
        <v>2942.8999999999996</v>
      </c>
      <c r="H823" s="21">
        <f t="shared" si="239"/>
        <v>2942.8999999999996</v>
      </c>
    </row>
    <row r="824" spans="1:8" ht="31.5">
      <c r="A824" s="100" t="s">
        <v>9</v>
      </c>
      <c r="B824" s="100" t="s">
        <v>90</v>
      </c>
      <c r="C824" s="100">
        <v>2120110690</v>
      </c>
      <c r="D824" s="102" t="s">
        <v>97</v>
      </c>
      <c r="E824" s="56" t="s">
        <v>98</v>
      </c>
      <c r="F824" s="21">
        <f t="shared" si="239"/>
        <v>3725.7</v>
      </c>
      <c r="G824" s="21">
        <f t="shared" si="239"/>
        <v>2942.8999999999996</v>
      </c>
      <c r="H824" s="21">
        <f t="shared" si="239"/>
        <v>2942.8999999999996</v>
      </c>
    </row>
    <row r="825" spans="1:8" ht="12.75">
      <c r="A825" s="2" t="s">
        <v>9</v>
      </c>
      <c r="B825" s="100" t="s">
        <v>90</v>
      </c>
      <c r="C825" s="100">
        <v>2120110690</v>
      </c>
      <c r="D825" s="100">
        <v>610</v>
      </c>
      <c r="E825" s="56" t="s">
        <v>104</v>
      </c>
      <c r="F825" s="21">
        <f>1996.6+946.3+782.8</f>
        <v>3725.7</v>
      </c>
      <c r="G825" s="21">
        <f>1996.6+946.3</f>
        <v>2942.8999999999996</v>
      </c>
      <c r="H825" s="21">
        <f>1996.6+946.3</f>
        <v>2942.8999999999996</v>
      </c>
    </row>
    <row r="826" spans="1:8" ht="47.25">
      <c r="A826" s="308" t="s">
        <v>9</v>
      </c>
      <c r="B826" s="308" t="s">
        <v>90</v>
      </c>
      <c r="C826" s="10" t="s">
        <v>761</v>
      </c>
      <c r="D826" s="10"/>
      <c r="E826" s="42" t="s">
        <v>758</v>
      </c>
      <c r="F826" s="21">
        <f>F827</f>
        <v>37.1</v>
      </c>
      <c r="G826" s="21">
        <f aca="true" t="shared" si="240" ref="G826:H827">G827</f>
        <v>0</v>
      </c>
      <c r="H826" s="21">
        <f t="shared" si="240"/>
        <v>0</v>
      </c>
    </row>
    <row r="827" spans="1:8" ht="31.5">
      <c r="A827" s="308" t="s">
        <v>9</v>
      </c>
      <c r="B827" s="308" t="s">
        <v>90</v>
      </c>
      <c r="C827" s="10" t="s">
        <v>761</v>
      </c>
      <c r="D827" s="307" t="s">
        <v>97</v>
      </c>
      <c r="E827" s="309" t="s">
        <v>98</v>
      </c>
      <c r="F827" s="21">
        <f>F828</f>
        <v>37.1</v>
      </c>
      <c r="G827" s="21">
        <f t="shared" si="240"/>
        <v>0</v>
      </c>
      <c r="H827" s="21">
        <f t="shared" si="240"/>
        <v>0</v>
      </c>
    </row>
    <row r="828" spans="1:8" ht="12.75">
      <c r="A828" s="2" t="s">
        <v>9</v>
      </c>
      <c r="B828" s="308" t="s">
        <v>90</v>
      </c>
      <c r="C828" s="10" t="s">
        <v>761</v>
      </c>
      <c r="D828" s="308">
        <v>610</v>
      </c>
      <c r="E828" s="309" t="s">
        <v>104</v>
      </c>
      <c r="F828" s="21">
        <v>37.1</v>
      </c>
      <c r="G828" s="21">
        <v>0</v>
      </c>
      <c r="H828" s="21">
        <v>0</v>
      </c>
    </row>
    <row r="829" spans="1:8" ht="31.5">
      <c r="A829" s="2" t="s">
        <v>9</v>
      </c>
      <c r="B829" s="100" t="s">
        <v>90</v>
      </c>
      <c r="C829" s="100">
        <v>2120120010</v>
      </c>
      <c r="D829" s="100"/>
      <c r="E829" s="101" t="s">
        <v>123</v>
      </c>
      <c r="F829" s="21">
        <f aca="true" t="shared" si="241" ref="F829:H830">F830</f>
        <v>6770.300000000001</v>
      </c>
      <c r="G829" s="21">
        <f t="shared" si="241"/>
        <v>6723.1</v>
      </c>
      <c r="H829" s="21">
        <f t="shared" si="241"/>
        <v>6723.1</v>
      </c>
    </row>
    <row r="830" spans="1:8" ht="31.5">
      <c r="A830" s="2" t="s">
        <v>9</v>
      </c>
      <c r="B830" s="100" t="s">
        <v>90</v>
      </c>
      <c r="C830" s="100">
        <v>2120120010</v>
      </c>
      <c r="D830" s="102" t="s">
        <v>97</v>
      </c>
      <c r="E830" s="101" t="s">
        <v>98</v>
      </c>
      <c r="F830" s="21">
        <f t="shared" si="241"/>
        <v>6770.300000000001</v>
      </c>
      <c r="G830" s="21">
        <f t="shared" si="241"/>
        <v>6723.1</v>
      </c>
      <c r="H830" s="21">
        <f t="shared" si="241"/>
        <v>6723.1</v>
      </c>
    </row>
    <row r="831" spans="1:8" ht="12.75">
      <c r="A831" s="100" t="s">
        <v>9</v>
      </c>
      <c r="B831" s="100" t="s">
        <v>90</v>
      </c>
      <c r="C831" s="100">
        <v>2120120010</v>
      </c>
      <c r="D831" s="100">
        <v>610</v>
      </c>
      <c r="E831" s="101" t="s">
        <v>104</v>
      </c>
      <c r="F831" s="21">
        <f>8429.6-9.5+96.6+12.3-1148.5-657.4+27.1+28.5-8.4</f>
        <v>6770.300000000001</v>
      </c>
      <c r="G831" s="21">
        <f>8429.6-9.5+96.6+12.3-1148.5-657.4</f>
        <v>6723.1</v>
      </c>
      <c r="H831" s="21">
        <f>8429.6-9.5+96.6+12.3-1148.5-657.4</f>
        <v>6723.1</v>
      </c>
    </row>
    <row r="832" spans="1:8" ht="31.5">
      <c r="A832" s="2" t="s">
        <v>9</v>
      </c>
      <c r="B832" s="175" t="s">
        <v>90</v>
      </c>
      <c r="C832" s="175">
        <v>2120120020</v>
      </c>
      <c r="D832" s="175"/>
      <c r="E832" s="176" t="s">
        <v>657</v>
      </c>
      <c r="F832" s="21">
        <f>F833</f>
        <v>1778.8000000000002</v>
      </c>
      <c r="G832" s="21">
        <f aca="true" t="shared" si="242" ref="G832:H833">G833</f>
        <v>1778.8000000000002</v>
      </c>
      <c r="H832" s="21">
        <f t="shared" si="242"/>
        <v>1778.8000000000002</v>
      </c>
    </row>
    <row r="833" spans="1:8" ht="31.5">
      <c r="A833" s="2" t="s">
        <v>9</v>
      </c>
      <c r="B833" s="175" t="s">
        <v>90</v>
      </c>
      <c r="C833" s="175">
        <v>2120120020</v>
      </c>
      <c r="D833" s="174" t="s">
        <v>97</v>
      </c>
      <c r="E833" s="176" t="s">
        <v>98</v>
      </c>
      <c r="F833" s="21">
        <f>F834</f>
        <v>1778.8000000000002</v>
      </c>
      <c r="G833" s="21">
        <f t="shared" si="242"/>
        <v>1778.8000000000002</v>
      </c>
      <c r="H833" s="21">
        <f t="shared" si="242"/>
        <v>1778.8000000000002</v>
      </c>
    </row>
    <row r="834" spans="1:8" ht="12.75">
      <c r="A834" s="175" t="s">
        <v>9</v>
      </c>
      <c r="B834" s="175" t="s">
        <v>90</v>
      </c>
      <c r="C834" s="175">
        <v>2120120020</v>
      </c>
      <c r="D834" s="175">
        <v>610</v>
      </c>
      <c r="E834" s="176" t="s">
        <v>104</v>
      </c>
      <c r="F834" s="21">
        <f>1121.4+657.4</f>
        <v>1778.8000000000002</v>
      </c>
      <c r="G834" s="21">
        <f>1121.4+657.4</f>
        <v>1778.8000000000002</v>
      </c>
      <c r="H834" s="21">
        <f>1121.4+657.4</f>
        <v>1778.8000000000002</v>
      </c>
    </row>
    <row r="835" spans="1:8" ht="47.25">
      <c r="A835" s="2" t="s">
        <v>9</v>
      </c>
      <c r="B835" s="179" t="s">
        <v>90</v>
      </c>
      <c r="C835" s="179">
        <v>2120120030</v>
      </c>
      <c r="D835" s="179"/>
      <c r="E835" s="180" t="s">
        <v>667</v>
      </c>
      <c r="F835" s="21">
        <f>F836+F840</f>
        <v>0</v>
      </c>
      <c r="G835" s="21">
        <f aca="true" t="shared" si="243" ref="G835:H835">G836+G840</f>
        <v>27.099999999999998</v>
      </c>
      <c r="H835" s="21">
        <f t="shared" si="243"/>
        <v>27.099999999999998</v>
      </c>
    </row>
    <row r="836" spans="1:8" ht="31.5">
      <c r="A836" s="2" t="s">
        <v>9</v>
      </c>
      <c r="B836" s="179" t="s">
        <v>90</v>
      </c>
      <c r="C836" s="179">
        <v>2120120030</v>
      </c>
      <c r="D836" s="178" t="s">
        <v>97</v>
      </c>
      <c r="E836" s="180" t="s">
        <v>98</v>
      </c>
      <c r="F836" s="21">
        <f>F837+F838+F839</f>
        <v>0</v>
      </c>
      <c r="G836" s="21">
        <f aca="true" t="shared" si="244" ref="G836:H836">G837+G838+G839</f>
        <v>20.4</v>
      </c>
      <c r="H836" s="21">
        <f t="shared" si="244"/>
        <v>20.4</v>
      </c>
    </row>
    <row r="837" spans="1:8" ht="12.75">
      <c r="A837" s="179" t="s">
        <v>9</v>
      </c>
      <c r="B837" s="179" t="s">
        <v>90</v>
      </c>
      <c r="C837" s="179">
        <v>2120120030</v>
      </c>
      <c r="D837" s="179">
        <v>610</v>
      </c>
      <c r="E837" s="180" t="s">
        <v>104</v>
      </c>
      <c r="F837" s="21">
        <f>6.8-6.8</f>
        <v>0</v>
      </c>
      <c r="G837" s="21">
        <v>6.8</v>
      </c>
      <c r="H837" s="21">
        <v>6.8</v>
      </c>
    </row>
    <row r="838" spans="1:8" ht="12.75">
      <c r="A838" s="179" t="s">
        <v>9</v>
      </c>
      <c r="B838" s="179" t="s">
        <v>90</v>
      </c>
      <c r="C838" s="179">
        <v>2120120030</v>
      </c>
      <c r="D838" s="179">
        <v>620</v>
      </c>
      <c r="E838" s="180" t="s">
        <v>668</v>
      </c>
      <c r="F838" s="21">
        <f>6.8-6.8</f>
        <v>0</v>
      </c>
      <c r="G838" s="21">
        <v>6.8</v>
      </c>
      <c r="H838" s="21">
        <v>6.8</v>
      </c>
    </row>
    <row r="839" spans="1:8" ht="47.25">
      <c r="A839" s="179" t="s">
        <v>9</v>
      </c>
      <c r="B839" s="179" t="s">
        <v>90</v>
      </c>
      <c r="C839" s="179">
        <v>2120120030</v>
      </c>
      <c r="D839" s="179">
        <v>630</v>
      </c>
      <c r="E839" s="180" t="s">
        <v>670</v>
      </c>
      <c r="F839" s="21">
        <f>6.8-6.8</f>
        <v>0</v>
      </c>
      <c r="G839" s="21">
        <v>6.8</v>
      </c>
      <c r="H839" s="21">
        <v>6.8</v>
      </c>
    </row>
    <row r="840" spans="1:8" ht="12.75">
      <c r="A840" s="179" t="s">
        <v>9</v>
      </c>
      <c r="B840" s="179" t="s">
        <v>90</v>
      </c>
      <c r="C840" s="179">
        <v>2120120030</v>
      </c>
      <c r="D840" s="179">
        <v>800</v>
      </c>
      <c r="E840" s="180" t="s">
        <v>71</v>
      </c>
      <c r="F840" s="21">
        <f>F841</f>
        <v>0</v>
      </c>
      <c r="G840" s="21">
        <f aca="true" t="shared" si="245" ref="G840:H840">G841</f>
        <v>6.7</v>
      </c>
      <c r="H840" s="21">
        <f t="shared" si="245"/>
        <v>6.7</v>
      </c>
    </row>
    <row r="841" spans="1:8" ht="47.25">
      <c r="A841" s="179" t="s">
        <v>9</v>
      </c>
      <c r="B841" s="179" t="s">
        <v>90</v>
      </c>
      <c r="C841" s="179">
        <v>2120120030</v>
      </c>
      <c r="D841" s="179">
        <v>810</v>
      </c>
      <c r="E841" s="180" t="s">
        <v>669</v>
      </c>
      <c r="F841" s="21">
        <f>6.7-6.7</f>
        <v>0</v>
      </c>
      <c r="G841" s="21">
        <v>6.7</v>
      </c>
      <c r="H841" s="21">
        <v>6.7</v>
      </c>
    </row>
    <row r="842" spans="1:8" ht="47.25">
      <c r="A842" s="100" t="s">
        <v>9</v>
      </c>
      <c r="B842" s="100" t="s">
        <v>90</v>
      </c>
      <c r="C842" s="100" t="s">
        <v>307</v>
      </c>
      <c r="D842" s="100"/>
      <c r="E842" s="56" t="s">
        <v>247</v>
      </c>
      <c r="F842" s="21">
        <f aca="true" t="shared" si="246" ref="F842:H843">F843</f>
        <v>37.7</v>
      </c>
      <c r="G842" s="21">
        <f t="shared" si="246"/>
        <v>29.7</v>
      </c>
      <c r="H842" s="21">
        <f t="shared" si="246"/>
        <v>29.7</v>
      </c>
    </row>
    <row r="843" spans="1:8" ht="31.5">
      <c r="A843" s="2" t="s">
        <v>9</v>
      </c>
      <c r="B843" s="100" t="s">
        <v>90</v>
      </c>
      <c r="C843" s="100" t="s">
        <v>307</v>
      </c>
      <c r="D843" s="102" t="s">
        <v>97</v>
      </c>
      <c r="E843" s="56" t="s">
        <v>98</v>
      </c>
      <c r="F843" s="21">
        <f t="shared" si="246"/>
        <v>37.7</v>
      </c>
      <c r="G843" s="21">
        <f t="shared" si="246"/>
        <v>29.7</v>
      </c>
      <c r="H843" s="21">
        <f t="shared" si="246"/>
        <v>29.7</v>
      </c>
    </row>
    <row r="844" spans="1:8" ht="12.75">
      <c r="A844" s="2" t="s">
        <v>9</v>
      </c>
      <c r="B844" s="100" t="s">
        <v>90</v>
      </c>
      <c r="C844" s="100" t="s">
        <v>307</v>
      </c>
      <c r="D844" s="100">
        <v>610</v>
      </c>
      <c r="E844" s="56" t="s">
        <v>104</v>
      </c>
      <c r="F844" s="21">
        <f>20.2+9.5+8</f>
        <v>37.7</v>
      </c>
      <c r="G844" s="21">
        <f>20.2+9.5</f>
        <v>29.7</v>
      </c>
      <c r="H844" s="21">
        <f>20.2+9.5</f>
        <v>29.7</v>
      </c>
    </row>
    <row r="845" spans="1:8" ht="47.25">
      <c r="A845" s="308" t="s">
        <v>9</v>
      </c>
      <c r="B845" s="308" t="s">
        <v>90</v>
      </c>
      <c r="C845" s="10" t="s">
        <v>762</v>
      </c>
      <c r="D845" s="11"/>
      <c r="E845" s="309" t="s">
        <v>760</v>
      </c>
      <c r="F845" s="21">
        <f>F846</f>
        <v>0.4</v>
      </c>
      <c r="G845" s="21">
        <f aca="true" t="shared" si="247" ref="G845:H846">G846</f>
        <v>0</v>
      </c>
      <c r="H845" s="21">
        <f t="shared" si="247"/>
        <v>0</v>
      </c>
    </row>
    <row r="846" spans="1:8" ht="31.5">
      <c r="A846" s="308" t="s">
        <v>9</v>
      </c>
      <c r="B846" s="308" t="s">
        <v>90</v>
      </c>
      <c r="C846" s="10" t="s">
        <v>762</v>
      </c>
      <c r="D846" s="307" t="s">
        <v>97</v>
      </c>
      <c r="E846" s="309" t="s">
        <v>98</v>
      </c>
      <c r="F846" s="21">
        <f>F847</f>
        <v>0.4</v>
      </c>
      <c r="G846" s="21">
        <f t="shared" si="247"/>
        <v>0</v>
      </c>
      <c r="H846" s="21">
        <f t="shared" si="247"/>
        <v>0</v>
      </c>
    </row>
    <row r="847" spans="1:8" ht="12.75">
      <c r="A847" s="2" t="s">
        <v>9</v>
      </c>
      <c r="B847" s="308" t="s">
        <v>90</v>
      </c>
      <c r="C847" s="10" t="s">
        <v>762</v>
      </c>
      <c r="D847" s="308">
        <v>610</v>
      </c>
      <c r="E847" s="309" t="s">
        <v>104</v>
      </c>
      <c r="F847" s="21">
        <v>0.4</v>
      </c>
      <c r="G847" s="21">
        <v>0</v>
      </c>
      <c r="H847" s="21">
        <v>0</v>
      </c>
    </row>
    <row r="848" spans="1:8" ht="31.5">
      <c r="A848" s="2" t="s">
        <v>9</v>
      </c>
      <c r="B848" s="126" t="s">
        <v>90</v>
      </c>
      <c r="C848" s="125">
        <v>2500000000</v>
      </c>
      <c r="D848" s="126"/>
      <c r="E848" s="56" t="s">
        <v>323</v>
      </c>
      <c r="F848" s="21">
        <f>F849</f>
        <v>103.3</v>
      </c>
      <c r="G848" s="21">
        <f aca="true" t="shared" si="248" ref="G848:H852">G849</f>
        <v>93.1</v>
      </c>
      <c r="H848" s="21">
        <f t="shared" si="248"/>
        <v>93.1</v>
      </c>
    </row>
    <row r="849" spans="1:8" ht="31.5">
      <c r="A849" s="2" t="s">
        <v>9</v>
      </c>
      <c r="B849" s="126" t="s">
        <v>90</v>
      </c>
      <c r="C849" s="125">
        <v>2520000000</v>
      </c>
      <c r="D849" s="126"/>
      <c r="E849" s="56" t="s">
        <v>235</v>
      </c>
      <c r="F849" s="21">
        <f>F850+F854+F858</f>
        <v>103.3</v>
      </c>
      <c r="G849" s="21">
        <f aca="true" t="shared" si="249" ref="G849:H849">G850+G854+G858</f>
        <v>93.1</v>
      </c>
      <c r="H849" s="21">
        <f t="shared" si="249"/>
        <v>93.1</v>
      </c>
    </row>
    <row r="850" spans="1:8" ht="31.5">
      <c r="A850" s="126" t="s">
        <v>9</v>
      </c>
      <c r="B850" s="126" t="s">
        <v>90</v>
      </c>
      <c r="C850" s="125">
        <v>2520400000</v>
      </c>
      <c r="D850" s="126"/>
      <c r="E850" s="56" t="s">
        <v>343</v>
      </c>
      <c r="F850" s="21">
        <f>F851</f>
        <v>7.5</v>
      </c>
      <c r="G850" s="21">
        <f t="shared" si="248"/>
        <v>7.5</v>
      </c>
      <c r="H850" s="21">
        <f t="shared" si="248"/>
        <v>7.5</v>
      </c>
    </row>
    <row r="851" spans="1:8" ht="12.75">
      <c r="A851" s="126" t="s">
        <v>9</v>
      </c>
      <c r="B851" s="126" t="s">
        <v>90</v>
      </c>
      <c r="C851" s="125">
        <v>2520420300</v>
      </c>
      <c r="D851" s="126"/>
      <c r="E851" s="56" t="s">
        <v>344</v>
      </c>
      <c r="F851" s="21">
        <f>F852</f>
        <v>7.5</v>
      </c>
      <c r="G851" s="21">
        <f t="shared" si="248"/>
        <v>7.5</v>
      </c>
      <c r="H851" s="21">
        <f t="shared" si="248"/>
        <v>7.5</v>
      </c>
    </row>
    <row r="852" spans="1:8" ht="31.5">
      <c r="A852" s="2" t="s">
        <v>9</v>
      </c>
      <c r="B852" s="126" t="s">
        <v>90</v>
      </c>
      <c r="C852" s="125">
        <v>2520420300</v>
      </c>
      <c r="D852" s="125" t="s">
        <v>97</v>
      </c>
      <c r="E852" s="56" t="s">
        <v>98</v>
      </c>
      <c r="F852" s="21">
        <f>F853</f>
        <v>7.5</v>
      </c>
      <c r="G852" s="21">
        <f t="shared" si="248"/>
        <v>7.5</v>
      </c>
      <c r="H852" s="21">
        <f t="shared" si="248"/>
        <v>7.5</v>
      </c>
    </row>
    <row r="853" spans="1:8" ht="12.75">
      <c r="A853" s="2" t="s">
        <v>9</v>
      </c>
      <c r="B853" s="126" t="s">
        <v>90</v>
      </c>
      <c r="C853" s="125">
        <v>2520420300</v>
      </c>
      <c r="D853" s="126">
        <v>610</v>
      </c>
      <c r="E853" s="56" t="s">
        <v>104</v>
      </c>
      <c r="F853" s="21">
        <v>7.5</v>
      </c>
      <c r="G853" s="21">
        <v>7.5</v>
      </c>
      <c r="H853" s="21">
        <v>7.5</v>
      </c>
    </row>
    <row r="854" spans="1:8" ht="31.5">
      <c r="A854" s="2" t="s">
        <v>9</v>
      </c>
      <c r="B854" s="156" t="s">
        <v>90</v>
      </c>
      <c r="C854" s="155">
        <v>2520500000</v>
      </c>
      <c r="D854" s="156"/>
      <c r="E854" s="157" t="s">
        <v>360</v>
      </c>
      <c r="F854" s="21">
        <f>F855</f>
        <v>62.8</v>
      </c>
      <c r="G854" s="21">
        <f aca="true" t="shared" si="250" ref="G854:H856">G855</f>
        <v>52.6</v>
      </c>
      <c r="H854" s="21">
        <f t="shared" si="250"/>
        <v>52.6</v>
      </c>
    </row>
    <row r="855" spans="1:8" ht="12.75">
      <c r="A855" s="2" t="s">
        <v>9</v>
      </c>
      <c r="B855" s="156" t="s">
        <v>90</v>
      </c>
      <c r="C855" s="155">
        <v>2520520300</v>
      </c>
      <c r="D855" s="156"/>
      <c r="E855" s="157" t="s">
        <v>361</v>
      </c>
      <c r="F855" s="21">
        <f>F856</f>
        <v>62.8</v>
      </c>
      <c r="G855" s="21">
        <f t="shared" si="250"/>
        <v>52.6</v>
      </c>
      <c r="H855" s="21">
        <f t="shared" si="250"/>
        <v>52.6</v>
      </c>
    </row>
    <row r="856" spans="1:8" ht="31.5">
      <c r="A856" s="156" t="s">
        <v>9</v>
      </c>
      <c r="B856" s="156" t="s">
        <v>90</v>
      </c>
      <c r="C856" s="155">
        <v>2520520300</v>
      </c>
      <c r="D856" s="155" t="s">
        <v>97</v>
      </c>
      <c r="E856" s="56" t="s">
        <v>98</v>
      </c>
      <c r="F856" s="21">
        <f>F857</f>
        <v>62.8</v>
      </c>
      <c r="G856" s="21">
        <f t="shared" si="250"/>
        <v>52.6</v>
      </c>
      <c r="H856" s="21">
        <f t="shared" si="250"/>
        <v>52.6</v>
      </c>
    </row>
    <row r="857" spans="1:8" ht="12.75">
      <c r="A857" s="156" t="s">
        <v>9</v>
      </c>
      <c r="B857" s="156" t="s">
        <v>90</v>
      </c>
      <c r="C857" s="155">
        <v>2520520300</v>
      </c>
      <c r="D857" s="156">
        <v>610</v>
      </c>
      <c r="E857" s="56" t="s">
        <v>104</v>
      </c>
      <c r="F857" s="21">
        <v>62.8</v>
      </c>
      <c r="G857" s="21">
        <v>52.6</v>
      </c>
      <c r="H857" s="21">
        <v>52.6</v>
      </c>
    </row>
    <row r="858" spans="1:8" ht="31.5">
      <c r="A858" s="2" t="s">
        <v>9</v>
      </c>
      <c r="B858" s="156" t="s">
        <v>90</v>
      </c>
      <c r="C858" s="155">
        <v>2520600000</v>
      </c>
      <c r="D858" s="156"/>
      <c r="E858" s="157" t="s">
        <v>359</v>
      </c>
      <c r="F858" s="21">
        <f>F859</f>
        <v>33</v>
      </c>
      <c r="G858" s="21">
        <f aca="true" t="shared" si="251" ref="G858:H860">G859</f>
        <v>33</v>
      </c>
      <c r="H858" s="21">
        <f t="shared" si="251"/>
        <v>33</v>
      </c>
    </row>
    <row r="859" spans="1:8" ht="12.75">
      <c r="A859" s="2" t="s">
        <v>9</v>
      </c>
      <c r="B859" s="156" t="s">
        <v>90</v>
      </c>
      <c r="C859" s="155">
        <v>2520620200</v>
      </c>
      <c r="D859" s="156"/>
      <c r="E859" s="157" t="s">
        <v>284</v>
      </c>
      <c r="F859" s="21">
        <f>F860</f>
        <v>33</v>
      </c>
      <c r="G859" s="21">
        <f t="shared" si="251"/>
        <v>33</v>
      </c>
      <c r="H859" s="21">
        <f t="shared" si="251"/>
        <v>33</v>
      </c>
    </row>
    <row r="860" spans="1:8" ht="31.5">
      <c r="A860" s="2" t="s">
        <v>9</v>
      </c>
      <c r="B860" s="156" t="s">
        <v>90</v>
      </c>
      <c r="C860" s="155">
        <v>2520620200</v>
      </c>
      <c r="D860" s="155" t="s">
        <v>97</v>
      </c>
      <c r="E860" s="56" t="s">
        <v>98</v>
      </c>
      <c r="F860" s="21">
        <f>F861</f>
        <v>33</v>
      </c>
      <c r="G860" s="21">
        <f t="shared" si="251"/>
        <v>33</v>
      </c>
      <c r="H860" s="21">
        <f t="shared" si="251"/>
        <v>33</v>
      </c>
    </row>
    <row r="861" spans="1:8" ht="12.75">
      <c r="A861" s="2" t="s">
        <v>9</v>
      </c>
      <c r="B861" s="156" t="s">
        <v>90</v>
      </c>
      <c r="C861" s="155">
        <v>2520620200</v>
      </c>
      <c r="D861" s="156">
        <v>610</v>
      </c>
      <c r="E861" s="56" t="s">
        <v>104</v>
      </c>
      <c r="F861" s="21">
        <v>33</v>
      </c>
      <c r="G861" s="21">
        <v>33</v>
      </c>
      <c r="H861" s="21">
        <v>33</v>
      </c>
    </row>
    <row r="862" spans="1:8" ht="12.75">
      <c r="A862" s="100" t="s">
        <v>9</v>
      </c>
      <c r="B862" s="100" t="s">
        <v>52</v>
      </c>
      <c r="C862" s="100" t="s">
        <v>66</v>
      </c>
      <c r="D862" s="100" t="s">
        <v>66</v>
      </c>
      <c r="E862" s="101" t="s">
        <v>12</v>
      </c>
      <c r="F862" s="21">
        <f>F863+F883</f>
        <v>11111.5</v>
      </c>
      <c r="G862" s="21">
        <f>G863+G883</f>
        <v>10576.599999999999</v>
      </c>
      <c r="H862" s="21">
        <f>H863+H883</f>
        <v>10800.9</v>
      </c>
    </row>
    <row r="863" spans="1:8" ht="34.15" customHeight="1">
      <c r="A863" s="100" t="s">
        <v>9</v>
      </c>
      <c r="B863" s="100" t="s">
        <v>52</v>
      </c>
      <c r="C863" s="102">
        <v>2100000000</v>
      </c>
      <c r="D863" s="100"/>
      <c r="E863" s="101" t="s">
        <v>324</v>
      </c>
      <c r="F863" s="21">
        <f>F874+F864</f>
        <v>3614.8</v>
      </c>
      <c r="G863" s="21">
        <f aca="true" t="shared" si="252" ref="G863:H863">G874+G864</f>
        <v>3390.5</v>
      </c>
      <c r="H863" s="21">
        <f t="shared" si="252"/>
        <v>3614.8</v>
      </c>
    </row>
    <row r="864" spans="1:8" ht="12.75">
      <c r="A864" s="156" t="s">
        <v>9</v>
      </c>
      <c r="B864" s="156" t="s">
        <v>52</v>
      </c>
      <c r="C864" s="156">
        <v>2110000000</v>
      </c>
      <c r="D864" s="156"/>
      <c r="E864" s="157" t="s">
        <v>166</v>
      </c>
      <c r="F864" s="21">
        <f>F865</f>
        <v>3390.5</v>
      </c>
      <c r="G864" s="21">
        <f aca="true" t="shared" si="253" ref="G864:H864">G865</f>
        <v>3390.5</v>
      </c>
      <c r="H864" s="21">
        <f t="shared" si="253"/>
        <v>3390.5</v>
      </c>
    </row>
    <row r="865" spans="1:8" ht="12.75">
      <c r="A865" s="156" t="s">
        <v>9</v>
      </c>
      <c r="B865" s="156" t="s">
        <v>52</v>
      </c>
      <c r="C865" s="156">
        <v>2110400000</v>
      </c>
      <c r="D865" s="156"/>
      <c r="E865" s="157" t="s">
        <v>170</v>
      </c>
      <c r="F865" s="21">
        <f>F866+F871</f>
        <v>3390.5</v>
      </c>
      <c r="G865" s="21">
        <f aca="true" t="shared" si="254" ref="G865:H865">G866+G871</f>
        <v>3390.5</v>
      </c>
      <c r="H865" s="21">
        <f t="shared" si="254"/>
        <v>3390.5</v>
      </c>
    </row>
    <row r="866" spans="1:8" ht="31.5">
      <c r="A866" s="156" t="s">
        <v>9</v>
      </c>
      <c r="B866" s="156" t="s">
        <v>52</v>
      </c>
      <c r="C866" s="156">
        <v>2110410240</v>
      </c>
      <c r="D866" s="156"/>
      <c r="E866" s="56" t="s">
        <v>244</v>
      </c>
      <c r="F866" s="21">
        <f>F867+F869</f>
        <v>3051.4</v>
      </c>
      <c r="G866" s="21">
        <f aca="true" t="shared" si="255" ref="G866:H866">G867+G869</f>
        <v>3051.4</v>
      </c>
      <c r="H866" s="21">
        <f t="shared" si="255"/>
        <v>3051.4</v>
      </c>
    </row>
    <row r="867" spans="1:8" ht="12.75">
      <c r="A867" s="156" t="s">
        <v>9</v>
      </c>
      <c r="B867" s="156" t="s">
        <v>52</v>
      </c>
      <c r="C867" s="156">
        <v>2110410240</v>
      </c>
      <c r="D867" s="1" t="s">
        <v>73</v>
      </c>
      <c r="E867" s="47" t="s">
        <v>74</v>
      </c>
      <c r="F867" s="21">
        <f>F868</f>
        <v>154.2</v>
      </c>
      <c r="G867" s="21">
        <f aca="true" t="shared" si="256" ref="G867:H867">G868</f>
        <v>61.00000000000001</v>
      </c>
      <c r="H867" s="21">
        <f t="shared" si="256"/>
        <v>61.00000000000001</v>
      </c>
    </row>
    <row r="868" spans="1:8" ht="31.5">
      <c r="A868" s="156" t="s">
        <v>9</v>
      </c>
      <c r="B868" s="156" t="s">
        <v>52</v>
      </c>
      <c r="C868" s="156">
        <v>2110410240</v>
      </c>
      <c r="D868" s="156">
        <v>320</v>
      </c>
      <c r="E868" s="157" t="s">
        <v>102</v>
      </c>
      <c r="F868" s="21">
        <f>75.4-14.4+235.5-142.3</f>
        <v>154.2</v>
      </c>
      <c r="G868" s="21">
        <f>75.4-14.4</f>
        <v>61.00000000000001</v>
      </c>
      <c r="H868" s="21">
        <f>75.4-14.4</f>
        <v>61.00000000000001</v>
      </c>
    </row>
    <row r="869" spans="1:8" ht="31.5">
      <c r="A869" s="156" t="s">
        <v>9</v>
      </c>
      <c r="B869" s="156" t="s">
        <v>52</v>
      </c>
      <c r="C869" s="156">
        <v>2110410240</v>
      </c>
      <c r="D869" s="155" t="s">
        <v>97</v>
      </c>
      <c r="E869" s="157" t="s">
        <v>98</v>
      </c>
      <c r="F869" s="21">
        <f>F870</f>
        <v>2897.2000000000003</v>
      </c>
      <c r="G869" s="21">
        <f aca="true" t="shared" si="257" ref="G869:H869">G870</f>
        <v>2990.4</v>
      </c>
      <c r="H869" s="21">
        <f t="shared" si="257"/>
        <v>2990.4</v>
      </c>
    </row>
    <row r="870" spans="1:8" ht="12.75">
      <c r="A870" s="156" t="s">
        <v>9</v>
      </c>
      <c r="B870" s="156" t="s">
        <v>52</v>
      </c>
      <c r="C870" s="156">
        <v>2110410240</v>
      </c>
      <c r="D870" s="156">
        <v>610</v>
      </c>
      <c r="E870" s="157" t="s">
        <v>104</v>
      </c>
      <c r="F870" s="21">
        <f>3404-413.6-235.5+142.3</f>
        <v>2897.2000000000003</v>
      </c>
      <c r="G870" s="21">
        <f>3404-413.6</f>
        <v>2990.4</v>
      </c>
      <c r="H870" s="21">
        <f>3404-413.6</f>
        <v>2990.4</v>
      </c>
    </row>
    <row r="871" spans="1:8" ht="31.5">
      <c r="A871" s="156" t="s">
        <v>9</v>
      </c>
      <c r="B871" s="156" t="s">
        <v>52</v>
      </c>
      <c r="C871" s="156" t="s">
        <v>321</v>
      </c>
      <c r="D871" s="156"/>
      <c r="E871" s="157" t="s">
        <v>171</v>
      </c>
      <c r="F871" s="21">
        <f>F872</f>
        <v>339.1</v>
      </c>
      <c r="G871" s="21">
        <f aca="true" t="shared" si="258" ref="G871:H872">G872</f>
        <v>339.1</v>
      </c>
      <c r="H871" s="21">
        <f t="shared" si="258"/>
        <v>339.1</v>
      </c>
    </row>
    <row r="872" spans="1:8" ht="31.5">
      <c r="A872" s="156" t="s">
        <v>9</v>
      </c>
      <c r="B872" s="156" t="s">
        <v>52</v>
      </c>
      <c r="C872" s="156" t="s">
        <v>321</v>
      </c>
      <c r="D872" s="189" t="s">
        <v>97</v>
      </c>
      <c r="E872" s="191" t="s">
        <v>98</v>
      </c>
      <c r="F872" s="21">
        <f>F873</f>
        <v>339.1</v>
      </c>
      <c r="G872" s="21">
        <f t="shared" si="258"/>
        <v>339.1</v>
      </c>
      <c r="H872" s="21">
        <f t="shared" si="258"/>
        <v>339.1</v>
      </c>
    </row>
    <row r="873" spans="1:8" ht="12.75">
      <c r="A873" s="156" t="s">
        <v>9</v>
      </c>
      <c r="B873" s="156" t="s">
        <v>52</v>
      </c>
      <c r="C873" s="156" t="s">
        <v>321</v>
      </c>
      <c r="D873" s="190">
        <v>610</v>
      </c>
      <c r="E873" s="191" t="s">
        <v>104</v>
      </c>
      <c r="F873" s="21">
        <f>386.6-47.5</f>
        <v>339.1</v>
      </c>
      <c r="G873" s="21">
        <f>386.6-47.5</f>
        <v>339.1</v>
      </c>
      <c r="H873" s="21">
        <f>386.6-47.5</f>
        <v>339.1</v>
      </c>
    </row>
    <row r="874" spans="1:8" ht="31.5">
      <c r="A874" s="100" t="s">
        <v>9</v>
      </c>
      <c r="B874" s="100" t="s">
        <v>52</v>
      </c>
      <c r="C874" s="102">
        <v>2130000000</v>
      </c>
      <c r="D874" s="24"/>
      <c r="E874" s="101" t="s">
        <v>114</v>
      </c>
      <c r="F874" s="21">
        <f>F879+F875</f>
        <v>224.3</v>
      </c>
      <c r="G874" s="21">
        <f>G879+G875</f>
        <v>0</v>
      </c>
      <c r="H874" s="21">
        <f>H879+H875</f>
        <v>224.3</v>
      </c>
    </row>
    <row r="875" spans="1:8" ht="31.5">
      <c r="A875" s="100" t="s">
        <v>9</v>
      </c>
      <c r="B875" s="100" t="s">
        <v>52</v>
      </c>
      <c r="C875" s="100">
        <v>2130100000</v>
      </c>
      <c r="D875" s="24"/>
      <c r="E875" s="101" t="s">
        <v>209</v>
      </c>
      <c r="F875" s="21">
        <f>F876</f>
        <v>125.8</v>
      </c>
      <c r="G875" s="21">
        <f aca="true" t="shared" si="259" ref="G875:H877">G876</f>
        <v>0</v>
      </c>
      <c r="H875" s="21">
        <f t="shared" si="259"/>
        <v>125.8</v>
      </c>
    </row>
    <row r="876" spans="1:8" ht="31.5">
      <c r="A876" s="100" t="s">
        <v>9</v>
      </c>
      <c r="B876" s="100" t="s">
        <v>52</v>
      </c>
      <c r="C876" s="102">
        <v>2130120260</v>
      </c>
      <c r="D876" s="24"/>
      <c r="E876" s="101" t="s">
        <v>210</v>
      </c>
      <c r="F876" s="21">
        <f>F877</f>
        <v>125.8</v>
      </c>
      <c r="G876" s="21">
        <f t="shared" si="259"/>
        <v>0</v>
      </c>
      <c r="H876" s="21">
        <f t="shared" si="259"/>
        <v>125.8</v>
      </c>
    </row>
    <row r="877" spans="1:8" ht="31.5">
      <c r="A877" s="100" t="s">
        <v>9</v>
      </c>
      <c r="B877" s="100" t="s">
        <v>52</v>
      </c>
      <c r="C877" s="102">
        <v>2130120260</v>
      </c>
      <c r="D877" s="100" t="s">
        <v>69</v>
      </c>
      <c r="E877" s="101" t="s">
        <v>95</v>
      </c>
      <c r="F877" s="21">
        <f>F878</f>
        <v>125.8</v>
      </c>
      <c r="G877" s="21">
        <f t="shared" si="259"/>
        <v>0</v>
      </c>
      <c r="H877" s="21">
        <f t="shared" si="259"/>
        <v>125.8</v>
      </c>
    </row>
    <row r="878" spans="1:8" ht="31.5">
      <c r="A878" s="100" t="s">
        <v>9</v>
      </c>
      <c r="B878" s="100" t="s">
        <v>52</v>
      </c>
      <c r="C878" s="102">
        <v>2130120260</v>
      </c>
      <c r="D878" s="100">
        <v>240</v>
      </c>
      <c r="E878" s="101" t="s">
        <v>223</v>
      </c>
      <c r="F878" s="21">
        <v>125.8</v>
      </c>
      <c r="G878" s="21">
        <f>125.8-125.8</f>
        <v>0</v>
      </c>
      <c r="H878" s="21">
        <v>125.8</v>
      </c>
    </row>
    <row r="879" spans="1:8" ht="31.5">
      <c r="A879" s="100" t="s">
        <v>9</v>
      </c>
      <c r="B879" s="100" t="s">
        <v>52</v>
      </c>
      <c r="C879" s="100">
        <v>2130200000</v>
      </c>
      <c r="D879" s="100"/>
      <c r="E879" s="101" t="s">
        <v>172</v>
      </c>
      <c r="F879" s="21">
        <f aca="true" t="shared" si="260" ref="F879:H881">F880</f>
        <v>98.5</v>
      </c>
      <c r="G879" s="21">
        <f t="shared" si="260"/>
        <v>0</v>
      </c>
      <c r="H879" s="21">
        <f t="shared" si="260"/>
        <v>98.5</v>
      </c>
    </row>
    <row r="880" spans="1:8" ht="31.5">
      <c r="A880" s="100" t="s">
        <v>9</v>
      </c>
      <c r="B880" s="100" t="s">
        <v>52</v>
      </c>
      <c r="C880" s="100">
        <v>2130220270</v>
      </c>
      <c r="D880" s="100"/>
      <c r="E880" s="101" t="s">
        <v>173</v>
      </c>
      <c r="F880" s="21">
        <f t="shared" si="260"/>
        <v>98.5</v>
      </c>
      <c r="G880" s="21">
        <f t="shared" si="260"/>
        <v>0</v>
      </c>
      <c r="H880" s="21">
        <f t="shared" si="260"/>
        <v>98.5</v>
      </c>
    </row>
    <row r="881" spans="1:8" ht="31.5">
      <c r="A881" s="100" t="s">
        <v>9</v>
      </c>
      <c r="B881" s="100" t="s">
        <v>52</v>
      </c>
      <c r="C881" s="100">
        <v>2130220270</v>
      </c>
      <c r="D881" s="100" t="s">
        <v>69</v>
      </c>
      <c r="E881" s="101" t="s">
        <v>95</v>
      </c>
      <c r="F881" s="21">
        <f t="shared" si="260"/>
        <v>98.5</v>
      </c>
      <c r="G881" s="21">
        <f t="shared" si="260"/>
        <v>0</v>
      </c>
      <c r="H881" s="21">
        <f t="shared" si="260"/>
        <v>98.5</v>
      </c>
    </row>
    <row r="882" spans="1:8" ht="31.5">
      <c r="A882" s="100" t="s">
        <v>9</v>
      </c>
      <c r="B882" s="100" t="s">
        <v>52</v>
      </c>
      <c r="C882" s="100">
        <v>2130220270</v>
      </c>
      <c r="D882" s="100">
        <v>240</v>
      </c>
      <c r="E882" s="101" t="s">
        <v>223</v>
      </c>
      <c r="F882" s="21">
        <v>98.5</v>
      </c>
      <c r="G882" s="21">
        <f>98.5-98.5</f>
        <v>0</v>
      </c>
      <c r="H882" s="21">
        <v>98.5</v>
      </c>
    </row>
    <row r="883" spans="1:8" ht="12.75">
      <c r="A883" s="100" t="s">
        <v>9</v>
      </c>
      <c r="B883" s="100" t="s">
        <v>52</v>
      </c>
      <c r="C883" s="100">
        <v>9900000000</v>
      </c>
      <c r="D883" s="100"/>
      <c r="E883" s="101" t="s">
        <v>105</v>
      </c>
      <c r="F883" s="21">
        <f aca="true" t="shared" si="261" ref="F883:H884">F884</f>
        <v>7496.7</v>
      </c>
      <c r="G883" s="21">
        <f t="shared" si="261"/>
        <v>7186.099999999999</v>
      </c>
      <c r="H883" s="21">
        <f t="shared" si="261"/>
        <v>7186.099999999999</v>
      </c>
    </row>
    <row r="884" spans="1:8" ht="31.5">
      <c r="A884" s="100" t="s">
        <v>9</v>
      </c>
      <c r="B884" s="100" t="s">
        <v>52</v>
      </c>
      <c r="C884" s="100">
        <v>9990000000</v>
      </c>
      <c r="D884" s="100"/>
      <c r="E884" s="101" t="s">
        <v>147</v>
      </c>
      <c r="F884" s="21">
        <f t="shared" si="261"/>
        <v>7496.7</v>
      </c>
      <c r="G884" s="21">
        <f t="shared" si="261"/>
        <v>7186.099999999999</v>
      </c>
      <c r="H884" s="21">
        <f t="shared" si="261"/>
        <v>7186.099999999999</v>
      </c>
    </row>
    <row r="885" spans="1:8" ht="31.5">
      <c r="A885" s="100" t="s">
        <v>9</v>
      </c>
      <c r="B885" s="100" t="s">
        <v>52</v>
      </c>
      <c r="C885" s="100">
        <v>9990200000</v>
      </c>
      <c r="D885" s="24"/>
      <c r="E885" s="101" t="s">
        <v>117</v>
      </c>
      <c r="F885" s="21">
        <f>F886+F891</f>
        <v>7496.7</v>
      </c>
      <c r="G885" s="21">
        <f aca="true" t="shared" si="262" ref="G885:H885">G886+G891</f>
        <v>7186.099999999999</v>
      </c>
      <c r="H885" s="21">
        <f t="shared" si="262"/>
        <v>7186.099999999999</v>
      </c>
    </row>
    <row r="886" spans="1:8" ht="47.25">
      <c r="A886" s="100" t="s">
        <v>9</v>
      </c>
      <c r="B886" s="100" t="s">
        <v>52</v>
      </c>
      <c r="C886" s="100">
        <v>9990225000</v>
      </c>
      <c r="D886" s="100"/>
      <c r="E886" s="101" t="s">
        <v>118</v>
      </c>
      <c r="F886" s="21">
        <f>F887+F889</f>
        <v>7332.099999999999</v>
      </c>
      <c r="G886" s="21">
        <f>G887+G889</f>
        <v>7186.099999999999</v>
      </c>
      <c r="H886" s="21">
        <f>H887+H889</f>
        <v>7186.099999999999</v>
      </c>
    </row>
    <row r="887" spans="1:8" ht="63">
      <c r="A887" s="100" t="s">
        <v>9</v>
      </c>
      <c r="B887" s="100" t="s">
        <v>52</v>
      </c>
      <c r="C887" s="100">
        <v>9990225000</v>
      </c>
      <c r="D887" s="100" t="s">
        <v>68</v>
      </c>
      <c r="E887" s="101" t="s">
        <v>1</v>
      </c>
      <c r="F887" s="21">
        <f>F888</f>
        <v>7307.9</v>
      </c>
      <c r="G887" s="21">
        <f>G888</f>
        <v>7161.9</v>
      </c>
      <c r="H887" s="21">
        <f>H888</f>
        <v>7161.9</v>
      </c>
    </row>
    <row r="888" spans="1:8" ht="31.5">
      <c r="A888" s="100" t="s">
        <v>9</v>
      </c>
      <c r="B888" s="100" t="s">
        <v>52</v>
      </c>
      <c r="C888" s="100">
        <v>9990225000</v>
      </c>
      <c r="D888" s="100">
        <v>120</v>
      </c>
      <c r="E888" s="101" t="s">
        <v>224</v>
      </c>
      <c r="F888" s="21">
        <f>6844.5+317.4+110+36</f>
        <v>7307.9</v>
      </c>
      <c r="G888" s="21">
        <f>6844.5+317.4+660-660</f>
        <v>7161.9</v>
      </c>
      <c r="H888" s="21">
        <f>6844.5+317.4+660-660</f>
        <v>7161.9</v>
      </c>
    </row>
    <row r="889" spans="1:8" ht="18.6" customHeight="1">
      <c r="A889" s="100" t="s">
        <v>9</v>
      </c>
      <c r="B889" s="100" t="s">
        <v>52</v>
      </c>
      <c r="C889" s="100">
        <v>9990225000</v>
      </c>
      <c r="D889" s="100" t="s">
        <v>70</v>
      </c>
      <c r="E889" s="101" t="s">
        <v>71</v>
      </c>
      <c r="F889" s="21">
        <f>F890</f>
        <v>24.2</v>
      </c>
      <c r="G889" s="21">
        <f>G890</f>
        <v>24.2</v>
      </c>
      <c r="H889" s="21">
        <f>H890</f>
        <v>24.2</v>
      </c>
    </row>
    <row r="890" spans="1:8" ht="18.6" customHeight="1">
      <c r="A890" s="100" t="s">
        <v>9</v>
      </c>
      <c r="B890" s="100" t="s">
        <v>52</v>
      </c>
      <c r="C890" s="100">
        <v>9990225000</v>
      </c>
      <c r="D890" s="100">
        <v>850</v>
      </c>
      <c r="E890" s="101" t="s">
        <v>100</v>
      </c>
      <c r="F890" s="21">
        <v>24.2</v>
      </c>
      <c r="G890" s="21">
        <v>24.2</v>
      </c>
      <c r="H890" s="21">
        <v>24.2</v>
      </c>
    </row>
    <row r="891" spans="1:8" ht="47.25">
      <c r="A891" s="322" t="s">
        <v>9</v>
      </c>
      <c r="B891" s="322" t="s">
        <v>52</v>
      </c>
      <c r="C891" s="330">
        <v>9990255492</v>
      </c>
      <c r="D891" s="322"/>
      <c r="E891" s="323" t="s">
        <v>766</v>
      </c>
      <c r="F891" s="21">
        <f>F892</f>
        <v>164.6</v>
      </c>
      <c r="G891" s="21">
        <f aca="true" t="shared" si="263" ref="G891:H892">G892</f>
        <v>0</v>
      </c>
      <c r="H891" s="21">
        <f t="shared" si="263"/>
        <v>0</v>
      </c>
    </row>
    <row r="892" spans="1:8" ht="63">
      <c r="A892" s="322" t="s">
        <v>9</v>
      </c>
      <c r="B892" s="322" t="s">
        <v>52</v>
      </c>
      <c r="C892" s="330">
        <v>9990255492</v>
      </c>
      <c r="D892" s="322" t="s">
        <v>68</v>
      </c>
      <c r="E892" s="323" t="s">
        <v>1</v>
      </c>
      <c r="F892" s="21">
        <f>F893</f>
        <v>164.6</v>
      </c>
      <c r="G892" s="21">
        <f t="shared" si="263"/>
        <v>0</v>
      </c>
      <c r="H892" s="21">
        <f t="shared" si="263"/>
        <v>0</v>
      </c>
    </row>
    <row r="893" spans="1:8" ht="31.5">
      <c r="A893" s="322" t="s">
        <v>9</v>
      </c>
      <c r="B893" s="322" t="s">
        <v>52</v>
      </c>
      <c r="C893" s="330">
        <v>9990255492</v>
      </c>
      <c r="D893" s="322">
        <v>120</v>
      </c>
      <c r="E893" s="323" t="s">
        <v>224</v>
      </c>
      <c r="F893" s="21">
        <v>164.6</v>
      </c>
      <c r="G893" s="21">
        <v>0</v>
      </c>
      <c r="H893" s="21">
        <v>0</v>
      </c>
    </row>
    <row r="894" spans="1:8" ht="12.75">
      <c r="A894" s="100" t="s">
        <v>9</v>
      </c>
      <c r="B894" s="100" t="s">
        <v>39</v>
      </c>
      <c r="C894" s="100" t="s">
        <v>66</v>
      </c>
      <c r="D894" s="100" t="s">
        <v>66</v>
      </c>
      <c r="E894" s="101" t="s">
        <v>31</v>
      </c>
      <c r="F894" s="21">
        <f>F895</f>
        <v>9592.7</v>
      </c>
      <c r="G894" s="21">
        <f aca="true" t="shared" si="264" ref="G894:H898">G895</f>
        <v>9592.7</v>
      </c>
      <c r="H894" s="21">
        <f t="shared" si="264"/>
        <v>9592.7</v>
      </c>
    </row>
    <row r="895" spans="1:8" ht="12.75">
      <c r="A895" s="100" t="s">
        <v>9</v>
      </c>
      <c r="B895" s="100" t="s">
        <v>84</v>
      </c>
      <c r="C895" s="100" t="s">
        <v>66</v>
      </c>
      <c r="D895" s="100" t="s">
        <v>66</v>
      </c>
      <c r="E895" s="101" t="s">
        <v>85</v>
      </c>
      <c r="F895" s="21">
        <f>F896</f>
        <v>9592.7</v>
      </c>
      <c r="G895" s="21">
        <f t="shared" si="264"/>
        <v>9592.7</v>
      </c>
      <c r="H895" s="21">
        <f t="shared" si="264"/>
        <v>9592.7</v>
      </c>
    </row>
    <row r="896" spans="1:8" ht="39.6" customHeight="1">
      <c r="A896" s="100" t="s">
        <v>9</v>
      </c>
      <c r="B896" s="100" t="s">
        <v>84</v>
      </c>
      <c r="C896" s="102">
        <v>2100000000</v>
      </c>
      <c r="D896" s="100"/>
      <c r="E896" s="101" t="s">
        <v>324</v>
      </c>
      <c r="F896" s="21">
        <f>F897</f>
        <v>9592.7</v>
      </c>
      <c r="G896" s="21">
        <f t="shared" si="264"/>
        <v>9592.7</v>
      </c>
      <c r="H896" s="21">
        <f t="shared" si="264"/>
        <v>9592.7</v>
      </c>
    </row>
    <row r="897" spans="1:8" ht="12.75">
      <c r="A897" s="100" t="s">
        <v>9</v>
      </c>
      <c r="B897" s="100" t="s">
        <v>84</v>
      </c>
      <c r="C897" s="100">
        <v>2110000000</v>
      </c>
      <c r="D897" s="100"/>
      <c r="E897" s="101" t="s">
        <v>166</v>
      </c>
      <c r="F897" s="21">
        <f>F898</f>
        <v>9592.7</v>
      </c>
      <c r="G897" s="21">
        <f t="shared" si="264"/>
        <v>9592.7</v>
      </c>
      <c r="H897" s="21">
        <f t="shared" si="264"/>
        <v>9592.7</v>
      </c>
    </row>
    <row r="898" spans="1:8" ht="47.25">
      <c r="A898" s="100" t="s">
        <v>9</v>
      </c>
      <c r="B898" s="100" t="s">
        <v>84</v>
      </c>
      <c r="C898" s="100">
        <v>2110200000</v>
      </c>
      <c r="D898" s="100"/>
      <c r="E898" s="101" t="s">
        <v>174</v>
      </c>
      <c r="F898" s="21">
        <f>F899</f>
        <v>9592.7</v>
      </c>
      <c r="G898" s="21">
        <f t="shared" si="264"/>
        <v>9592.7</v>
      </c>
      <c r="H898" s="21">
        <f t="shared" si="264"/>
        <v>9592.7</v>
      </c>
    </row>
    <row r="899" spans="1:8" ht="78.75">
      <c r="A899" s="100" t="s">
        <v>9</v>
      </c>
      <c r="B899" s="100" t="s">
        <v>84</v>
      </c>
      <c r="C899" s="100">
        <v>2110210500</v>
      </c>
      <c r="D899" s="100"/>
      <c r="E899" s="101" t="s">
        <v>218</v>
      </c>
      <c r="F899" s="21">
        <f>F900+F902</f>
        <v>9592.7</v>
      </c>
      <c r="G899" s="21">
        <f>G900+G902</f>
        <v>9592.7</v>
      </c>
      <c r="H899" s="21">
        <f>H900+H902</f>
        <v>9592.7</v>
      </c>
    </row>
    <row r="900" spans="1:8" ht="31.5">
      <c r="A900" s="100" t="s">
        <v>9</v>
      </c>
      <c r="B900" s="100" t="s">
        <v>84</v>
      </c>
      <c r="C900" s="100">
        <v>2110210500</v>
      </c>
      <c r="D900" s="100" t="s">
        <v>69</v>
      </c>
      <c r="E900" s="101" t="s">
        <v>95</v>
      </c>
      <c r="F900" s="21">
        <f>F901</f>
        <v>233.9</v>
      </c>
      <c r="G900" s="21">
        <f>G901</f>
        <v>233.9</v>
      </c>
      <c r="H900" s="21">
        <f>H901</f>
        <v>233.9</v>
      </c>
    </row>
    <row r="901" spans="1:8" ht="31.5">
      <c r="A901" s="100" t="s">
        <v>9</v>
      </c>
      <c r="B901" s="100" t="s">
        <v>84</v>
      </c>
      <c r="C901" s="100">
        <v>2110210500</v>
      </c>
      <c r="D901" s="100">
        <v>240</v>
      </c>
      <c r="E901" s="101" t="s">
        <v>223</v>
      </c>
      <c r="F901" s="21">
        <f>233.3+0.6</f>
        <v>233.9</v>
      </c>
      <c r="G901" s="21">
        <f>233.3+0.6</f>
        <v>233.9</v>
      </c>
      <c r="H901" s="21">
        <f>233.3+0.6</f>
        <v>233.9</v>
      </c>
    </row>
    <row r="902" spans="1:8" ht="12.75">
      <c r="A902" s="100" t="s">
        <v>9</v>
      </c>
      <c r="B902" s="100" t="s">
        <v>84</v>
      </c>
      <c r="C902" s="100">
        <v>2110210500</v>
      </c>
      <c r="D902" s="100" t="s">
        <v>73</v>
      </c>
      <c r="E902" s="101" t="s">
        <v>74</v>
      </c>
      <c r="F902" s="21">
        <f>F903</f>
        <v>9358.800000000001</v>
      </c>
      <c r="G902" s="21">
        <f>G903</f>
        <v>9358.800000000001</v>
      </c>
      <c r="H902" s="21">
        <f>H903</f>
        <v>9358.800000000001</v>
      </c>
    </row>
    <row r="903" spans="1:8" ht="31.5">
      <c r="A903" s="100" t="s">
        <v>9</v>
      </c>
      <c r="B903" s="100" t="s">
        <v>84</v>
      </c>
      <c r="C903" s="100">
        <v>2110210500</v>
      </c>
      <c r="D903" s="1" t="s">
        <v>101</v>
      </c>
      <c r="E903" s="47" t="s">
        <v>102</v>
      </c>
      <c r="F903" s="21">
        <f>9333.7+25.1</f>
        <v>9358.800000000001</v>
      </c>
      <c r="G903" s="21">
        <f>9333.7+25.1</f>
        <v>9358.800000000001</v>
      </c>
      <c r="H903" s="21">
        <f>9333.7+25.1</f>
        <v>9358.800000000001</v>
      </c>
    </row>
  </sheetData>
  <autoFilter ref="A8:H8"/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3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54" t="s">
        <v>376</v>
      </c>
      <c r="B1" s="354"/>
      <c r="C1" s="354"/>
      <c r="D1" s="354"/>
      <c r="E1" s="354"/>
      <c r="F1" s="354"/>
      <c r="G1" s="354"/>
    </row>
    <row r="2" spans="1:7" ht="37.15" customHeight="1">
      <c r="A2" s="319"/>
      <c r="B2" s="319"/>
      <c r="C2" s="319"/>
      <c r="D2" s="359" t="s">
        <v>779</v>
      </c>
      <c r="E2" s="359"/>
      <c r="F2" s="359"/>
      <c r="G2" s="359"/>
    </row>
    <row r="3" spans="1:7" ht="25.15" customHeight="1">
      <c r="A3" s="319"/>
      <c r="B3" s="319"/>
      <c r="C3" s="319"/>
      <c r="D3" s="321"/>
      <c r="E3" s="321"/>
      <c r="F3" s="321"/>
      <c r="G3" s="321"/>
    </row>
    <row r="4" spans="1:7" ht="54" customHeight="1">
      <c r="A4" s="360" t="s">
        <v>357</v>
      </c>
      <c r="B4" s="360"/>
      <c r="C4" s="360"/>
      <c r="D4" s="360"/>
      <c r="E4" s="360"/>
      <c r="F4" s="360"/>
      <c r="G4" s="360"/>
    </row>
    <row r="5" spans="1:7" ht="12.75">
      <c r="A5" s="363" t="s">
        <v>36</v>
      </c>
      <c r="B5" s="363" t="s">
        <v>16</v>
      </c>
      <c r="C5" s="363" t="s">
        <v>17</v>
      </c>
      <c r="D5" s="364" t="s">
        <v>18</v>
      </c>
      <c r="E5" s="363" t="s">
        <v>87</v>
      </c>
      <c r="F5" s="363"/>
      <c r="G5" s="363"/>
    </row>
    <row r="6" spans="1:7" ht="15.6" customHeight="1">
      <c r="A6" s="363" t="s">
        <v>66</v>
      </c>
      <c r="B6" s="363" t="s">
        <v>66</v>
      </c>
      <c r="C6" s="363" t="s">
        <v>66</v>
      </c>
      <c r="D6" s="364" t="s">
        <v>66</v>
      </c>
      <c r="E6" s="344" t="s">
        <v>279</v>
      </c>
      <c r="F6" s="344" t="s">
        <v>88</v>
      </c>
      <c r="G6" s="344"/>
    </row>
    <row r="7" spans="1:7" ht="12.75">
      <c r="A7" s="363" t="s">
        <v>66</v>
      </c>
      <c r="B7" s="363" t="s">
        <v>66</v>
      </c>
      <c r="C7" s="363" t="s">
        <v>66</v>
      </c>
      <c r="D7" s="364" t="s">
        <v>66</v>
      </c>
      <c r="E7" s="344" t="s">
        <v>66</v>
      </c>
      <c r="F7" s="317" t="s">
        <v>327</v>
      </c>
      <c r="G7" s="317" t="s">
        <v>354</v>
      </c>
    </row>
    <row r="8" spans="1:7" ht="12.75">
      <c r="A8" s="324" t="s">
        <v>3</v>
      </c>
      <c r="B8" s="324" t="s">
        <v>77</v>
      </c>
      <c r="C8" s="324">
        <v>3</v>
      </c>
      <c r="D8" s="324" t="s">
        <v>79</v>
      </c>
      <c r="E8" s="324" t="s">
        <v>80</v>
      </c>
      <c r="F8" s="324" t="s">
        <v>81</v>
      </c>
      <c r="G8" s="324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E10+E172+E196+E252+E355+E629+E702+E755+E830</f>
        <v>1322360.4</v>
      </c>
      <c r="F9" s="6">
        <f>F10+F172+F196+F252+F355+F629+F702+F755+F830</f>
        <v>979085.6999999998</v>
      </c>
      <c r="G9" s="6">
        <f>G10+G172+G196+G252+G355+G629+G702+G755+G830</f>
        <v>935165.9999999999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E11+E17+E29+E46+E52+E71+E77+E64</f>
        <v>90128.20000000001</v>
      </c>
      <c r="F10" s="6">
        <f>F11+F17+F29+F46+F52+F71+F77+F64</f>
        <v>80533.8</v>
      </c>
      <c r="G10" s="6">
        <f>G11+G17+G29+G46+G52+G71+G77+G64</f>
        <v>79528.70000000001</v>
      </c>
    </row>
    <row r="11" spans="1:7" ht="31.5">
      <c r="A11" s="324" t="s">
        <v>43</v>
      </c>
      <c r="B11" s="324" t="s">
        <v>66</v>
      </c>
      <c r="C11" s="324" t="s">
        <v>66</v>
      </c>
      <c r="D11" s="325" t="s">
        <v>59</v>
      </c>
      <c r="E11" s="7">
        <f>E12</f>
        <v>0</v>
      </c>
      <c r="F11" s="7">
        <f aca="true" t="shared" si="0" ref="F11:G15">F12</f>
        <v>1861.1</v>
      </c>
      <c r="G11" s="7">
        <f t="shared" si="0"/>
        <v>1861.1</v>
      </c>
    </row>
    <row r="12" spans="1:7" ht="12.75">
      <c r="A12" s="322" t="s">
        <v>43</v>
      </c>
      <c r="B12" s="322">
        <v>9900000000</v>
      </c>
      <c r="C12" s="322"/>
      <c r="D12" s="49" t="s">
        <v>105</v>
      </c>
      <c r="E12" s="17">
        <f>E13</f>
        <v>0</v>
      </c>
      <c r="F12" s="17">
        <f t="shared" si="0"/>
        <v>1861.1</v>
      </c>
      <c r="G12" s="17">
        <f t="shared" si="0"/>
        <v>1861.1</v>
      </c>
    </row>
    <row r="13" spans="1:7" ht="31.5">
      <c r="A13" s="322" t="s">
        <v>43</v>
      </c>
      <c r="B13" s="322">
        <v>9990000000</v>
      </c>
      <c r="C13" s="322"/>
      <c r="D13" s="49" t="s">
        <v>147</v>
      </c>
      <c r="E13" s="17">
        <f>E14</f>
        <v>0</v>
      </c>
      <c r="F13" s="17">
        <f t="shared" si="0"/>
        <v>1861.1</v>
      </c>
      <c r="G13" s="17">
        <f t="shared" si="0"/>
        <v>1861.1</v>
      </c>
    </row>
    <row r="14" spans="1:7" ht="12.75">
      <c r="A14" s="322" t="s">
        <v>43</v>
      </c>
      <c r="B14" s="322">
        <v>9990021000</v>
      </c>
      <c r="C14" s="24"/>
      <c r="D14" s="49" t="s">
        <v>148</v>
      </c>
      <c r="E14" s="17">
        <f>E15</f>
        <v>0</v>
      </c>
      <c r="F14" s="17">
        <f t="shared" si="0"/>
        <v>1861.1</v>
      </c>
      <c r="G14" s="17">
        <f t="shared" si="0"/>
        <v>1861.1</v>
      </c>
    </row>
    <row r="15" spans="1:7" ht="63">
      <c r="A15" s="322" t="s">
        <v>43</v>
      </c>
      <c r="B15" s="322">
        <v>9990021000</v>
      </c>
      <c r="C15" s="322" t="s">
        <v>68</v>
      </c>
      <c r="D15" s="49" t="s">
        <v>1</v>
      </c>
      <c r="E15" s="17">
        <f>E16</f>
        <v>0</v>
      </c>
      <c r="F15" s="17">
        <f t="shared" si="0"/>
        <v>1861.1</v>
      </c>
      <c r="G15" s="17">
        <f t="shared" si="0"/>
        <v>1861.1</v>
      </c>
    </row>
    <row r="16" spans="1:7" ht="31.5">
      <c r="A16" s="322" t="s">
        <v>43</v>
      </c>
      <c r="B16" s="322">
        <v>9990021000</v>
      </c>
      <c r="C16" s="322">
        <v>120</v>
      </c>
      <c r="D16" s="49" t="s">
        <v>224</v>
      </c>
      <c r="E16" s="17">
        <f>'№ 4 ведом'!F17</f>
        <v>0</v>
      </c>
      <c r="F16" s="17">
        <f>'№ 4 ведом'!G17</f>
        <v>1861.1</v>
      </c>
      <c r="G16" s="17">
        <f>'№ 4 ведом'!H17</f>
        <v>1861.1</v>
      </c>
    </row>
    <row r="17" spans="1:7" ht="47.25">
      <c r="A17" s="324" t="s">
        <v>44</v>
      </c>
      <c r="B17" s="324" t="s">
        <v>66</v>
      </c>
      <c r="C17" s="324" t="s">
        <v>66</v>
      </c>
      <c r="D17" s="325" t="s">
        <v>21</v>
      </c>
      <c r="E17" s="7">
        <f>E18</f>
        <v>3835.2000000000003</v>
      </c>
      <c r="F17" s="7">
        <f aca="true" t="shared" si="1" ref="F17:G19">F18</f>
        <v>3688.2000000000003</v>
      </c>
      <c r="G17" s="7">
        <f t="shared" si="1"/>
        <v>3688.2000000000003</v>
      </c>
    </row>
    <row r="18" spans="1:7" ht="12.75">
      <c r="A18" s="322" t="s">
        <v>44</v>
      </c>
      <c r="B18" s="317" t="s">
        <v>110</v>
      </c>
      <c r="C18" s="317" t="s">
        <v>66</v>
      </c>
      <c r="D18" s="323" t="s">
        <v>105</v>
      </c>
      <c r="E18" s="17">
        <f>E19</f>
        <v>3835.2000000000003</v>
      </c>
      <c r="F18" s="17">
        <f t="shared" si="1"/>
        <v>3688.2000000000003</v>
      </c>
      <c r="G18" s="17">
        <f t="shared" si="1"/>
        <v>3688.2000000000003</v>
      </c>
    </row>
    <row r="19" spans="1:7" ht="31.5">
      <c r="A19" s="322" t="s">
        <v>44</v>
      </c>
      <c r="B19" s="322">
        <v>9990000000</v>
      </c>
      <c r="C19" s="322"/>
      <c r="D19" s="49" t="s">
        <v>147</v>
      </c>
      <c r="E19" s="17">
        <f>E20</f>
        <v>3835.2000000000003</v>
      </c>
      <c r="F19" s="17">
        <f t="shared" si="1"/>
        <v>3688.2000000000003</v>
      </c>
      <c r="G19" s="17">
        <f t="shared" si="1"/>
        <v>3688.2000000000003</v>
      </c>
    </row>
    <row r="20" spans="1:7" ht="31.5">
      <c r="A20" s="322" t="s">
        <v>44</v>
      </c>
      <c r="B20" s="322">
        <v>9990100000</v>
      </c>
      <c r="C20" s="322"/>
      <c r="D20" s="49" t="s">
        <v>164</v>
      </c>
      <c r="E20" s="17">
        <f>E21+E26</f>
        <v>3835.2000000000003</v>
      </c>
      <c r="F20" s="17">
        <f aca="true" t="shared" si="2" ref="F20:G20">F21+F26</f>
        <v>3688.2000000000003</v>
      </c>
      <c r="G20" s="17">
        <f t="shared" si="2"/>
        <v>3688.2000000000003</v>
      </c>
    </row>
    <row r="21" spans="1:7" ht="31.5">
      <c r="A21" s="322" t="s">
        <v>44</v>
      </c>
      <c r="B21" s="322">
        <v>9990123000</v>
      </c>
      <c r="C21" s="322"/>
      <c r="D21" s="49" t="s">
        <v>165</v>
      </c>
      <c r="E21" s="17">
        <f>E22+E24</f>
        <v>3790.3</v>
      </c>
      <c r="F21" s="17">
        <f>F22+F24</f>
        <v>3688.2000000000003</v>
      </c>
      <c r="G21" s="17">
        <f>G22+G24</f>
        <v>3688.2000000000003</v>
      </c>
    </row>
    <row r="22" spans="1:7" ht="63">
      <c r="A22" s="322" t="s">
        <v>44</v>
      </c>
      <c r="B22" s="322">
        <v>9990123000</v>
      </c>
      <c r="C22" s="322" t="s">
        <v>68</v>
      </c>
      <c r="D22" s="49" t="s">
        <v>1</v>
      </c>
      <c r="E22" s="17">
        <f>E23</f>
        <v>3180.5</v>
      </c>
      <c r="F22" s="17">
        <f>F23</f>
        <v>3126.3</v>
      </c>
      <c r="G22" s="17">
        <f>G23</f>
        <v>3126.3</v>
      </c>
    </row>
    <row r="23" spans="1:7" ht="31.5">
      <c r="A23" s="322" t="s">
        <v>44</v>
      </c>
      <c r="B23" s="322">
        <v>9990123000</v>
      </c>
      <c r="C23" s="322">
        <v>120</v>
      </c>
      <c r="D23" s="49" t="s">
        <v>224</v>
      </c>
      <c r="E23" s="17">
        <f>'№ 4 ведом'!F653</f>
        <v>3180.5</v>
      </c>
      <c r="F23" s="17">
        <f>'№ 4 ведом'!G653</f>
        <v>3126.3</v>
      </c>
      <c r="G23" s="17">
        <f>'№ 4 ведом'!H653</f>
        <v>3126.3</v>
      </c>
    </row>
    <row r="24" spans="1:7" ht="31.5">
      <c r="A24" s="322" t="s">
        <v>44</v>
      </c>
      <c r="B24" s="322">
        <v>9990123000</v>
      </c>
      <c r="C24" s="317" t="s">
        <v>69</v>
      </c>
      <c r="D24" s="323" t="s">
        <v>95</v>
      </c>
      <c r="E24" s="17">
        <f>E25</f>
        <v>609.8</v>
      </c>
      <c r="F24" s="17">
        <f>F25</f>
        <v>561.9</v>
      </c>
      <c r="G24" s="17">
        <f>G25</f>
        <v>561.9</v>
      </c>
    </row>
    <row r="25" spans="1:7" ht="31.5">
      <c r="A25" s="322" t="s">
        <v>44</v>
      </c>
      <c r="B25" s="322">
        <v>9990123000</v>
      </c>
      <c r="C25" s="322">
        <v>240</v>
      </c>
      <c r="D25" s="323" t="s">
        <v>223</v>
      </c>
      <c r="E25" s="17">
        <f>'№ 4 ведом'!F655</f>
        <v>609.8</v>
      </c>
      <c r="F25" s="17">
        <f>'№ 4 ведом'!G655</f>
        <v>561.9</v>
      </c>
      <c r="G25" s="17">
        <f>'№ 4 ведом'!H655</f>
        <v>561.9</v>
      </c>
    </row>
    <row r="26" spans="1:7" ht="47.25">
      <c r="A26" s="322" t="s">
        <v>44</v>
      </c>
      <c r="B26" s="330">
        <v>9990155492</v>
      </c>
      <c r="C26" s="322"/>
      <c r="D26" s="323" t="s">
        <v>766</v>
      </c>
      <c r="E26" s="21">
        <f>E27</f>
        <v>44.9</v>
      </c>
      <c r="F26" s="21">
        <f aca="true" t="shared" si="3" ref="F26:G27">F27</f>
        <v>0</v>
      </c>
      <c r="G26" s="21">
        <f t="shared" si="3"/>
        <v>0</v>
      </c>
    </row>
    <row r="27" spans="1:7" ht="63">
      <c r="A27" s="322" t="s">
        <v>44</v>
      </c>
      <c r="B27" s="330">
        <v>9990155492</v>
      </c>
      <c r="C27" s="322" t="s">
        <v>68</v>
      </c>
      <c r="D27" s="323" t="s">
        <v>1</v>
      </c>
      <c r="E27" s="21">
        <f>E28</f>
        <v>44.9</v>
      </c>
      <c r="F27" s="21">
        <f t="shared" si="3"/>
        <v>0</v>
      </c>
      <c r="G27" s="21">
        <f t="shared" si="3"/>
        <v>0</v>
      </c>
    </row>
    <row r="28" spans="1:7" ht="31.5">
      <c r="A28" s="322" t="s">
        <v>44</v>
      </c>
      <c r="B28" s="330">
        <v>9990155492</v>
      </c>
      <c r="C28" s="322">
        <v>120</v>
      </c>
      <c r="D28" s="323" t="s">
        <v>224</v>
      </c>
      <c r="E28" s="21">
        <f>'№ 4 ведом'!F658</f>
        <v>44.9</v>
      </c>
      <c r="F28" s="21">
        <f>'№ 4 ведом'!G658</f>
        <v>0</v>
      </c>
      <c r="G28" s="21">
        <f>'№ 4 ведом'!H658</f>
        <v>0</v>
      </c>
    </row>
    <row r="29" spans="1:7" ht="47.25">
      <c r="A29" s="322" t="s">
        <v>45</v>
      </c>
      <c r="B29" s="322" t="s">
        <v>66</v>
      </c>
      <c r="C29" s="322" t="s">
        <v>66</v>
      </c>
      <c r="D29" s="49" t="s">
        <v>22</v>
      </c>
      <c r="E29" s="17">
        <f>E30</f>
        <v>28830.000000000004</v>
      </c>
      <c r="F29" s="17">
        <f aca="true" t="shared" si="4" ref="F29:G31">F30</f>
        <v>26699.4</v>
      </c>
      <c r="G29" s="17">
        <f t="shared" si="4"/>
        <v>26706.600000000002</v>
      </c>
    </row>
    <row r="30" spans="1:7" ht="12.75">
      <c r="A30" s="322" t="s">
        <v>45</v>
      </c>
      <c r="B30" s="322">
        <v>9900000000</v>
      </c>
      <c r="C30" s="322"/>
      <c r="D30" s="49" t="s">
        <v>105</v>
      </c>
      <c r="E30" s="17">
        <f>E31</f>
        <v>28830.000000000004</v>
      </c>
      <c r="F30" s="17">
        <f t="shared" si="4"/>
        <v>26699.4</v>
      </c>
      <c r="G30" s="17">
        <f t="shared" si="4"/>
        <v>26706.600000000002</v>
      </c>
    </row>
    <row r="31" spans="1:7" ht="31.5">
      <c r="A31" s="322" t="s">
        <v>45</v>
      </c>
      <c r="B31" s="322">
        <v>9990000000</v>
      </c>
      <c r="C31" s="322"/>
      <c r="D31" s="49" t="s">
        <v>147</v>
      </c>
      <c r="E31" s="17">
        <f>E32</f>
        <v>28830.000000000004</v>
      </c>
      <c r="F31" s="17">
        <f t="shared" si="4"/>
        <v>26699.4</v>
      </c>
      <c r="G31" s="17">
        <f t="shared" si="4"/>
        <v>26706.600000000002</v>
      </c>
    </row>
    <row r="32" spans="1:7" ht="31.5">
      <c r="A32" s="322" t="s">
        <v>45</v>
      </c>
      <c r="B32" s="322">
        <v>9990200000</v>
      </c>
      <c r="C32" s="24"/>
      <c r="D32" s="49" t="s">
        <v>117</v>
      </c>
      <c r="E32" s="17">
        <f>E36+E33+E43</f>
        <v>28830.000000000004</v>
      </c>
      <c r="F32" s="17">
        <f aca="true" t="shared" si="5" ref="F32:G32">F36+F33+F43</f>
        <v>26699.4</v>
      </c>
      <c r="G32" s="17">
        <f t="shared" si="5"/>
        <v>26706.600000000002</v>
      </c>
    </row>
    <row r="33" spans="1:7" ht="63">
      <c r="A33" s="322" t="s">
        <v>45</v>
      </c>
      <c r="B33" s="322">
        <v>9990210510</v>
      </c>
      <c r="C33" s="322"/>
      <c r="D33" s="49" t="s">
        <v>149</v>
      </c>
      <c r="E33" s="17">
        <f aca="true" t="shared" si="6" ref="E33:G34">E34</f>
        <v>733.2</v>
      </c>
      <c r="F33" s="17">
        <f t="shared" si="6"/>
        <v>740.2</v>
      </c>
      <c r="G33" s="17">
        <f t="shared" si="6"/>
        <v>747.4</v>
      </c>
    </row>
    <row r="34" spans="1:7" ht="63">
      <c r="A34" s="322" t="s">
        <v>45</v>
      </c>
      <c r="B34" s="322">
        <v>9990210510</v>
      </c>
      <c r="C34" s="322" t="s">
        <v>68</v>
      </c>
      <c r="D34" s="49" t="s">
        <v>1</v>
      </c>
      <c r="E34" s="17">
        <f t="shared" si="6"/>
        <v>733.2</v>
      </c>
      <c r="F34" s="17">
        <f t="shared" si="6"/>
        <v>740.2</v>
      </c>
      <c r="G34" s="17">
        <f t="shared" si="6"/>
        <v>747.4</v>
      </c>
    </row>
    <row r="35" spans="1:7" ht="31.5">
      <c r="A35" s="322" t="s">
        <v>45</v>
      </c>
      <c r="B35" s="322">
        <v>9990210510</v>
      </c>
      <c r="C35" s="322">
        <v>120</v>
      </c>
      <c r="D35" s="49" t="s">
        <v>224</v>
      </c>
      <c r="E35" s="17">
        <f>'№ 4 ведом'!F24</f>
        <v>733.2</v>
      </c>
      <c r="F35" s="17">
        <f>'№ 4 ведом'!G24</f>
        <v>740.2</v>
      </c>
      <c r="G35" s="17">
        <f>'№ 4 ведом'!H24</f>
        <v>747.4</v>
      </c>
    </row>
    <row r="36" spans="1:7" ht="47.25">
      <c r="A36" s="322" t="s">
        <v>45</v>
      </c>
      <c r="B36" s="322">
        <v>9990225000</v>
      </c>
      <c r="C36" s="322"/>
      <c r="D36" s="49" t="s">
        <v>118</v>
      </c>
      <c r="E36" s="17">
        <f>E37+E41+E39</f>
        <v>27593.9</v>
      </c>
      <c r="F36" s="17">
        <f aca="true" t="shared" si="7" ref="F36:G36">F37+F41+F39</f>
        <v>25959.2</v>
      </c>
      <c r="G36" s="17">
        <f t="shared" si="7"/>
        <v>25959.2</v>
      </c>
    </row>
    <row r="37" spans="1:7" ht="63">
      <c r="A37" s="322" t="s">
        <v>45</v>
      </c>
      <c r="B37" s="322">
        <v>9990225000</v>
      </c>
      <c r="C37" s="322" t="s">
        <v>68</v>
      </c>
      <c r="D37" s="49" t="s">
        <v>1</v>
      </c>
      <c r="E37" s="17">
        <f>E38</f>
        <v>27476.2</v>
      </c>
      <c r="F37" s="17">
        <f>F38</f>
        <v>25879.7</v>
      </c>
      <c r="G37" s="17">
        <f>G38</f>
        <v>25879.7</v>
      </c>
    </row>
    <row r="38" spans="1:7" ht="31.5">
      <c r="A38" s="322" t="s">
        <v>45</v>
      </c>
      <c r="B38" s="322">
        <v>9990225000</v>
      </c>
      <c r="C38" s="322">
        <v>120</v>
      </c>
      <c r="D38" s="49" t="s">
        <v>224</v>
      </c>
      <c r="E38" s="17">
        <f>'№ 4 ведом'!F27</f>
        <v>27476.2</v>
      </c>
      <c r="F38" s="17">
        <f>'№ 4 ведом'!G27</f>
        <v>25879.7</v>
      </c>
      <c r="G38" s="17">
        <f>'№ 4 ведом'!H27</f>
        <v>25879.7</v>
      </c>
    </row>
    <row r="39" spans="1:7" ht="31.5">
      <c r="A39" s="322" t="s">
        <v>45</v>
      </c>
      <c r="B39" s="322">
        <v>9990225000</v>
      </c>
      <c r="C39" s="317" t="s">
        <v>69</v>
      </c>
      <c r="D39" s="323" t="s">
        <v>95</v>
      </c>
      <c r="E39" s="17">
        <f>E40</f>
        <v>33</v>
      </c>
      <c r="F39" s="17">
        <f aca="true" t="shared" si="8" ref="F39:G39">F40</f>
        <v>0</v>
      </c>
      <c r="G39" s="17">
        <f t="shared" si="8"/>
        <v>0</v>
      </c>
    </row>
    <row r="40" spans="1:7" ht="31.5">
      <c r="A40" s="322" t="s">
        <v>45</v>
      </c>
      <c r="B40" s="322">
        <v>9990225000</v>
      </c>
      <c r="C40" s="322">
        <v>240</v>
      </c>
      <c r="D40" s="323" t="s">
        <v>223</v>
      </c>
      <c r="E40" s="17">
        <f>'№ 4 ведом'!F29</f>
        <v>33</v>
      </c>
      <c r="F40" s="17">
        <f>'№ 4 ведом'!G29</f>
        <v>0</v>
      </c>
      <c r="G40" s="17">
        <f>'№ 4 ведом'!H29</f>
        <v>0</v>
      </c>
    </row>
    <row r="41" spans="1:7" ht="12.75">
      <c r="A41" s="322" t="s">
        <v>45</v>
      </c>
      <c r="B41" s="322">
        <v>9990225000</v>
      </c>
      <c r="C41" s="322" t="s">
        <v>70</v>
      </c>
      <c r="D41" s="49" t="s">
        <v>71</v>
      </c>
      <c r="E41" s="17">
        <f>E42</f>
        <v>84.7</v>
      </c>
      <c r="F41" s="17">
        <f>F42</f>
        <v>79.5</v>
      </c>
      <c r="G41" s="17">
        <f>G42</f>
        <v>79.5</v>
      </c>
    </row>
    <row r="42" spans="1:7" ht="12.75">
      <c r="A42" s="322" t="s">
        <v>45</v>
      </c>
      <c r="B42" s="322">
        <v>9990225000</v>
      </c>
      <c r="C42" s="322">
        <v>850</v>
      </c>
      <c r="D42" s="49" t="s">
        <v>100</v>
      </c>
      <c r="E42" s="17">
        <f>'№ 4 ведом'!F31</f>
        <v>84.7</v>
      </c>
      <c r="F42" s="17">
        <f>'№ 4 ведом'!G31</f>
        <v>79.5</v>
      </c>
      <c r="G42" s="17">
        <f>'№ 4 ведом'!H31</f>
        <v>79.5</v>
      </c>
    </row>
    <row r="43" spans="1:7" ht="47.25">
      <c r="A43" s="322" t="s">
        <v>45</v>
      </c>
      <c r="B43" s="330">
        <v>9990255492</v>
      </c>
      <c r="C43" s="322"/>
      <c r="D43" s="323" t="s">
        <v>766</v>
      </c>
      <c r="E43" s="21">
        <f>E44</f>
        <v>502.9</v>
      </c>
      <c r="F43" s="21">
        <f aca="true" t="shared" si="9" ref="F43:G44">F44</f>
        <v>0</v>
      </c>
      <c r="G43" s="21">
        <f t="shared" si="9"/>
        <v>0</v>
      </c>
    </row>
    <row r="44" spans="1:7" ht="63">
      <c r="A44" s="322" t="s">
        <v>45</v>
      </c>
      <c r="B44" s="330">
        <v>9990255492</v>
      </c>
      <c r="C44" s="322" t="s">
        <v>68</v>
      </c>
      <c r="D44" s="323" t="s">
        <v>1</v>
      </c>
      <c r="E44" s="21">
        <f>E45</f>
        <v>502.9</v>
      </c>
      <c r="F44" s="21">
        <f t="shared" si="9"/>
        <v>0</v>
      </c>
      <c r="G44" s="21">
        <f t="shared" si="9"/>
        <v>0</v>
      </c>
    </row>
    <row r="45" spans="1:7" ht="31.5">
      <c r="A45" s="322" t="s">
        <v>45</v>
      </c>
      <c r="B45" s="330">
        <v>9990255492</v>
      </c>
      <c r="C45" s="322">
        <v>120</v>
      </c>
      <c r="D45" s="323" t="s">
        <v>224</v>
      </c>
      <c r="E45" s="21">
        <f>'№ 4 ведом'!F34</f>
        <v>502.9</v>
      </c>
      <c r="F45" s="21">
        <f>'№ 4 ведом'!G34</f>
        <v>0</v>
      </c>
      <c r="G45" s="21">
        <f>'№ 4 ведом'!H34</f>
        <v>0</v>
      </c>
    </row>
    <row r="46" spans="1:7" ht="12.75">
      <c r="A46" s="9" t="s">
        <v>155</v>
      </c>
      <c r="B46" s="10"/>
      <c r="C46" s="12"/>
      <c r="D46" s="42" t="s">
        <v>156</v>
      </c>
      <c r="E46" s="17">
        <f>E47</f>
        <v>4.600000000000001</v>
      </c>
      <c r="F46" s="17">
        <f aca="true" t="shared" si="10" ref="F46:G50">F47</f>
        <v>4.9</v>
      </c>
      <c r="G46" s="17">
        <f t="shared" si="10"/>
        <v>4.4</v>
      </c>
    </row>
    <row r="47" spans="1:7" ht="12.75">
      <c r="A47" s="9" t="s">
        <v>155</v>
      </c>
      <c r="B47" s="322">
        <v>9900000000</v>
      </c>
      <c r="C47" s="322"/>
      <c r="D47" s="49" t="s">
        <v>105</v>
      </c>
      <c r="E47" s="17">
        <f>E48</f>
        <v>4.600000000000001</v>
      </c>
      <c r="F47" s="17">
        <f t="shared" si="10"/>
        <v>4.9</v>
      </c>
      <c r="G47" s="17">
        <f t="shared" si="10"/>
        <v>4.4</v>
      </c>
    </row>
    <row r="48" spans="1:7" ht="31.5">
      <c r="A48" s="9" t="s">
        <v>155</v>
      </c>
      <c r="B48" s="322">
        <v>9930000000</v>
      </c>
      <c r="C48" s="322"/>
      <c r="D48" s="49" t="s">
        <v>157</v>
      </c>
      <c r="E48" s="17">
        <f>E49</f>
        <v>4.600000000000001</v>
      </c>
      <c r="F48" s="17">
        <f t="shared" si="10"/>
        <v>4.9</v>
      </c>
      <c r="G48" s="17">
        <f t="shared" si="10"/>
        <v>4.4</v>
      </c>
    </row>
    <row r="49" spans="1:7" ht="47.25">
      <c r="A49" s="9" t="s">
        <v>155</v>
      </c>
      <c r="B49" s="322">
        <v>9930051200</v>
      </c>
      <c r="C49" s="322"/>
      <c r="D49" s="49" t="s">
        <v>158</v>
      </c>
      <c r="E49" s="17">
        <f>E50</f>
        <v>4.600000000000001</v>
      </c>
      <c r="F49" s="17">
        <f t="shared" si="10"/>
        <v>4.9</v>
      </c>
      <c r="G49" s="17">
        <f t="shared" si="10"/>
        <v>4.4</v>
      </c>
    </row>
    <row r="50" spans="1:7" ht="31.5">
      <c r="A50" s="9" t="s">
        <v>155</v>
      </c>
      <c r="B50" s="322">
        <v>9930051200</v>
      </c>
      <c r="C50" s="322" t="s">
        <v>69</v>
      </c>
      <c r="D50" s="49" t="s">
        <v>95</v>
      </c>
      <c r="E50" s="17">
        <f>E51</f>
        <v>4.600000000000001</v>
      </c>
      <c r="F50" s="17">
        <f t="shared" si="10"/>
        <v>4.9</v>
      </c>
      <c r="G50" s="17">
        <f t="shared" si="10"/>
        <v>4.4</v>
      </c>
    </row>
    <row r="51" spans="1:7" ht="31.5">
      <c r="A51" s="9" t="s">
        <v>155</v>
      </c>
      <c r="B51" s="322">
        <v>9930051200</v>
      </c>
      <c r="C51" s="322">
        <v>240</v>
      </c>
      <c r="D51" s="49" t="s">
        <v>223</v>
      </c>
      <c r="E51" s="17">
        <f>'№ 4 ведом'!F40</f>
        <v>4.600000000000001</v>
      </c>
      <c r="F51" s="17">
        <f>'№ 4 ведом'!G40</f>
        <v>4.9</v>
      </c>
      <c r="G51" s="17">
        <f>'№ 4 ведом'!H40</f>
        <v>4.4</v>
      </c>
    </row>
    <row r="52" spans="1:7" ht="31.5">
      <c r="A52" s="322" t="s">
        <v>46</v>
      </c>
      <c r="B52" s="322" t="s">
        <v>66</v>
      </c>
      <c r="C52" s="322" t="s">
        <v>66</v>
      </c>
      <c r="D52" s="49" t="s">
        <v>7</v>
      </c>
      <c r="E52" s="17">
        <f>E53</f>
        <v>9094.7</v>
      </c>
      <c r="F52" s="17">
        <f aca="true" t="shared" si="11" ref="F52:G54">F53</f>
        <v>8500.4</v>
      </c>
      <c r="G52" s="17">
        <f t="shared" si="11"/>
        <v>8500.4</v>
      </c>
    </row>
    <row r="53" spans="1:7" ht="12.75">
      <c r="A53" s="322" t="s">
        <v>46</v>
      </c>
      <c r="B53" s="322">
        <v>9900000000</v>
      </c>
      <c r="C53" s="322"/>
      <c r="D53" s="49" t="s">
        <v>105</v>
      </c>
      <c r="E53" s="17">
        <f>E54</f>
        <v>9094.7</v>
      </c>
      <c r="F53" s="17">
        <f t="shared" si="11"/>
        <v>8500.4</v>
      </c>
      <c r="G53" s="17">
        <f t="shared" si="11"/>
        <v>8500.4</v>
      </c>
    </row>
    <row r="54" spans="1:7" ht="31.5">
      <c r="A54" s="322" t="s">
        <v>46</v>
      </c>
      <c r="B54" s="322">
        <v>9990000000</v>
      </c>
      <c r="C54" s="322"/>
      <c r="D54" s="49" t="s">
        <v>147</v>
      </c>
      <c r="E54" s="17">
        <f>E55</f>
        <v>9094.7</v>
      </c>
      <c r="F54" s="17">
        <f t="shared" si="11"/>
        <v>8500.4</v>
      </c>
      <c r="G54" s="17">
        <f t="shared" si="11"/>
        <v>8500.4</v>
      </c>
    </row>
    <row r="55" spans="1:7" ht="31.5">
      <c r="A55" s="322" t="s">
        <v>46</v>
      </c>
      <c r="B55" s="322">
        <v>9990200000</v>
      </c>
      <c r="C55" s="24"/>
      <c r="D55" s="49" t="s">
        <v>117</v>
      </c>
      <c r="E55" s="17">
        <f>E56+E61</f>
        <v>9094.7</v>
      </c>
      <c r="F55" s="17">
        <f aca="true" t="shared" si="12" ref="F55:G55">F56+F61</f>
        <v>8500.4</v>
      </c>
      <c r="G55" s="17">
        <f t="shared" si="12"/>
        <v>8500.4</v>
      </c>
    </row>
    <row r="56" spans="1:7" ht="47.25">
      <c r="A56" s="322" t="s">
        <v>46</v>
      </c>
      <c r="B56" s="322">
        <v>9990225000</v>
      </c>
      <c r="C56" s="322"/>
      <c r="D56" s="49" t="s">
        <v>118</v>
      </c>
      <c r="E56" s="17">
        <f>E57+E59</f>
        <v>8930.1</v>
      </c>
      <c r="F56" s="17">
        <f>F57+F59</f>
        <v>8500.4</v>
      </c>
      <c r="G56" s="17">
        <f>G57+G59</f>
        <v>8500.4</v>
      </c>
    </row>
    <row r="57" spans="1:7" ht="63">
      <c r="A57" s="322" t="s">
        <v>46</v>
      </c>
      <c r="B57" s="322">
        <v>9990225000</v>
      </c>
      <c r="C57" s="322" t="s">
        <v>68</v>
      </c>
      <c r="D57" s="49" t="s">
        <v>1</v>
      </c>
      <c r="E57" s="17">
        <f>E58</f>
        <v>8864.7</v>
      </c>
      <c r="F57" s="17">
        <f>F58</f>
        <v>8435</v>
      </c>
      <c r="G57" s="17">
        <f>G58</f>
        <v>8435</v>
      </c>
    </row>
    <row r="58" spans="1:7" ht="31.5">
      <c r="A58" s="322" t="s">
        <v>46</v>
      </c>
      <c r="B58" s="322">
        <v>9990225000</v>
      </c>
      <c r="C58" s="322">
        <v>120</v>
      </c>
      <c r="D58" s="49" t="s">
        <v>224</v>
      </c>
      <c r="E58" s="17">
        <f>'№ 4 ведом'!F569</f>
        <v>8864.7</v>
      </c>
      <c r="F58" s="17">
        <f>'№ 4 ведом'!G569</f>
        <v>8435</v>
      </c>
      <c r="G58" s="17">
        <f>'№ 4 ведом'!H569</f>
        <v>8435</v>
      </c>
    </row>
    <row r="59" spans="1:7" ht="12.75">
      <c r="A59" s="322" t="s">
        <v>46</v>
      </c>
      <c r="B59" s="322">
        <v>9990225000</v>
      </c>
      <c r="C59" s="322" t="s">
        <v>70</v>
      </c>
      <c r="D59" s="49" t="s">
        <v>71</v>
      </c>
      <c r="E59" s="17">
        <f>E60</f>
        <v>65.4</v>
      </c>
      <c r="F59" s="17">
        <f>F60</f>
        <v>65.4</v>
      </c>
      <c r="G59" s="17">
        <f>G60</f>
        <v>65.4</v>
      </c>
    </row>
    <row r="60" spans="1:7" ht="12.75">
      <c r="A60" s="322" t="s">
        <v>46</v>
      </c>
      <c r="B60" s="322">
        <v>9990225000</v>
      </c>
      <c r="C60" s="322">
        <v>850</v>
      </c>
      <c r="D60" s="49" t="s">
        <v>100</v>
      </c>
      <c r="E60" s="17">
        <f>'№ 4 ведом'!F571</f>
        <v>65.4</v>
      </c>
      <c r="F60" s="17">
        <f>'№ 4 ведом'!G571</f>
        <v>65.4</v>
      </c>
      <c r="G60" s="17">
        <f>'№ 4 ведом'!H571</f>
        <v>65.4</v>
      </c>
    </row>
    <row r="61" spans="1:7" ht="47.25">
      <c r="A61" s="322" t="s">
        <v>46</v>
      </c>
      <c r="B61" s="330">
        <v>9990255492</v>
      </c>
      <c r="C61" s="322"/>
      <c r="D61" s="323" t="s">
        <v>766</v>
      </c>
      <c r="E61" s="21">
        <f>E62</f>
        <v>164.6</v>
      </c>
      <c r="F61" s="21">
        <f aca="true" t="shared" si="13" ref="F61:G62">F62</f>
        <v>0</v>
      </c>
      <c r="G61" s="21">
        <f t="shared" si="13"/>
        <v>0</v>
      </c>
    </row>
    <row r="62" spans="1:7" ht="63">
      <c r="A62" s="322" t="s">
        <v>46</v>
      </c>
      <c r="B62" s="330">
        <v>9990255492</v>
      </c>
      <c r="C62" s="322" t="s">
        <v>68</v>
      </c>
      <c r="D62" s="323" t="s">
        <v>1</v>
      </c>
      <c r="E62" s="21">
        <f>E63</f>
        <v>164.6</v>
      </c>
      <c r="F62" s="21">
        <f t="shared" si="13"/>
        <v>0</v>
      </c>
      <c r="G62" s="21">
        <f t="shared" si="13"/>
        <v>0</v>
      </c>
    </row>
    <row r="63" spans="1:7" ht="31.5">
      <c r="A63" s="322" t="s">
        <v>46</v>
      </c>
      <c r="B63" s="330">
        <v>9990255492</v>
      </c>
      <c r="C63" s="322">
        <v>120</v>
      </c>
      <c r="D63" s="323" t="s">
        <v>224</v>
      </c>
      <c r="E63" s="21">
        <f>'№ 4 ведом'!F574</f>
        <v>164.6</v>
      </c>
      <c r="F63" s="21">
        <f>'№ 4 ведом'!G574</f>
        <v>0</v>
      </c>
      <c r="G63" s="21">
        <f>'№ 4 ведом'!H574</f>
        <v>0</v>
      </c>
    </row>
    <row r="64" spans="1:7" ht="12.75">
      <c r="A64" s="22" t="s">
        <v>214</v>
      </c>
      <c r="B64" s="322"/>
      <c r="C64" s="322"/>
      <c r="D64" s="325" t="s">
        <v>215</v>
      </c>
      <c r="E64" s="17">
        <f aca="true" t="shared" si="14" ref="E64:E69">E65</f>
        <v>88.6</v>
      </c>
      <c r="F64" s="17">
        <f aca="true" t="shared" si="15" ref="F64:G69">F65</f>
        <v>88.6</v>
      </c>
      <c r="G64" s="17">
        <f t="shared" si="15"/>
        <v>88.6</v>
      </c>
    </row>
    <row r="65" spans="1:7" ht="47.25">
      <c r="A65" s="9" t="s">
        <v>214</v>
      </c>
      <c r="B65" s="317">
        <v>2200000000</v>
      </c>
      <c r="C65" s="322"/>
      <c r="D65" s="323" t="s">
        <v>322</v>
      </c>
      <c r="E65" s="17">
        <f t="shared" si="14"/>
        <v>88.6</v>
      </c>
      <c r="F65" s="17">
        <f t="shared" si="15"/>
        <v>88.6</v>
      </c>
      <c r="G65" s="17">
        <f t="shared" si="15"/>
        <v>88.6</v>
      </c>
    </row>
    <row r="66" spans="1:7" ht="31.5">
      <c r="A66" s="9" t="s">
        <v>214</v>
      </c>
      <c r="B66" s="322">
        <v>2240000000</v>
      </c>
      <c r="C66" s="322"/>
      <c r="D66" s="323" t="s">
        <v>132</v>
      </c>
      <c r="E66" s="17">
        <f t="shared" si="14"/>
        <v>88.6</v>
      </c>
      <c r="F66" s="17">
        <f t="shared" si="15"/>
        <v>88.6</v>
      </c>
      <c r="G66" s="17">
        <f t="shared" si="15"/>
        <v>88.6</v>
      </c>
    </row>
    <row r="67" spans="1:7" ht="31.5">
      <c r="A67" s="22" t="s">
        <v>214</v>
      </c>
      <c r="B67" s="322">
        <v>2240500000</v>
      </c>
      <c r="C67" s="322"/>
      <c r="D67" s="323" t="s">
        <v>133</v>
      </c>
      <c r="E67" s="17">
        <f t="shared" si="14"/>
        <v>88.6</v>
      </c>
      <c r="F67" s="17">
        <f t="shared" si="15"/>
        <v>88.6</v>
      </c>
      <c r="G67" s="17">
        <f t="shared" si="15"/>
        <v>88.6</v>
      </c>
    </row>
    <row r="68" spans="1:7" ht="31.5">
      <c r="A68" s="9" t="s">
        <v>214</v>
      </c>
      <c r="B68" s="322">
        <v>2240520410</v>
      </c>
      <c r="C68" s="322"/>
      <c r="D68" s="323" t="s">
        <v>203</v>
      </c>
      <c r="E68" s="17">
        <f t="shared" si="14"/>
        <v>88.6</v>
      </c>
      <c r="F68" s="17">
        <f t="shared" si="15"/>
        <v>88.6</v>
      </c>
      <c r="G68" s="17">
        <f t="shared" si="15"/>
        <v>88.6</v>
      </c>
    </row>
    <row r="69" spans="1:7" ht="12.75">
      <c r="A69" s="9" t="s">
        <v>214</v>
      </c>
      <c r="B69" s="322">
        <v>2240520410</v>
      </c>
      <c r="C69" s="322" t="s">
        <v>70</v>
      </c>
      <c r="D69" s="323" t="s">
        <v>71</v>
      </c>
      <c r="E69" s="17">
        <f t="shared" si="14"/>
        <v>88.6</v>
      </c>
      <c r="F69" s="17">
        <f t="shared" si="15"/>
        <v>88.6</v>
      </c>
      <c r="G69" s="17">
        <f t="shared" si="15"/>
        <v>88.6</v>
      </c>
    </row>
    <row r="70" spans="1:7" ht="31.5">
      <c r="A70" s="9" t="s">
        <v>214</v>
      </c>
      <c r="B70" s="322">
        <v>2240520410</v>
      </c>
      <c r="C70" s="322">
        <v>860</v>
      </c>
      <c r="D70" s="323" t="s">
        <v>226</v>
      </c>
      <c r="E70" s="17">
        <f>'№ 4 ведом'!F47</f>
        <v>88.6</v>
      </c>
      <c r="F70" s="17">
        <f>'№ 4 ведом'!G47</f>
        <v>88.6</v>
      </c>
      <c r="G70" s="17">
        <f>'№ 4 ведом'!H47</f>
        <v>88.6</v>
      </c>
    </row>
    <row r="71" spans="1:7" ht="12.75">
      <c r="A71" s="322" t="s">
        <v>47</v>
      </c>
      <c r="B71" s="322"/>
      <c r="C71" s="322"/>
      <c r="D71" s="49" t="s">
        <v>8</v>
      </c>
      <c r="E71" s="17">
        <f>E72</f>
        <v>2827.1</v>
      </c>
      <c r="F71" s="17">
        <f aca="true" t="shared" si="16" ref="F71:G75">F72</f>
        <v>1529</v>
      </c>
      <c r="G71" s="17">
        <f t="shared" si="16"/>
        <v>514.5</v>
      </c>
    </row>
    <row r="72" spans="1:7" ht="12.75">
      <c r="A72" s="322" t="s">
        <v>47</v>
      </c>
      <c r="B72" s="322">
        <v>9900000000</v>
      </c>
      <c r="C72" s="322"/>
      <c r="D72" s="49" t="s">
        <v>105</v>
      </c>
      <c r="E72" s="17">
        <f>E73</f>
        <v>2827.1</v>
      </c>
      <c r="F72" s="17">
        <f t="shared" si="16"/>
        <v>1529</v>
      </c>
      <c r="G72" s="17">
        <f t="shared" si="16"/>
        <v>514.5</v>
      </c>
    </row>
    <row r="73" spans="1:7" ht="12.75">
      <c r="A73" s="322" t="s">
        <v>47</v>
      </c>
      <c r="B73" s="322">
        <v>9910000000</v>
      </c>
      <c r="C73" s="322"/>
      <c r="D73" s="49" t="s">
        <v>8</v>
      </c>
      <c r="E73" s="17">
        <f>E74</f>
        <v>2827.1</v>
      </c>
      <c r="F73" s="17">
        <f t="shared" si="16"/>
        <v>1529</v>
      </c>
      <c r="G73" s="17">
        <f t="shared" si="16"/>
        <v>514.5</v>
      </c>
    </row>
    <row r="74" spans="1:7" ht="12.75">
      <c r="A74" s="322" t="s">
        <v>47</v>
      </c>
      <c r="B74" s="322">
        <v>9910020000</v>
      </c>
      <c r="C74" s="322"/>
      <c r="D74" s="323" t="s">
        <v>285</v>
      </c>
      <c r="E74" s="17">
        <f>E75</f>
        <v>2827.1</v>
      </c>
      <c r="F74" s="17">
        <f t="shared" si="16"/>
        <v>1529</v>
      </c>
      <c r="G74" s="17">
        <f t="shared" si="16"/>
        <v>514.5</v>
      </c>
    </row>
    <row r="75" spans="1:7" ht="12.75">
      <c r="A75" s="322" t="s">
        <v>47</v>
      </c>
      <c r="B75" s="322">
        <v>9910020000</v>
      </c>
      <c r="C75" s="317" t="s">
        <v>70</v>
      </c>
      <c r="D75" s="323" t="s">
        <v>71</v>
      </c>
      <c r="E75" s="17">
        <f>E76</f>
        <v>2827.1</v>
      </c>
      <c r="F75" s="17">
        <f t="shared" si="16"/>
        <v>1529</v>
      </c>
      <c r="G75" s="17">
        <f t="shared" si="16"/>
        <v>514.5</v>
      </c>
    </row>
    <row r="76" spans="1:7" ht="12.75">
      <c r="A76" s="322" t="s">
        <v>47</v>
      </c>
      <c r="B76" s="322">
        <v>9910020000</v>
      </c>
      <c r="C76" s="2" t="s">
        <v>162</v>
      </c>
      <c r="D76" s="47" t="s">
        <v>163</v>
      </c>
      <c r="E76" s="17">
        <f>'№ 4 ведом'!F580</f>
        <v>2827.1</v>
      </c>
      <c r="F76" s="17">
        <f>'№ 4 ведом'!G580</f>
        <v>1529</v>
      </c>
      <c r="G76" s="17">
        <f>'№ 4 ведом'!H580</f>
        <v>514.5</v>
      </c>
    </row>
    <row r="77" spans="1:7" ht="12.75">
      <c r="A77" s="324" t="s">
        <v>60</v>
      </c>
      <c r="B77" s="324" t="s">
        <v>66</v>
      </c>
      <c r="C77" s="324" t="s">
        <v>66</v>
      </c>
      <c r="D77" s="325" t="s">
        <v>23</v>
      </c>
      <c r="E77" s="7">
        <f>E78+E96+E117+E147</f>
        <v>45448</v>
      </c>
      <c r="F77" s="7">
        <f>F78+F96+F117+F147</f>
        <v>38162.2</v>
      </c>
      <c r="G77" s="7">
        <f>G78+G96+G117+G147</f>
        <v>38164.9</v>
      </c>
    </row>
    <row r="78" spans="1:7" ht="47.25">
      <c r="A78" s="322" t="s">
        <v>60</v>
      </c>
      <c r="B78" s="317">
        <v>2200000000</v>
      </c>
      <c r="C78" s="322"/>
      <c r="D78" s="49" t="s">
        <v>322</v>
      </c>
      <c r="E78" s="17">
        <f>E79</f>
        <v>831.1999999999999</v>
      </c>
      <c r="F78" s="17">
        <f>F79</f>
        <v>727.9999999999999</v>
      </c>
      <c r="G78" s="17">
        <f>G79</f>
        <v>727.9999999999999</v>
      </c>
    </row>
    <row r="79" spans="1:7" ht="31.5">
      <c r="A79" s="322" t="s">
        <v>60</v>
      </c>
      <c r="B79" s="322">
        <v>2240000000</v>
      </c>
      <c r="C79" s="322"/>
      <c r="D79" s="49" t="s">
        <v>132</v>
      </c>
      <c r="E79" s="17">
        <f>E80+E89</f>
        <v>831.1999999999999</v>
      </c>
      <c r="F79" s="17">
        <f>F80+F89</f>
        <v>727.9999999999999</v>
      </c>
      <c r="G79" s="17">
        <f>G80+G89</f>
        <v>727.9999999999999</v>
      </c>
    </row>
    <row r="80" spans="1:7" ht="31.5">
      <c r="A80" s="322" t="s">
        <v>60</v>
      </c>
      <c r="B80" s="322">
        <v>2240200000</v>
      </c>
      <c r="C80" s="322"/>
      <c r="D80" s="49" t="s">
        <v>145</v>
      </c>
      <c r="E80" s="17">
        <f>E81+E86</f>
        <v>80.6</v>
      </c>
      <c r="F80" s="17">
        <f>F81+F86</f>
        <v>155.79999999999998</v>
      </c>
      <c r="G80" s="17">
        <f>G81+G86</f>
        <v>155.79999999999998</v>
      </c>
    </row>
    <row r="81" spans="1:7" ht="12.75">
      <c r="A81" s="322" t="s">
        <v>60</v>
      </c>
      <c r="B81" s="322">
        <v>2240220340</v>
      </c>
      <c r="C81" s="322"/>
      <c r="D81" s="49" t="s">
        <v>150</v>
      </c>
      <c r="E81" s="17">
        <f>E82+E84</f>
        <v>74</v>
      </c>
      <c r="F81" s="17">
        <f>F82+F84</f>
        <v>149.2</v>
      </c>
      <c r="G81" s="17">
        <f>G82+G84</f>
        <v>149.2</v>
      </c>
    </row>
    <row r="82" spans="1:7" ht="31.5">
      <c r="A82" s="322" t="s">
        <v>60</v>
      </c>
      <c r="B82" s="322">
        <v>2240220340</v>
      </c>
      <c r="C82" s="317" t="s">
        <v>69</v>
      </c>
      <c r="D82" s="323" t="s">
        <v>95</v>
      </c>
      <c r="E82" s="17">
        <f>E83</f>
        <v>74</v>
      </c>
      <c r="F82" s="17">
        <f>F83</f>
        <v>109.4</v>
      </c>
      <c r="G82" s="17">
        <f>G83</f>
        <v>109.4</v>
      </c>
    </row>
    <row r="83" spans="1:7" ht="31.5">
      <c r="A83" s="322" t="s">
        <v>60</v>
      </c>
      <c r="B83" s="322">
        <v>2240220340</v>
      </c>
      <c r="C83" s="322">
        <v>240</v>
      </c>
      <c r="D83" s="49" t="s">
        <v>223</v>
      </c>
      <c r="E83" s="17">
        <f>'№ 4 ведом'!F54</f>
        <v>74</v>
      </c>
      <c r="F83" s="17">
        <f>'№ 4 ведом'!G54</f>
        <v>109.4</v>
      </c>
      <c r="G83" s="17">
        <f>'№ 4 ведом'!H54</f>
        <v>109.4</v>
      </c>
    </row>
    <row r="84" spans="1:7" ht="12.75">
      <c r="A84" s="322" t="s">
        <v>60</v>
      </c>
      <c r="B84" s="322">
        <v>2240220340</v>
      </c>
      <c r="C84" s="317" t="s">
        <v>73</v>
      </c>
      <c r="D84" s="323" t="s">
        <v>74</v>
      </c>
      <c r="E84" s="17">
        <f>E85</f>
        <v>0</v>
      </c>
      <c r="F84" s="17">
        <f>F85</f>
        <v>39.8</v>
      </c>
      <c r="G84" s="17">
        <f>G85</f>
        <v>39.8</v>
      </c>
    </row>
    <row r="85" spans="1:7" ht="12.75">
      <c r="A85" s="322" t="s">
        <v>60</v>
      </c>
      <c r="B85" s="322">
        <v>2240220340</v>
      </c>
      <c r="C85" s="322">
        <v>350</v>
      </c>
      <c r="D85" s="47" t="s">
        <v>151</v>
      </c>
      <c r="E85" s="17">
        <f>'№ 4 ведом'!F56</f>
        <v>0</v>
      </c>
      <c r="F85" s="17">
        <f>'№ 4 ведом'!G56</f>
        <v>39.8</v>
      </c>
      <c r="G85" s="17">
        <f>'№ 4 ведом'!H56</f>
        <v>39.8</v>
      </c>
    </row>
    <row r="86" spans="1:7" ht="31.5">
      <c r="A86" s="322" t="s">
        <v>60</v>
      </c>
      <c r="B86" s="322">
        <v>2240220360</v>
      </c>
      <c r="C86" s="322"/>
      <c r="D86" s="47" t="s">
        <v>227</v>
      </c>
      <c r="E86" s="17">
        <f aca="true" t="shared" si="17" ref="E86:G87">E87</f>
        <v>6.6</v>
      </c>
      <c r="F86" s="17">
        <f t="shared" si="17"/>
        <v>6.6</v>
      </c>
      <c r="G86" s="17">
        <f t="shared" si="17"/>
        <v>6.6</v>
      </c>
    </row>
    <row r="87" spans="1:7" ht="12.75">
      <c r="A87" s="322" t="s">
        <v>60</v>
      </c>
      <c r="B87" s="322">
        <v>2240220360</v>
      </c>
      <c r="C87" s="317" t="s">
        <v>73</v>
      </c>
      <c r="D87" s="323" t="s">
        <v>74</v>
      </c>
      <c r="E87" s="17">
        <f t="shared" si="17"/>
        <v>6.6</v>
      </c>
      <c r="F87" s="17">
        <f t="shared" si="17"/>
        <v>6.6</v>
      </c>
      <c r="G87" s="17">
        <f t="shared" si="17"/>
        <v>6.6</v>
      </c>
    </row>
    <row r="88" spans="1:7" ht="12.75">
      <c r="A88" s="322" t="s">
        <v>60</v>
      </c>
      <c r="B88" s="322">
        <v>2240220360</v>
      </c>
      <c r="C88" s="322">
        <v>350</v>
      </c>
      <c r="D88" s="47" t="s">
        <v>151</v>
      </c>
      <c r="E88" s="17">
        <f>'№ 4 ведом'!F59</f>
        <v>6.6</v>
      </c>
      <c r="F88" s="17">
        <f>'№ 4 ведом'!G59</f>
        <v>6.6</v>
      </c>
      <c r="G88" s="17">
        <f>'№ 4 ведом'!H59</f>
        <v>6.6</v>
      </c>
    </row>
    <row r="89" spans="1:7" ht="31.5">
      <c r="A89" s="322" t="s">
        <v>60</v>
      </c>
      <c r="B89" s="322">
        <v>2240500000</v>
      </c>
      <c r="C89" s="322"/>
      <c r="D89" s="49" t="s">
        <v>133</v>
      </c>
      <c r="E89" s="17">
        <f>E90+E93</f>
        <v>750.5999999999999</v>
      </c>
      <c r="F89" s="17">
        <f>F90+F93</f>
        <v>572.1999999999999</v>
      </c>
      <c r="G89" s="17">
        <f>G90+G93</f>
        <v>572.1999999999999</v>
      </c>
    </row>
    <row r="90" spans="1:7" ht="31.5">
      <c r="A90" s="322" t="s">
        <v>60</v>
      </c>
      <c r="B90" s="322">
        <v>2240520410</v>
      </c>
      <c r="C90" s="322"/>
      <c r="D90" s="49" t="s">
        <v>203</v>
      </c>
      <c r="E90" s="17">
        <f aca="true" t="shared" si="18" ref="E90:G91">E91</f>
        <v>126.8</v>
      </c>
      <c r="F90" s="17">
        <f t="shared" si="18"/>
        <v>126.8</v>
      </c>
      <c r="G90" s="17">
        <f t="shared" si="18"/>
        <v>126.8</v>
      </c>
    </row>
    <row r="91" spans="1:7" ht="12.75">
      <c r="A91" s="322" t="s">
        <v>60</v>
      </c>
      <c r="B91" s="322">
        <v>2240520410</v>
      </c>
      <c r="C91" s="322" t="s">
        <v>70</v>
      </c>
      <c r="D91" s="49" t="s">
        <v>71</v>
      </c>
      <c r="E91" s="17">
        <f t="shared" si="18"/>
        <v>126.8</v>
      </c>
      <c r="F91" s="17">
        <f t="shared" si="18"/>
        <v>126.8</v>
      </c>
      <c r="G91" s="17">
        <f t="shared" si="18"/>
        <v>126.8</v>
      </c>
    </row>
    <row r="92" spans="1:7" ht="12.75">
      <c r="A92" s="322" t="s">
        <v>60</v>
      </c>
      <c r="B92" s="322">
        <v>2240520410</v>
      </c>
      <c r="C92" s="322">
        <v>850</v>
      </c>
      <c r="D92" s="49" t="s">
        <v>100</v>
      </c>
      <c r="E92" s="17">
        <f>'№ 4 ведом'!F63</f>
        <v>126.8</v>
      </c>
      <c r="F92" s="17">
        <f>'№ 4 ведом'!G63</f>
        <v>126.8</v>
      </c>
      <c r="G92" s="17">
        <f>'№ 4 ведом'!H63</f>
        <v>126.8</v>
      </c>
    </row>
    <row r="93" spans="1:7" ht="31.5">
      <c r="A93" s="322" t="s">
        <v>60</v>
      </c>
      <c r="B93" s="322">
        <v>2240520460</v>
      </c>
      <c r="C93" s="322"/>
      <c r="D93" s="49" t="s">
        <v>217</v>
      </c>
      <c r="E93" s="17">
        <f aca="true" t="shared" si="19" ref="E93:G94">E94</f>
        <v>623.8</v>
      </c>
      <c r="F93" s="17">
        <f t="shared" si="19"/>
        <v>445.4</v>
      </c>
      <c r="G93" s="17">
        <f t="shared" si="19"/>
        <v>445.4</v>
      </c>
    </row>
    <row r="94" spans="1:7" ht="31.5">
      <c r="A94" s="322" t="s">
        <v>60</v>
      </c>
      <c r="B94" s="322">
        <v>2240520460</v>
      </c>
      <c r="C94" s="317" t="s">
        <v>69</v>
      </c>
      <c r="D94" s="323" t="s">
        <v>95</v>
      </c>
      <c r="E94" s="17">
        <f t="shared" si="19"/>
        <v>623.8</v>
      </c>
      <c r="F94" s="17">
        <f t="shared" si="19"/>
        <v>445.4</v>
      </c>
      <c r="G94" s="17">
        <f t="shared" si="19"/>
        <v>445.4</v>
      </c>
    </row>
    <row r="95" spans="1:7" ht="31.5">
      <c r="A95" s="322" t="s">
        <v>60</v>
      </c>
      <c r="B95" s="322">
        <v>2240520460</v>
      </c>
      <c r="C95" s="322">
        <v>240</v>
      </c>
      <c r="D95" s="49" t="s">
        <v>223</v>
      </c>
      <c r="E95" s="17">
        <f>'№ 4 ведом'!F66</f>
        <v>623.8</v>
      </c>
      <c r="F95" s="17">
        <f>'№ 4 ведом'!G66</f>
        <v>445.4</v>
      </c>
      <c r="G95" s="17">
        <f>'№ 4 ведом'!H66</f>
        <v>445.4</v>
      </c>
    </row>
    <row r="96" spans="1:7" ht="31.5">
      <c r="A96" s="322" t="s">
        <v>60</v>
      </c>
      <c r="B96" s="317">
        <v>2500000000</v>
      </c>
      <c r="C96" s="322"/>
      <c r="D96" s="49" t="s">
        <v>323</v>
      </c>
      <c r="E96" s="17">
        <f>E97+E102+E107+E113</f>
        <v>1476.8</v>
      </c>
      <c r="F96" s="17">
        <f>F97+F102+F107+F113</f>
        <v>1476.8</v>
      </c>
      <c r="G96" s="17">
        <f>G97+G102+G107+G113</f>
        <v>1476.8</v>
      </c>
    </row>
    <row r="97" spans="1:7" ht="12.75">
      <c r="A97" s="322" t="s">
        <v>60</v>
      </c>
      <c r="B97" s="322">
        <v>2510000000</v>
      </c>
      <c r="C97" s="322"/>
      <c r="D97" s="49" t="s">
        <v>153</v>
      </c>
      <c r="E97" s="17">
        <f>E98</f>
        <v>110.5</v>
      </c>
      <c r="F97" s="17">
        <f aca="true" t="shared" si="20" ref="F97:G97">F98</f>
        <v>110.5</v>
      </c>
      <c r="G97" s="17">
        <f t="shared" si="20"/>
        <v>110.5</v>
      </c>
    </row>
    <row r="98" spans="1:7" ht="47.25">
      <c r="A98" s="322" t="s">
        <v>60</v>
      </c>
      <c r="B98" s="322">
        <v>2510200000</v>
      </c>
      <c r="C98" s="322"/>
      <c r="D98" s="49" t="s">
        <v>175</v>
      </c>
      <c r="E98" s="17">
        <f>E99</f>
        <v>110.5</v>
      </c>
      <c r="F98" s="17">
        <f aca="true" t="shared" si="21" ref="F98:G100">F99</f>
        <v>110.5</v>
      </c>
      <c r="G98" s="17">
        <f t="shared" si="21"/>
        <v>110.5</v>
      </c>
    </row>
    <row r="99" spans="1:7" ht="31.5">
      <c r="A99" s="322" t="s">
        <v>60</v>
      </c>
      <c r="B99" s="322">
        <v>2510220170</v>
      </c>
      <c r="C99" s="322"/>
      <c r="D99" s="49" t="s">
        <v>176</v>
      </c>
      <c r="E99" s="17">
        <f>E100</f>
        <v>110.5</v>
      </c>
      <c r="F99" s="17">
        <f t="shared" si="21"/>
        <v>110.5</v>
      </c>
      <c r="G99" s="17">
        <f t="shared" si="21"/>
        <v>110.5</v>
      </c>
    </row>
    <row r="100" spans="1:7" ht="63">
      <c r="A100" s="322" t="s">
        <v>60</v>
      </c>
      <c r="B100" s="322">
        <v>2510220170</v>
      </c>
      <c r="C100" s="322" t="s">
        <v>68</v>
      </c>
      <c r="D100" s="323" t="s">
        <v>1</v>
      </c>
      <c r="E100" s="17">
        <f>E101</f>
        <v>110.5</v>
      </c>
      <c r="F100" s="17">
        <f t="shared" si="21"/>
        <v>110.5</v>
      </c>
      <c r="G100" s="17">
        <f t="shared" si="21"/>
        <v>110.5</v>
      </c>
    </row>
    <row r="101" spans="1:7" ht="31.5">
      <c r="A101" s="322" t="s">
        <v>60</v>
      </c>
      <c r="B101" s="322">
        <v>2510220170</v>
      </c>
      <c r="C101" s="322">
        <v>120</v>
      </c>
      <c r="D101" s="323" t="s">
        <v>224</v>
      </c>
      <c r="E101" s="17">
        <f>'№ 4 ведом'!F72</f>
        <v>110.5</v>
      </c>
      <c r="F101" s="17">
        <f>'№ 4 ведом'!G72</f>
        <v>110.5</v>
      </c>
      <c r="G101" s="17">
        <f>'№ 4 ведом'!H72</f>
        <v>110.5</v>
      </c>
    </row>
    <row r="102" spans="1:7" ht="31.5">
      <c r="A102" s="322" t="s">
        <v>60</v>
      </c>
      <c r="B102" s="317">
        <v>2520000000</v>
      </c>
      <c r="C102" s="322"/>
      <c r="D102" s="56" t="s">
        <v>235</v>
      </c>
      <c r="E102" s="17">
        <f>E103</f>
        <v>82.5</v>
      </c>
      <c r="F102" s="17">
        <f aca="true" t="shared" si="22" ref="F102:G102">F103</f>
        <v>82.5</v>
      </c>
      <c r="G102" s="17">
        <f t="shared" si="22"/>
        <v>82.5</v>
      </c>
    </row>
    <row r="103" spans="1:7" ht="31.5">
      <c r="A103" s="322" t="s">
        <v>60</v>
      </c>
      <c r="B103" s="317">
        <v>2520400000</v>
      </c>
      <c r="C103" s="322"/>
      <c r="D103" s="56" t="s">
        <v>343</v>
      </c>
      <c r="E103" s="17">
        <f>E104</f>
        <v>82.5</v>
      </c>
      <c r="F103" s="17">
        <f aca="true" t="shared" si="23" ref="F103:G105">F104</f>
        <v>82.5</v>
      </c>
      <c r="G103" s="17">
        <f t="shared" si="23"/>
        <v>82.5</v>
      </c>
    </row>
    <row r="104" spans="1:7" ht="12.75">
      <c r="A104" s="322" t="s">
        <v>60</v>
      </c>
      <c r="B104" s="317">
        <v>2520420300</v>
      </c>
      <c r="C104" s="322"/>
      <c r="D104" s="56" t="s">
        <v>344</v>
      </c>
      <c r="E104" s="17">
        <f>E105</f>
        <v>82.5</v>
      </c>
      <c r="F104" s="17">
        <f t="shared" si="23"/>
        <v>82.5</v>
      </c>
      <c r="G104" s="17">
        <f t="shared" si="23"/>
        <v>82.5</v>
      </c>
    </row>
    <row r="105" spans="1:7" ht="31.5">
      <c r="A105" s="322" t="s">
        <v>60</v>
      </c>
      <c r="B105" s="317">
        <v>2520420300</v>
      </c>
      <c r="C105" s="317" t="s">
        <v>69</v>
      </c>
      <c r="D105" s="323" t="s">
        <v>95</v>
      </c>
      <c r="E105" s="17">
        <f>E106</f>
        <v>82.5</v>
      </c>
      <c r="F105" s="17">
        <f t="shared" si="23"/>
        <v>82.5</v>
      </c>
      <c r="G105" s="17">
        <f t="shared" si="23"/>
        <v>82.5</v>
      </c>
    </row>
    <row r="106" spans="1:7" ht="31.5">
      <c r="A106" s="322" t="s">
        <v>60</v>
      </c>
      <c r="B106" s="317">
        <v>2520420300</v>
      </c>
      <c r="C106" s="322">
        <v>240</v>
      </c>
      <c r="D106" s="323" t="s">
        <v>223</v>
      </c>
      <c r="E106" s="17">
        <f>'№ 4 ведом'!F77</f>
        <v>82.5</v>
      </c>
      <c r="F106" s="17">
        <f>'№ 4 ведом'!G77</f>
        <v>82.5</v>
      </c>
      <c r="G106" s="17">
        <f>'№ 4 ведом'!H77</f>
        <v>82.5</v>
      </c>
    </row>
    <row r="107" spans="1:7" ht="31.5">
      <c r="A107" s="322" t="s">
        <v>60</v>
      </c>
      <c r="B107" s="317">
        <v>2520500000</v>
      </c>
      <c r="C107" s="322"/>
      <c r="D107" s="323" t="s">
        <v>360</v>
      </c>
      <c r="E107" s="17">
        <f>E108</f>
        <v>173.8</v>
      </c>
      <c r="F107" s="17">
        <f aca="true" t="shared" si="24" ref="F107:G111">F108</f>
        <v>173.8</v>
      </c>
      <c r="G107" s="17">
        <f t="shared" si="24"/>
        <v>173.8</v>
      </c>
    </row>
    <row r="108" spans="1:7" ht="12.75">
      <c r="A108" s="322" t="s">
        <v>60</v>
      </c>
      <c r="B108" s="317">
        <v>2520520300</v>
      </c>
      <c r="C108" s="322"/>
      <c r="D108" s="323" t="s">
        <v>361</v>
      </c>
      <c r="E108" s="17">
        <f>E111+E109</f>
        <v>173.8</v>
      </c>
      <c r="F108" s="17">
        <f aca="true" t="shared" si="25" ref="F108:G108">F111+F109</f>
        <v>173.8</v>
      </c>
      <c r="G108" s="17">
        <f t="shared" si="25"/>
        <v>173.8</v>
      </c>
    </row>
    <row r="109" spans="1:7" ht="63">
      <c r="A109" s="322" t="s">
        <v>60</v>
      </c>
      <c r="B109" s="317">
        <v>2520520300</v>
      </c>
      <c r="C109" s="322" t="s">
        <v>68</v>
      </c>
      <c r="D109" s="323" t="s">
        <v>1</v>
      </c>
      <c r="E109" s="17">
        <f>E110</f>
        <v>6.4</v>
      </c>
      <c r="F109" s="17">
        <f aca="true" t="shared" si="26" ref="F109:G109">F110</f>
        <v>0</v>
      </c>
      <c r="G109" s="17">
        <f t="shared" si="26"/>
        <v>0</v>
      </c>
    </row>
    <row r="110" spans="1:7" ht="12.75">
      <c r="A110" s="322" t="s">
        <v>60</v>
      </c>
      <c r="B110" s="317">
        <v>2520520300</v>
      </c>
      <c r="C110" s="322">
        <v>110</v>
      </c>
      <c r="D110" s="47" t="s">
        <v>160</v>
      </c>
      <c r="E110" s="17">
        <f>'№ 4 ведом'!F81</f>
        <v>6.4</v>
      </c>
      <c r="F110" s="17">
        <f>'№ 4 ведом'!G81</f>
        <v>0</v>
      </c>
      <c r="G110" s="17">
        <f>'№ 4 ведом'!H81</f>
        <v>0</v>
      </c>
    </row>
    <row r="111" spans="1:7" ht="31.5">
      <c r="A111" s="322" t="s">
        <v>60</v>
      </c>
      <c r="B111" s="317">
        <v>2520520300</v>
      </c>
      <c r="C111" s="317" t="s">
        <v>69</v>
      </c>
      <c r="D111" s="323" t="s">
        <v>95</v>
      </c>
      <c r="E111" s="17">
        <f>E112</f>
        <v>167.4</v>
      </c>
      <c r="F111" s="17">
        <f t="shared" si="24"/>
        <v>173.8</v>
      </c>
      <c r="G111" s="17">
        <f t="shared" si="24"/>
        <v>173.8</v>
      </c>
    </row>
    <row r="112" spans="1:7" ht="31.5">
      <c r="A112" s="322" t="s">
        <v>60</v>
      </c>
      <c r="B112" s="317">
        <v>2520520300</v>
      </c>
      <c r="C112" s="322">
        <v>240</v>
      </c>
      <c r="D112" s="323" t="s">
        <v>223</v>
      </c>
      <c r="E112" s="17">
        <f>'№ 4 ведом'!F83</f>
        <v>167.4</v>
      </c>
      <c r="F112" s="17">
        <f>'№ 4 ведом'!G83</f>
        <v>173.8</v>
      </c>
      <c r="G112" s="17">
        <f>'№ 4 ведом'!H83</f>
        <v>173.8</v>
      </c>
    </row>
    <row r="113" spans="1:7" ht="31.5">
      <c r="A113" s="322" t="s">
        <v>60</v>
      </c>
      <c r="B113" s="317">
        <v>2520600000</v>
      </c>
      <c r="C113" s="322"/>
      <c r="D113" s="323" t="s">
        <v>359</v>
      </c>
      <c r="E113" s="17">
        <f>E114</f>
        <v>1110</v>
      </c>
      <c r="F113" s="17">
        <f aca="true" t="shared" si="27" ref="F113:G115">F114</f>
        <v>1110</v>
      </c>
      <c r="G113" s="17">
        <f t="shared" si="27"/>
        <v>1110</v>
      </c>
    </row>
    <row r="114" spans="1:7" ht="12.75">
      <c r="A114" s="322" t="s">
        <v>60</v>
      </c>
      <c r="B114" s="317">
        <v>2520620200</v>
      </c>
      <c r="C114" s="322"/>
      <c r="D114" s="323" t="s">
        <v>284</v>
      </c>
      <c r="E114" s="17">
        <f>E115</f>
        <v>1110</v>
      </c>
      <c r="F114" s="17">
        <f t="shared" si="27"/>
        <v>1110</v>
      </c>
      <c r="G114" s="17">
        <f t="shared" si="27"/>
        <v>1110</v>
      </c>
    </row>
    <row r="115" spans="1:7" ht="31.5">
      <c r="A115" s="322" t="s">
        <v>60</v>
      </c>
      <c r="B115" s="317">
        <v>2520620200</v>
      </c>
      <c r="C115" s="317" t="s">
        <v>69</v>
      </c>
      <c r="D115" s="323" t="s">
        <v>95</v>
      </c>
      <c r="E115" s="17">
        <f>E116</f>
        <v>1110</v>
      </c>
      <c r="F115" s="17">
        <f t="shared" si="27"/>
        <v>1110</v>
      </c>
      <c r="G115" s="17">
        <f t="shared" si="27"/>
        <v>1110</v>
      </c>
    </row>
    <row r="116" spans="1:7" ht="31.5">
      <c r="A116" s="322" t="s">
        <v>60</v>
      </c>
      <c r="B116" s="317">
        <v>2520620200</v>
      </c>
      <c r="C116" s="322">
        <v>240</v>
      </c>
      <c r="D116" s="323" t="s">
        <v>223</v>
      </c>
      <c r="E116" s="17">
        <f>'№ 4 ведом'!F87</f>
        <v>1110</v>
      </c>
      <c r="F116" s="17">
        <f>'№ 4 ведом'!G87</f>
        <v>1110</v>
      </c>
      <c r="G116" s="17">
        <f>'№ 4 ведом'!H87</f>
        <v>1110</v>
      </c>
    </row>
    <row r="117" spans="1:7" ht="47.25">
      <c r="A117" s="317" t="s">
        <v>60</v>
      </c>
      <c r="B117" s="317">
        <v>2600000000</v>
      </c>
      <c r="C117" s="317"/>
      <c r="D117" s="323" t="s">
        <v>328</v>
      </c>
      <c r="E117" s="17">
        <f>E118+E130+E142</f>
        <v>8414.5</v>
      </c>
      <c r="F117" s="17">
        <f>F118+F130+F142</f>
        <v>4010.6</v>
      </c>
      <c r="G117" s="17">
        <f>G118+G130+G142</f>
        <v>4010.6</v>
      </c>
    </row>
    <row r="118" spans="1:7" ht="31.5">
      <c r="A118" s="317" t="s">
        <v>60</v>
      </c>
      <c r="B118" s="317">
        <v>2610000000</v>
      </c>
      <c r="C118" s="317"/>
      <c r="D118" s="323" t="s">
        <v>107</v>
      </c>
      <c r="E118" s="17">
        <f>E119+E126</f>
        <v>4942.1</v>
      </c>
      <c r="F118" s="17">
        <f aca="true" t="shared" si="28" ref="F118:G118">F119+F126</f>
        <v>2863.5</v>
      </c>
      <c r="G118" s="17">
        <f t="shared" si="28"/>
        <v>2863.5</v>
      </c>
    </row>
    <row r="119" spans="1:7" ht="12.75">
      <c r="A119" s="317" t="s">
        <v>60</v>
      </c>
      <c r="B119" s="317">
        <v>2610100000</v>
      </c>
      <c r="C119" s="317"/>
      <c r="D119" s="323" t="s">
        <v>108</v>
      </c>
      <c r="E119" s="17">
        <f>E120+E123</f>
        <v>3188.2</v>
      </c>
      <c r="F119" s="17">
        <f>F120+F123</f>
        <v>2863.5</v>
      </c>
      <c r="G119" s="17">
        <f>G120+G123</f>
        <v>2863.5</v>
      </c>
    </row>
    <row r="120" spans="1:7" ht="12.75">
      <c r="A120" s="317" t="s">
        <v>60</v>
      </c>
      <c r="B120" s="317">
        <v>2610120210</v>
      </c>
      <c r="C120" s="18"/>
      <c r="D120" s="323" t="s">
        <v>109</v>
      </c>
      <c r="E120" s="17">
        <f aca="true" t="shared" si="29" ref="E120:G121">E121</f>
        <v>2987.2</v>
      </c>
      <c r="F120" s="17">
        <f t="shared" si="29"/>
        <v>2713.5</v>
      </c>
      <c r="G120" s="17">
        <f t="shared" si="29"/>
        <v>2713.5</v>
      </c>
    </row>
    <row r="121" spans="1:7" ht="31.5">
      <c r="A121" s="317" t="s">
        <v>60</v>
      </c>
      <c r="B121" s="317">
        <v>2610120210</v>
      </c>
      <c r="C121" s="317" t="s">
        <v>69</v>
      </c>
      <c r="D121" s="323" t="s">
        <v>95</v>
      </c>
      <c r="E121" s="17">
        <f t="shared" si="29"/>
        <v>2987.2</v>
      </c>
      <c r="F121" s="17">
        <f t="shared" si="29"/>
        <v>2713.5</v>
      </c>
      <c r="G121" s="17">
        <f t="shared" si="29"/>
        <v>2713.5</v>
      </c>
    </row>
    <row r="122" spans="1:7" ht="31.5">
      <c r="A122" s="317" t="s">
        <v>60</v>
      </c>
      <c r="B122" s="317">
        <v>2610120210</v>
      </c>
      <c r="C122" s="322">
        <v>240</v>
      </c>
      <c r="D122" s="323" t="s">
        <v>223</v>
      </c>
      <c r="E122" s="17">
        <f>'№ 4 ведом'!F589</f>
        <v>2987.2</v>
      </c>
      <c r="F122" s="17">
        <f>'№ 4 ведом'!G589</f>
        <v>2713.5</v>
      </c>
      <c r="G122" s="17">
        <f>'№ 4 ведом'!H589</f>
        <v>2713.5</v>
      </c>
    </row>
    <row r="123" spans="1:7" ht="31.5">
      <c r="A123" s="317" t="s">
        <v>60</v>
      </c>
      <c r="B123" s="317">
        <v>2610120220</v>
      </c>
      <c r="C123" s="322"/>
      <c r="D123" s="323" t="s">
        <v>106</v>
      </c>
      <c r="E123" s="17">
        <f aca="true" t="shared" si="30" ref="E123:G124">E124</f>
        <v>201</v>
      </c>
      <c r="F123" s="17">
        <f t="shared" si="30"/>
        <v>150</v>
      </c>
      <c r="G123" s="17">
        <f t="shared" si="30"/>
        <v>150</v>
      </c>
    </row>
    <row r="124" spans="1:7" ht="31.5">
      <c r="A124" s="317" t="s">
        <v>60</v>
      </c>
      <c r="B124" s="317">
        <v>2610120220</v>
      </c>
      <c r="C124" s="317" t="s">
        <v>69</v>
      </c>
      <c r="D124" s="323" t="s">
        <v>95</v>
      </c>
      <c r="E124" s="17">
        <f t="shared" si="30"/>
        <v>201</v>
      </c>
      <c r="F124" s="17">
        <f t="shared" si="30"/>
        <v>150</v>
      </c>
      <c r="G124" s="17">
        <f t="shared" si="30"/>
        <v>150</v>
      </c>
    </row>
    <row r="125" spans="1:7" ht="32.25" thickBot="1">
      <c r="A125" s="317" t="s">
        <v>60</v>
      </c>
      <c r="B125" s="317">
        <v>2610120220</v>
      </c>
      <c r="C125" s="322">
        <v>240</v>
      </c>
      <c r="D125" s="323" t="s">
        <v>223</v>
      </c>
      <c r="E125" s="17">
        <f>'№ 4 ведом'!F592</f>
        <v>201</v>
      </c>
      <c r="F125" s="17">
        <f>'№ 4 ведом'!G592</f>
        <v>150</v>
      </c>
      <c r="G125" s="17">
        <f>'№ 4 ведом'!H592</f>
        <v>150</v>
      </c>
    </row>
    <row r="126" spans="1:7" ht="32.25" thickBot="1">
      <c r="A126" s="317" t="s">
        <v>60</v>
      </c>
      <c r="B126" s="317">
        <v>2610300000</v>
      </c>
      <c r="C126" s="322"/>
      <c r="D126" s="331" t="s">
        <v>751</v>
      </c>
      <c r="E126" s="17">
        <f>E127</f>
        <v>1753.9</v>
      </c>
      <c r="F126" s="17">
        <f aca="true" t="shared" si="31" ref="F126:G128">F127</f>
        <v>0</v>
      </c>
      <c r="G126" s="17">
        <f t="shared" si="31"/>
        <v>0</v>
      </c>
    </row>
    <row r="127" spans="1:7" ht="31.5">
      <c r="A127" s="317" t="s">
        <v>60</v>
      </c>
      <c r="B127" s="317">
        <v>2610320030</v>
      </c>
      <c r="C127" s="322"/>
      <c r="D127" s="62" t="s">
        <v>752</v>
      </c>
      <c r="E127" s="17">
        <f>E128</f>
        <v>1753.9</v>
      </c>
      <c r="F127" s="17">
        <f t="shared" si="31"/>
        <v>0</v>
      </c>
      <c r="G127" s="17">
        <f t="shared" si="31"/>
        <v>0</v>
      </c>
    </row>
    <row r="128" spans="1:7" ht="31.5">
      <c r="A128" s="317" t="s">
        <v>60</v>
      </c>
      <c r="B128" s="317">
        <v>2610320030</v>
      </c>
      <c r="C128" s="317" t="s">
        <v>69</v>
      </c>
      <c r="D128" s="323" t="s">
        <v>95</v>
      </c>
      <c r="E128" s="17">
        <f>E129</f>
        <v>1753.9</v>
      </c>
      <c r="F128" s="17">
        <f t="shared" si="31"/>
        <v>0</v>
      </c>
      <c r="G128" s="17">
        <f t="shared" si="31"/>
        <v>0</v>
      </c>
    </row>
    <row r="129" spans="1:7" ht="31.5">
      <c r="A129" s="317" t="s">
        <v>60</v>
      </c>
      <c r="B129" s="317">
        <v>2610320030</v>
      </c>
      <c r="C129" s="322">
        <v>240</v>
      </c>
      <c r="D129" s="323" t="s">
        <v>223</v>
      </c>
      <c r="E129" s="17">
        <f>'№ 4 ведом'!F596</f>
        <v>1753.9</v>
      </c>
      <c r="F129" s="17">
        <f>'№ 4 ведом'!G596</f>
        <v>0</v>
      </c>
      <c r="G129" s="17">
        <f>'№ 4 ведом'!H596</f>
        <v>0</v>
      </c>
    </row>
    <row r="130" spans="1:7" ht="47.25">
      <c r="A130" s="317" t="s">
        <v>60</v>
      </c>
      <c r="B130" s="317">
        <v>2620000000</v>
      </c>
      <c r="C130" s="322"/>
      <c r="D130" s="323" t="s">
        <v>204</v>
      </c>
      <c r="E130" s="17">
        <f>E131+E138</f>
        <v>3445.9</v>
      </c>
      <c r="F130" s="17">
        <f>F131+F138</f>
        <v>1120.6</v>
      </c>
      <c r="G130" s="17">
        <f>G131+G138</f>
        <v>1120.6</v>
      </c>
    </row>
    <row r="131" spans="1:7" ht="47.25">
      <c r="A131" s="317" t="s">
        <v>60</v>
      </c>
      <c r="B131" s="322">
        <v>2620100000</v>
      </c>
      <c r="C131" s="322"/>
      <c r="D131" s="49" t="s">
        <v>205</v>
      </c>
      <c r="E131" s="17">
        <f>E132+E135</f>
        <v>3235.4</v>
      </c>
      <c r="F131" s="17">
        <f>F132+F135</f>
        <v>910.1</v>
      </c>
      <c r="G131" s="17">
        <f>G132+G135</f>
        <v>910.1</v>
      </c>
    </row>
    <row r="132" spans="1:7" ht="47.25">
      <c r="A132" s="322" t="s">
        <v>60</v>
      </c>
      <c r="B132" s="322">
        <v>2620120180</v>
      </c>
      <c r="C132" s="322"/>
      <c r="D132" s="49" t="s">
        <v>206</v>
      </c>
      <c r="E132" s="17">
        <f aca="true" t="shared" si="32" ref="E132:G133">E133</f>
        <v>1990.9</v>
      </c>
      <c r="F132" s="17">
        <f t="shared" si="32"/>
        <v>292.9</v>
      </c>
      <c r="G132" s="17">
        <f t="shared" si="32"/>
        <v>0</v>
      </c>
    </row>
    <row r="133" spans="1:7" ht="31.5">
      <c r="A133" s="317" t="s">
        <v>60</v>
      </c>
      <c r="B133" s="322">
        <v>2620120180</v>
      </c>
      <c r="C133" s="322" t="s">
        <v>69</v>
      </c>
      <c r="D133" s="49" t="s">
        <v>95</v>
      </c>
      <c r="E133" s="17">
        <f t="shared" si="32"/>
        <v>1990.9</v>
      </c>
      <c r="F133" s="17">
        <f t="shared" si="32"/>
        <v>292.9</v>
      </c>
      <c r="G133" s="17">
        <f t="shared" si="32"/>
        <v>0</v>
      </c>
    </row>
    <row r="134" spans="1:7" ht="31.5">
      <c r="A134" s="317" t="s">
        <v>60</v>
      </c>
      <c r="B134" s="322">
        <v>2620120180</v>
      </c>
      <c r="C134" s="322">
        <v>240</v>
      </c>
      <c r="D134" s="49" t="s">
        <v>223</v>
      </c>
      <c r="E134" s="17">
        <f>'№ 4 ведом'!F93</f>
        <v>1990.9</v>
      </c>
      <c r="F134" s="17">
        <f>'№ 4 ведом'!G93</f>
        <v>292.9</v>
      </c>
      <c r="G134" s="17">
        <f>'№ 4 ведом'!H93</f>
        <v>0</v>
      </c>
    </row>
    <row r="135" spans="1:7" ht="47.25">
      <c r="A135" s="322" t="s">
        <v>60</v>
      </c>
      <c r="B135" s="322">
        <v>2620120520</v>
      </c>
      <c r="C135" s="322"/>
      <c r="D135" s="49" t="s">
        <v>211</v>
      </c>
      <c r="E135" s="17">
        <f aca="true" t="shared" si="33" ref="E135:G136">E136</f>
        <v>1244.5</v>
      </c>
      <c r="F135" s="17">
        <f t="shared" si="33"/>
        <v>617.2</v>
      </c>
      <c r="G135" s="17">
        <f t="shared" si="33"/>
        <v>910.1</v>
      </c>
    </row>
    <row r="136" spans="1:7" ht="31.5">
      <c r="A136" s="317" t="s">
        <v>60</v>
      </c>
      <c r="B136" s="322">
        <v>2620120520</v>
      </c>
      <c r="C136" s="322" t="s">
        <v>69</v>
      </c>
      <c r="D136" s="49" t="s">
        <v>95</v>
      </c>
      <c r="E136" s="17">
        <f t="shared" si="33"/>
        <v>1244.5</v>
      </c>
      <c r="F136" s="17">
        <f t="shared" si="33"/>
        <v>617.2</v>
      </c>
      <c r="G136" s="17">
        <f t="shared" si="33"/>
        <v>910.1</v>
      </c>
    </row>
    <row r="137" spans="1:7" ht="31.5">
      <c r="A137" s="317" t="s">
        <v>60</v>
      </c>
      <c r="B137" s="322">
        <v>2620120520</v>
      </c>
      <c r="C137" s="322">
        <v>240</v>
      </c>
      <c r="D137" s="49" t="s">
        <v>223</v>
      </c>
      <c r="E137" s="17">
        <f>'№ 4 ведом'!F96</f>
        <v>1244.5</v>
      </c>
      <c r="F137" s="17">
        <f>'№ 4 ведом'!G96</f>
        <v>617.2</v>
      </c>
      <c r="G137" s="17">
        <f>'№ 4 ведом'!H96</f>
        <v>910.1</v>
      </c>
    </row>
    <row r="138" spans="1:7" ht="47.25">
      <c r="A138" s="322" t="s">
        <v>60</v>
      </c>
      <c r="B138" s="322">
        <v>2620200000</v>
      </c>
      <c r="C138" s="322"/>
      <c r="D138" s="49" t="s">
        <v>207</v>
      </c>
      <c r="E138" s="17">
        <f>E139</f>
        <v>210.5</v>
      </c>
      <c r="F138" s="17">
        <f aca="true" t="shared" si="34" ref="F138:G140">F139</f>
        <v>210.5</v>
      </c>
      <c r="G138" s="17">
        <f t="shared" si="34"/>
        <v>210.5</v>
      </c>
    </row>
    <row r="139" spans="1:7" ht="31.5">
      <c r="A139" s="317" t="s">
        <v>60</v>
      </c>
      <c r="B139" s="322">
        <v>2620220530</v>
      </c>
      <c r="C139" s="322"/>
      <c r="D139" s="49" t="s">
        <v>208</v>
      </c>
      <c r="E139" s="17">
        <f>E140</f>
        <v>210.5</v>
      </c>
      <c r="F139" s="17">
        <f t="shared" si="34"/>
        <v>210.5</v>
      </c>
      <c r="G139" s="17">
        <f t="shared" si="34"/>
        <v>210.5</v>
      </c>
    </row>
    <row r="140" spans="1:7" ht="31.5">
      <c r="A140" s="317" t="s">
        <v>60</v>
      </c>
      <c r="B140" s="322">
        <v>2620220530</v>
      </c>
      <c r="C140" s="322" t="s">
        <v>69</v>
      </c>
      <c r="D140" s="49" t="s">
        <v>95</v>
      </c>
      <c r="E140" s="17">
        <f>E141</f>
        <v>210.5</v>
      </c>
      <c r="F140" s="17">
        <f t="shared" si="34"/>
        <v>210.5</v>
      </c>
      <c r="G140" s="17">
        <f t="shared" si="34"/>
        <v>210.5</v>
      </c>
    </row>
    <row r="141" spans="1:7" ht="31.5">
      <c r="A141" s="322" t="s">
        <v>60</v>
      </c>
      <c r="B141" s="322">
        <v>2620220530</v>
      </c>
      <c r="C141" s="322">
        <v>240</v>
      </c>
      <c r="D141" s="49" t="s">
        <v>223</v>
      </c>
      <c r="E141" s="17">
        <f>'№ 4 ведом'!F100</f>
        <v>210.5</v>
      </c>
      <c r="F141" s="17">
        <f>'№ 4 ведом'!G100</f>
        <v>210.5</v>
      </c>
      <c r="G141" s="17">
        <f>'№ 4 ведом'!H100</f>
        <v>210.5</v>
      </c>
    </row>
    <row r="142" spans="1:7" ht="47.25">
      <c r="A142" s="322" t="s">
        <v>60</v>
      </c>
      <c r="B142" s="317">
        <v>2630000000</v>
      </c>
      <c r="C142" s="1"/>
      <c r="D142" s="50" t="s">
        <v>198</v>
      </c>
      <c r="E142" s="17">
        <f>E143</f>
        <v>26.5</v>
      </c>
      <c r="F142" s="17">
        <f aca="true" t="shared" si="35" ref="F142:G145">F143</f>
        <v>26.5</v>
      </c>
      <c r="G142" s="17">
        <f t="shared" si="35"/>
        <v>26.5</v>
      </c>
    </row>
    <row r="143" spans="1:7" ht="31.5">
      <c r="A143" s="322" t="s">
        <v>60</v>
      </c>
      <c r="B143" s="322">
        <v>2630200000</v>
      </c>
      <c r="C143" s="1"/>
      <c r="D143" s="50" t="s">
        <v>201</v>
      </c>
      <c r="E143" s="17">
        <f>E144</f>
        <v>26.5</v>
      </c>
      <c r="F143" s="17">
        <f t="shared" si="35"/>
        <v>26.5</v>
      </c>
      <c r="G143" s="17">
        <f t="shared" si="35"/>
        <v>26.5</v>
      </c>
    </row>
    <row r="144" spans="1:7" ht="12.75">
      <c r="A144" s="322" t="s">
        <v>60</v>
      </c>
      <c r="B144" s="322">
        <v>2630220250</v>
      </c>
      <c r="C144" s="1"/>
      <c r="D144" s="50" t="s">
        <v>199</v>
      </c>
      <c r="E144" s="17">
        <f>E145</f>
        <v>26.5</v>
      </c>
      <c r="F144" s="17">
        <f t="shared" si="35"/>
        <v>26.5</v>
      </c>
      <c r="G144" s="17">
        <f t="shared" si="35"/>
        <v>26.5</v>
      </c>
    </row>
    <row r="145" spans="1:7" ht="31.5">
      <c r="A145" s="322" t="s">
        <v>60</v>
      </c>
      <c r="B145" s="322">
        <v>2630220250</v>
      </c>
      <c r="C145" s="317" t="s">
        <v>69</v>
      </c>
      <c r="D145" s="323" t="s">
        <v>95</v>
      </c>
      <c r="E145" s="17">
        <f>E146</f>
        <v>26.5</v>
      </c>
      <c r="F145" s="17">
        <f t="shared" si="35"/>
        <v>26.5</v>
      </c>
      <c r="G145" s="17">
        <f t="shared" si="35"/>
        <v>26.5</v>
      </c>
    </row>
    <row r="146" spans="1:7" ht="31.5">
      <c r="A146" s="322" t="s">
        <v>60</v>
      </c>
      <c r="B146" s="322">
        <v>2630220250</v>
      </c>
      <c r="C146" s="322">
        <v>240</v>
      </c>
      <c r="D146" s="49" t="s">
        <v>223</v>
      </c>
      <c r="E146" s="17">
        <f>'№ 4 ведом'!F105</f>
        <v>26.5</v>
      </c>
      <c r="F146" s="17">
        <f>'№ 4 ведом'!G105</f>
        <v>26.5</v>
      </c>
      <c r="G146" s="17">
        <f>'№ 4 ведом'!H105</f>
        <v>26.5</v>
      </c>
    </row>
    <row r="147" spans="1:7" ht="12.75">
      <c r="A147" s="322" t="s">
        <v>60</v>
      </c>
      <c r="B147" s="322">
        <v>9900000000</v>
      </c>
      <c r="C147" s="322"/>
      <c r="D147" s="49" t="s">
        <v>105</v>
      </c>
      <c r="E147" s="17">
        <f>E154+E148</f>
        <v>34725.5</v>
      </c>
      <c r="F147" s="17">
        <f aca="true" t="shared" si="36" ref="F147:G147">F154+F148</f>
        <v>31946.8</v>
      </c>
      <c r="G147" s="17">
        <f t="shared" si="36"/>
        <v>31949.5</v>
      </c>
    </row>
    <row r="148" spans="1:7" ht="31.5">
      <c r="A148" s="322" t="s">
        <v>60</v>
      </c>
      <c r="B148" s="322">
        <v>9930000000</v>
      </c>
      <c r="C148" s="322"/>
      <c r="D148" s="56" t="s">
        <v>157</v>
      </c>
      <c r="E148" s="17">
        <f>E149</f>
        <v>76.1</v>
      </c>
      <c r="F148" s="17">
        <f aca="true" t="shared" si="37" ref="F148:G152">F149</f>
        <v>0</v>
      </c>
      <c r="G148" s="17">
        <f t="shared" si="37"/>
        <v>0</v>
      </c>
    </row>
    <row r="149" spans="1:7" ht="31.5">
      <c r="A149" s="322" t="s">
        <v>60</v>
      </c>
      <c r="B149" s="322">
        <v>9930020490</v>
      </c>
      <c r="C149" s="322"/>
      <c r="D149" s="56" t="s">
        <v>661</v>
      </c>
      <c r="E149" s="17">
        <f>E152+E150</f>
        <v>76.1</v>
      </c>
      <c r="F149" s="17">
        <f aca="true" t="shared" si="38" ref="F149:G149">F152+F150</f>
        <v>0</v>
      </c>
      <c r="G149" s="17">
        <f t="shared" si="38"/>
        <v>0</v>
      </c>
    </row>
    <row r="150" spans="1:7" ht="31.5">
      <c r="A150" s="317" t="s">
        <v>60</v>
      </c>
      <c r="B150" s="322">
        <v>9930020490</v>
      </c>
      <c r="C150" s="317" t="s">
        <v>69</v>
      </c>
      <c r="D150" s="323" t="s">
        <v>95</v>
      </c>
      <c r="E150" s="17">
        <f>E151</f>
        <v>30.6</v>
      </c>
      <c r="F150" s="17">
        <f aca="true" t="shared" si="39" ref="F150:G150">F151</f>
        <v>0</v>
      </c>
      <c r="G150" s="17">
        <f t="shared" si="39"/>
        <v>0</v>
      </c>
    </row>
    <row r="151" spans="1:7" ht="31.5">
      <c r="A151" s="317" t="s">
        <v>60</v>
      </c>
      <c r="B151" s="322">
        <v>9930020490</v>
      </c>
      <c r="C151" s="322">
        <v>240</v>
      </c>
      <c r="D151" s="323" t="s">
        <v>223</v>
      </c>
      <c r="E151" s="17">
        <f>'№ 4 ведом'!F601</f>
        <v>30.6</v>
      </c>
      <c r="F151" s="17">
        <f>'№ 4 ведом'!G601</f>
        <v>0</v>
      </c>
      <c r="G151" s="17">
        <f>'№ 4 ведом'!H601</f>
        <v>0</v>
      </c>
    </row>
    <row r="152" spans="1:7" ht="12.75">
      <c r="A152" s="322" t="s">
        <v>60</v>
      </c>
      <c r="B152" s="322">
        <v>9930020490</v>
      </c>
      <c r="C152" s="11" t="s">
        <v>70</v>
      </c>
      <c r="D152" s="42" t="s">
        <v>71</v>
      </c>
      <c r="E152" s="17">
        <f>E153</f>
        <v>45.5</v>
      </c>
      <c r="F152" s="17">
        <f t="shared" si="37"/>
        <v>0</v>
      </c>
      <c r="G152" s="17">
        <f t="shared" si="37"/>
        <v>0</v>
      </c>
    </row>
    <row r="153" spans="1:7" ht="12.75">
      <c r="A153" s="322" t="s">
        <v>60</v>
      </c>
      <c r="B153" s="322">
        <v>9930020490</v>
      </c>
      <c r="C153" s="1" t="s">
        <v>662</v>
      </c>
      <c r="D153" s="145" t="s">
        <v>663</v>
      </c>
      <c r="E153" s="17">
        <f>'№ 4 ведом'!F110+'№ 4 ведом'!F603</f>
        <v>45.5</v>
      </c>
      <c r="F153" s="17">
        <f>'№ 4 ведом'!G110+'№ 4 ведом'!G603</f>
        <v>0</v>
      </c>
      <c r="G153" s="17">
        <f>'№ 4 ведом'!H110+'№ 4 ведом'!H603</f>
        <v>0</v>
      </c>
    </row>
    <row r="154" spans="1:7" ht="31.5">
      <c r="A154" s="322" t="s">
        <v>60</v>
      </c>
      <c r="B154" s="322">
        <v>9990000000</v>
      </c>
      <c r="C154" s="322"/>
      <c r="D154" s="49" t="s">
        <v>147</v>
      </c>
      <c r="E154" s="17">
        <f>E155+E165</f>
        <v>34649.4</v>
      </c>
      <c r="F154" s="17">
        <f>F155+F165</f>
        <v>31946.8</v>
      </c>
      <c r="G154" s="17">
        <f>G155+G165</f>
        <v>31949.5</v>
      </c>
    </row>
    <row r="155" spans="1:7" ht="31.5">
      <c r="A155" s="322" t="s">
        <v>60</v>
      </c>
      <c r="B155" s="322">
        <v>9990200000</v>
      </c>
      <c r="C155" s="24"/>
      <c r="D155" s="49" t="s">
        <v>117</v>
      </c>
      <c r="E155" s="17">
        <f>+E156+E159+E162</f>
        <v>7654.5</v>
      </c>
      <c r="F155" s="17">
        <f aca="true" t="shared" si="40" ref="F155:G155">+F156+F159+F162</f>
        <v>6883.7</v>
      </c>
      <c r="G155" s="17">
        <f t="shared" si="40"/>
        <v>6886.4</v>
      </c>
    </row>
    <row r="156" spans="1:7" ht="78.75">
      <c r="A156" s="322" t="s">
        <v>60</v>
      </c>
      <c r="B156" s="322">
        <v>9990210540</v>
      </c>
      <c r="C156" s="322"/>
      <c r="D156" s="49" t="s">
        <v>154</v>
      </c>
      <c r="E156" s="17">
        <f aca="true" t="shared" si="41" ref="E156:G157">E157</f>
        <v>319.5</v>
      </c>
      <c r="F156" s="17">
        <f t="shared" si="41"/>
        <v>322.2</v>
      </c>
      <c r="G156" s="17">
        <f t="shared" si="41"/>
        <v>324.9</v>
      </c>
    </row>
    <row r="157" spans="1:7" ht="63">
      <c r="A157" s="322" t="s">
        <v>60</v>
      </c>
      <c r="B157" s="322">
        <v>9990210540</v>
      </c>
      <c r="C157" s="322" t="s">
        <v>68</v>
      </c>
      <c r="D157" s="49" t="s">
        <v>1</v>
      </c>
      <c r="E157" s="17">
        <f t="shared" si="41"/>
        <v>319.5</v>
      </c>
      <c r="F157" s="17">
        <f t="shared" si="41"/>
        <v>322.2</v>
      </c>
      <c r="G157" s="17">
        <f t="shared" si="41"/>
        <v>324.9</v>
      </c>
    </row>
    <row r="158" spans="1:7" ht="31.5">
      <c r="A158" s="322" t="s">
        <v>60</v>
      </c>
      <c r="B158" s="322">
        <v>9990210540</v>
      </c>
      <c r="C158" s="322">
        <v>120</v>
      </c>
      <c r="D158" s="49" t="s">
        <v>224</v>
      </c>
      <c r="E158" s="17">
        <f>'№ 4 ведом'!F115</f>
        <v>319.5</v>
      </c>
      <c r="F158" s="17">
        <f>'№ 4 ведом'!G115</f>
        <v>322.2</v>
      </c>
      <c r="G158" s="17">
        <f>'№ 4 ведом'!H115</f>
        <v>324.9</v>
      </c>
    </row>
    <row r="159" spans="1:7" ht="47.25">
      <c r="A159" s="317" t="s">
        <v>60</v>
      </c>
      <c r="B159" s="322">
        <v>9990225000</v>
      </c>
      <c r="C159" s="322"/>
      <c r="D159" s="49" t="s">
        <v>118</v>
      </c>
      <c r="E159" s="17">
        <f aca="true" t="shared" si="42" ref="E159:G160">E160</f>
        <v>7170.4</v>
      </c>
      <c r="F159" s="17">
        <f t="shared" si="42"/>
        <v>6561.5</v>
      </c>
      <c r="G159" s="17">
        <f t="shared" si="42"/>
        <v>6561.5</v>
      </c>
    </row>
    <row r="160" spans="1:7" ht="63">
      <c r="A160" s="317" t="s">
        <v>60</v>
      </c>
      <c r="B160" s="322">
        <v>9990225000</v>
      </c>
      <c r="C160" s="317" t="s">
        <v>68</v>
      </c>
      <c r="D160" s="323" t="s">
        <v>1</v>
      </c>
      <c r="E160" s="17">
        <f t="shared" si="42"/>
        <v>7170.4</v>
      </c>
      <c r="F160" s="17">
        <f t="shared" si="42"/>
        <v>6561.5</v>
      </c>
      <c r="G160" s="17">
        <f t="shared" si="42"/>
        <v>6561.5</v>
      </c>
    </row>
    <row r="161" spans="1:7" ht="31.5">
      <c r="A161" s="317" t="s">
        <v>60</v>
      </c>
      <c r="B161" s="322">
        <v>9990225000</v>
      </c>
      <c r="C161" s="322">
        <v>120</v>
      </c>
      <c r="D161" s="49" t="s">
        <v>224</v>
      </c>
      <c r="E161" s="17">
        <f>'№ 4 ведом'!F608</f>
        <v>7170.4</v>
      </c>
      <c r="F161" s="17">
        <f>'№ 4 ведом'!G608</f>
        <v>6561.5</v>
      </c>
      <c r="G161" s="17">
        <f>'№ 4 ведом'!H608</f>
        <v>6561.5</v>
      </c>
    </row>
    <row r="162" spans="1:7" ht="47.25">
      <c r="A162" s="317" t="s">
        <v>60</v>
      </c>
      <c r="B162" s="330">
        <v>9990255492</v>
      </c>
      <c r="C162" s="322"/>
      <c r="D162" s="323" t="s">
        <v>766</v>
      </c>
      <c r="E162" s="21">
        <f>E163</f>
        <v>164.6</v>
      </c>
      <c r="F162" s="21">
        <f aca="true" t="shared" si="43" ref="F162:G163">F163</f>
        <v>0</v>
      </c>
      <c r="G162" s="21">
        <f t="shared" si="43"/>
        <v>0</v>
      </c>
    </row>
    <row r="163" spans="1:7" ht="63">
      <c r="A163" s="317" t="s">
        <v>60</v>
      </c>
      <c r="B163" s="330">
        <v>9990255492</v>
      </c>
      <c r="C163" s="322" t="s">
        <v>68</v>
      </c>
      <c r="D163" s="323" t="s">
        <v>1</v>
      </c>
      <c r="E163" s="21">
        <f>E164</f>
        <v>164.6</v>
      </c>
      <c r="F163" s="21">
        <f t="shared" si="43"/>
        <v>0</v>
      </c>
      <c r="G163" s="21">
        <f t="shared" si="43"/>
        <v>0</v>
      </c>
    </row>
    <row r="164" spans="1:7" ht="31.5">
      <c r="A164" s="317" t="s">
        <v>60</v>
      </c>
      <c r="B164" s="330">
        <v>9990255492</v>
      </c>
      <c r="C164" s="322">
        <v>120</v>
      </c>
      <c r="D164" s="323" t="s">
        <v>224</v>
      </c>
      <c r="E164" s="21">
        <f>'№ 4 ведом'!F611</f>
        <v>164.6</v>
      </c>
      <c r="F164" s="21">
        <f>'№ 4 ведом'!G611</f>
        <v>0</v>
      </c>
      <c r="G164" s="21">
        <f>'№ 4 ведом'!H611</f>
        <v>0</v>
      </c>
    </row>
    <row r="165" spans="1:7" ht="31.5">
      <c r="A165" s="322" t="s">
        <v>60</v>
      </c>
      <c r="B165" s="322">
        <v>9990300000</v>
      </c>
      <c r="C165" s="322"/>
      <c r="D165" s="49" t="s">
        <v>159</v>
      </c>
      <c r="E165" s="17">
        <f>E166+E168+E170</f>
        <v>26994.9</v>
      </c>
      <c r="F165" s="17">
        <f>F166+F168+F170</f>
        <v>25063.1</v>
      </c>
      <c r="G165" s="17">
        <f>G166+G168+G170</f>
        <v>25063.1</v>
      </c>
    </row>
    <row r="166" spans="1:7" ht="63">
      <c r="A166" s="322" t="s">
        <v>60</v>
      </c>
      <c r="B166" s="322">
        <v>9990300000</v>
      </c>
      <c r="C166" s="322" t="s">
        <v>68</v>
      </c>
      <c r="D166" s="49" t="s">
        <v>1</v>
      </c>
      <c r="E166" s="17">
        <f>E167</f>
        <v>18728.300000000003</v>
      </c>
      <c r="F166" s="17">
        <f>F167</f>
        <v>18488.4</v>
      </c>
      <c r="G166" s="17">
        <f>G167</f>
        <v>18488.4</v>
      </c>
    </row>
    <row r="167" spans="1:7" ht="12.75">
      <c r="A167" s="322" t="s">
        <v>60</v>
      </c>
      <c r="B167" s="322">
        <v>9990300000</v>
      </c>
      <c r="C167" s="322">
        <v>110</v>
      </c>
      <c r="D167" s="50" t="s">
        <v>160</v>
      </c>
      <c r="E167" s="17">
        <f>'№ 4 ведом'!F118</f>
        <v>18728.300000000003</v>
      </c>
      <c r="F167" s="17">
        <f>'№ 4 ведом'!G118</f>
        <v>18488.4</v>
      </c>
      <c r="G167" s="17">
        <f>'№ 4 ведом'!H118</f>
        <v>18488.4</v>
      </c>
    </row>
    <row r="168" spans="1:7" ht="31.5">
      <c r="A168" s="322" t="s">
        <v>60</v>
      </c>
      <c r="B168" s="322">
        <v>9990300000</v>
      </c>
      <c r="C168" s="322" t="s">
        <v>69</v>
      </c>
      <c r="D168" s="49" t="s">
        <v>95</v>
      </c>
      <c r="E168" s="17">
        <f>E169</f>
        <v>8238.999999999998</v>
      </c>
      <c r="F168" s="17">
        <f>F169</f>
        <v>6547.1</v>
      </c>
      <c r="G168" s="17">
        <f>G169</f>
        <v>6547.1</v>
      </c>
    </row>
    <row r="169" spans="1:7" ht="31.5">
      <c r="A169" s="322" t="s">
        <v>60</v>
      </c>
      <c r="B169" s="322">
        <v>9990300000</v>
      </c>
      <c r="C169" s="322">
        <v>240</v>
      </c>
      <c r="D169" s="49" t="s">
        <v>223</v>
      </c>
      <c r="E169" s="17">
        <f>'№ 4 ведом'!F120</f>
        <v>8238.999999999998</v>
      </c>
      <c r="F169" s="17">
        <f>'№ 4 ведом'!G120</f>
        <v>6547.1</v>
      </c>
      <c r="G169" s="17">
        <f>'№ 4 ведом'!H120</f>
        <v>6547.1</v>
      </c>
    </row>
    <row r="170" spans="1:7" ht="12.75">
      <c r="A170" s="322" t="s">
        <v>60</v>
      </c>
      <c r="B170" s="322">
        <v>9990300000</v>
      </c>
      <c r="C170" s="322" t="s">
        <v>70</v>
      </c>
      <c r="D170" s="49" t="s">
        <v>71</v>
      </c>
      <c r="E170" s="17">
        <f>E171</f>
        <v>27.6</v>
      </c>
      <c r="F170" s="17">
        <f>F171</f>
        <v>27.6</v>
      </c>
      <c r="G170" s="17">
        <f>G171</f>
        <v>27.6</v>
      </c>
    </row>
    <row r="171" spans="1:7" ht="12.75">
      <c r="A171" s="322" t="s">
        <v>60</v>
      </c>
      <c r="B171" s="322">
        <v>9990300000</v>
      </c>
      <c r="C171" s="322">
        <v>850</v>
      </c>
      <c r="D171" s="49" t="s">
        <v>100</v>
      </c>
      <c r="E171" s="17">
        <f>'№ 4 ведом'!F122</f>
        <v>27.6</v>
      </c>
      <c r="F171" s="17">
        <f>'№ 4 ведом'!G122</f>
        <v>27.6</v>
      </c>
      <c r="G171" s="17">
        <f>'№ 4 ведом'!H122</f>
        <v>27.6</v>
      </c>
    </row>
    <row r="172" spans="1:7" ht="31.5">
      <c r="A172" s="4" t="s">
        <v>55</v>
      </c>
      <c r="B172" s="4" t="s">
        <v>66</v>
      </c>
      <c r="C172" s="4" t="s">
        <v>66</v>
      </c>
      <c r="D172" s="19" t="s">
        <v>24</v>
      </c>
      <c r="E172" s="6">
        <f>E173+E180</f>
        <v>10710.9</v>
      </c>
      <c r="F172" s="6">
        <f>F173+F180</f>
        <v>10641</v>
      </c>
      <c r="G172" s="6">
        <f>G173+G180</f>
        <v>10641</v>
      </c>
    </row>
    <row r="173" spans="1:7" ht="12.75">
      <c r="A173" s="322" t="s">
        <v>75</v>
      </c>
      <c r="B173" s="322" t="s">
        <v>66</v>
      </c>
      <c r="C173" s="322" t="s">
        <v>66</v>
      </c>
      <c r="D173" s="49" t="s">
        <v>76</v>
      </c>
      <c r="E173" s="17">
        <f aca="true" t="shared" si="44" ref="E173:E178">E174</f>
        <v>1462.2</v>
      </c>
      <c r="F173" s="17">
        <f aca="true" t="shared" si="45" ref="F173:G177">F174</f>
        <v>1542.6000000000001</v>
      </c>
      <c r="G173" s="17">
        <f t="shared" si="45"/>
        <v>1542.6000000000001</v>
      </c>
    </row>
    <row r="174" spans="1:7" ht="12.75">
      <c r="A174" s="322" t="s">
        <v>75</v>
      </c>
      <c r="B174" s="322">
        <v>9900000000</v>
      </c>
      <c r="C174" s="322"/>
      <c r="D174" s="49" t="s">
        <v>105</v>
      </c>
      <c r="E174" s="17">
        <f t="shared" si="44"/>
        <v>1462.2</v>
      </c>
      <c r="F174" s="17">
        <f t="shared" si="45"/>
        <v>1542.6000000000001</v>
      </c>
      <c r="G174" s="17">
        <f t="shared" si="45"/>
        <v>1542.6000000000001</v>
      </c>
    </row>
    <row r="175" spans="1:7" ht="31.5">
      <c r="A175" s="322" t="s">
        <v>75</v>
      </c>
      <c r="B175" s="322">
        <v>9990000000</v>
      </c>
      <c r="C175" s="322"/>
      <c r="D175" s="49" t="s">
        <v>147</v>
      </c>
      <c r="E175" s="17">
        <f t="shared" si="44"/>
        <v>1462.2</v>
      </c>
      <c r="F175" s="17">
        <f t="shared" si="45"/>
        <v>1542.6000000000001</v>
      </c>
      <c r="G175" s="17">
        <f t="shared" si="45"/>
        <v>1542.6000000000001</v>
      </c>
    </row>
    <row r="176" spans="1:7" ht="31.5">
      <c r="A176" s="322" t="s">
        <v>75</v>
      </c>
      <c r="B176" s="322">
        <v>9990200000</v>
      </c>
      <c r="C176" s="24"/>
      <c r="D176" s="49" t="s">
        <v>117</v>
      </c>
      <c r="E176" s="17">
        <f t="shared" si="44"/>
        <v>1462.2</v>
      </c>
      <c r="F176" s="17">
        <f t="shared" si="45"/>
        <v>1542.6000000000001</v>
      </c>
      <c r="G176" s="17">
        <f t="shared" si="45"/>
        <v>1542.6000000000001</v>
      </c>
    </row>
    <row r="177" spans="1:8" ht="31.5">
      <c r="A177" s="322" t="s">
        <v>75</v>
      </c>
      <c r="B177" s="322">
        <v>9990259302</v>
      </c>
      <c r="C177" s="322"/>
      <c r="D177" s="49" t="s">
        <v>161</v>
      </c>
      <c r="E177" s="37">
        <f t="shared" si="44"/>
        <v>1462.2</v>
      </c>
      <c r="F177" s="37">
        <f t="shared" si="45"/>
        <v>1542.6000000000001</v>
      </c>
      <c r="G177" s="37">
        <f t="shared" si="45"/>
        <v>1542.6000000000001</v>
      </c>
      <c r="H177" s="30"/>
    </row>
    <row r="178" spans="1:7" ht="63">
      <c r="A178" s="322" t="s">
        <v>75</v>
      </c>
      <c r="B178" s="322">
        <v>9990259302</v>
      </c>
      <c r="C178" s="322" t="s">
        <v>68</v>
      </c>
      <c r="D178" s="49" t="s">
        <v>1</v>
      </c>
      <c r="E178" s="17">
        <f t="shared" si="44"/>
        <v>1462.2</v>
      </c>
      <c r="F178" s="17">
        <f>F179</f>
        <v>1542.6000000000001</v>
      </c>
      <c r="G178" s="17">
        <f>G179</f>
        <v>1542.6000000000001</v>
      </c>
    </row>
    <row r="179" spans="1:7" ht="31.5">
      <c r="A179" s="322" t="s">
        <v>75</v>
      </c>
      <c r="B179" s="322">
        <v>9990259302</v>
      </c>
      <c r="C179" s="322">
        <v>120</v>
      </c>
      <c r="D179" s="49" t="s">
        <v>224</v>
      </c>
      <c r="E179" s="17">
        <f>'№ 4 ведом'!F130</f>
        <v>1462.2</v>
      </c>
      <c r="F179" s="17">
        <f>'№ 4 ведом'!G130</f>
        <v>1542.6000000000001</v>
      </c>
      <c r="G179" s="17">
        <f>'№ 4 ведом'!H130</f>
        <v>1542.6000000000001</v>
      </c>
    </row>
    <row r="180" spans="1:7" ht="31.5">
      <c r="A180" s="22" t="s">
        <v>280</v>
      </c>
      <c r="B180" s="322"/>
      <c r="C180" s="322"/>
      <c r="D180" s="325" t="s">
        <v>281</v>
      </c>
      <c r="E180" s="17">
        <f aca="true" t="shared" si="46" ref="E180:G185">E181</f>
        <v>9248.699999999999</v>
      </c>
      <c r="F180" s="17">
        <f t="shared" si="46"/>
        <v>9098.4</v>
      </c>
      <c r="G180" s="17">
        <f t="shared" si="46"/>
        <v>9098.4</v>
      </c>
    </row>
    <row r="181" spans="1:7" ht="31.5">
      <c r="A181" s="22" t="s">
        <v>280</v>
      </c>
      <c r="B181" s="317">
        <v>2500000000</v>
      </c>
      <c r="C181" s="322"/>
      <c r="D181" s="49" t="s">
        <v>323</v>
      </c>
      <c r="E181" s="17">
        <f>E182+E191</f>
        <v>9248.699999999999</v>
      </c>
      <c r="F181" s="17">
        <f>F182+F191</f>
        <v>9098.4</v>
      </c>
      <c r="G181" s="17">
        <f>G182+G191</f>
        <v>9098.4</v>
      </c>
    </row>
    <row r="182" spans="1:7" ht="12.75">
      <c r="A182" s="22" t="s">
        <v>280</v>
      </c>
      <c r="B182" s="322">
        <v>2510000000</v>
      </c>
      <c r="C182" s="322"/>
      <c r="D182" s="49" t="s">
        <v>153</v>
      </c>
      <c r="E182" s="17">
        <f>E183+E187</f>
        <v>9025.599999999999</v>
      </c>
      <c r="F182" s="17">
        <f aca="true" t="shared" si="47" ref="F182:G182">F183+F187</f>
        <v>8875.3</v>
      </c>
      <c r="G182" s="17">
        <f t="shared" si="47"/>
        <v>8875.3</v>
      </c>
    </row>
    <row r="183" spans="1:7" ht="47.25">
      <c r="A183" s="22" t="s">
        <v>280</v>
      </c>
      <c r="B183" s="322">
        <v>2510100000</v>
      </c>
      <c r="C183" s="322"/>
      <c r="D183" s="49" t="s">
        <v>177</v>
      </c>
      <c r="E183" s="17">
        <f>E184</f>
        <v>8975.599999999999</v>
      </c>
      <c r="F183" s="17">
        <f t="shared" si="46"/>
        <v>8875.3</v>
      </c>
      <c r="G183" s="17">
        <f t="shared" si="46"/>
        <v>8875.3</v>
      </c>
    </row>
    <row r="184" spans="1:7" ht="31.5">
      <c r="A184" s="22" t="s">
        <v>280</v>
      </c>
      <c r="B184" s="322">
        <v>2510120010</v>
      </c>
      <c r="C184" s="322"/>
      <c r="D184" s="49" t="s">
        <v>123</v>
      </c>
      <c r="E184" s="17">
        <f t="shared" si="46"/>
        <v>8975.599999999999</v>
      </c>
      <c r="F184" s="17">
        <f t="shared" si="46"/>
        <v>8875.3</v>
      </c>
      <c r="G184" s="17">
        <f t="shared" si="46"/>
        <v>8875.3</v>
      </c>
    </row>
    <row r="185" spans="1:7" ht="31.5">
      <c r="A185" s="22" t="s">
        <v>280</v>
      </c>
      <c r="B185" s="322">
        <v>2510120010</v>
      </c>
      <c r="C185" s="322">
        <v>600</v>
      </c>
      <c r="D185" s="49" t="s">
        <v>83</v>
      </c>
      <c r="E185" s="17">
        <f t="shared" si="46"/>
        <v>8975.599999999999</v>
      </c>
      <c r="F185" s="17">
        <f t="shared" si="46"/>
        <v>8875.3</v>
      </c>
      <c r="G185" s="17">
        <f t="shared" si="46"/>
        <v>8875.3</v>
      </c>
    </row>
    <row r="186" spans="1:7" ht="12.75">
      <c r="A186" s="22" t="s">
        <v>280</v>
      </c>
      <c r="B186" s="322">
        <v>2510120010</v>
      </c>
      <c r="C186" s="322">
        <v>610</v>
      </c>
      <c r="D186" s="323" t="s">
        <v>104</v>
      </c>
      <c r="E186" s="17">
        <f>'№ 4 ведом'!F137</f>
        <v>8975.599999999999</v>
      </c>
      <c r="F186" s="17">
        <f>'№ 4 ведом'!G137</f>
        <v>8875.3</v>
      </c>
      <c r="G186" s="17">
        <f>'№ 4 ведом'!H137</f>
        <v>8875.3</v>
      </c>
    </row>
    <row r="187" spans="1:7" ht="31.5">
      <c r="A187" s="22" t="s">
        <v>280</v>
      </c>
      <c r="B187" s="322">
        <v>2510400000</v>
      </c>
      <c r="C187" s="322"/>
      <c r="D187" s="323" t="s">
        <v>745</v>
      </c>
      <c r="E187" s="17">
        <f>E188</f>
        <v>50</v>
      </c>
      <c r="F187" s="17">
        <f aca="true" t="shared" si="48" ref="F187:G189">F188</f>
        <v>0</v>
      </c>
      <c r="G187" s="17">
        <f t="shared" si="48"/>
        <v>0</v>
      </c>
    </row>
    <row r="188" spans="1:7" ht="12.75">
      <c r="A188" s="22" t="s">
        <v>280</v>
      </c>
      <c r="B188" s="322">
        <v>2510420300</v>
      </c>
      <c r="C188" s="322"/>
      <c r="D188" s="323" t="s">
        <v>746</v>
      </c>
      <c r="E188" s="17">
        <f>E189</f>
        <v>50</v>
      </c>
      <c r="F188" s="17">
        <f t="shared" si="48"/>
        <v>0</v>
      </c>
      <c r="G188" s="17">
        <f t="shared" si="48"/>
        <v>0</v>
      </c>
    </row>
    <row r="189" spans="1:7" ht="31.5">
      <c r="A189" s="22" t="s">
        <v>280</v>
      </c>
      <c r="B189" s="322">
        <v>2510420300</v>
      </c>
      <c r="C189" s="317" t="s">
        <v>69</v>
      </c>
      <c r="D189" s="323" t="s">
        <v>95</v>
      </c>
      <c r="E189" s="17">
        <f>E190</f>
        <v>50</v>
      </c>
      <c r="F189" s="17">
        <f t="shared" si="48"/>
        <v>0</v>
      </c>
      <c r="G189" s="17">
        <f t="shared" si="48"/>
        <v>0</v>
      </c>
    </row>
    <row r="190" spans="1:7" ht="31.5">
      <c r="A190" s="22" t="s">
        <v>280</v>
      </c>
      <c r="B190" s="322">
        <v>2510420300</v>
      </c>
      <c r="C190" s="322">
        <v>240</v>
      </c>
      <c r="D190" s="323" t="s">
        <v>223</v>
      </c>
      <c r="E190" s="17">
        <f>'№ 4 ведом'!F141</f>
        <v>50</v>
      </c>
      <c r="F190" s="17">
        <f>'№ 4 ведом'!G141</f>
        <v>0</v>
      </c>
      <c r="G190" s="17">
        <f>'№ 4 ведом'!H141</f>
        <v>0</v>
      </c>
    </row>
    <row r="191" spans="1:7" ht="31.5">
      <c r="A191" s="22" t="s">
        <v>280</v>
      </c>
      <c r="B191" s="317">
        <v>2520000000</v>
      </c>
      <c r="C191" s="322"/>
      <c r="D191" s="56" t="s">
        <v>235</v>
      </c>
      <c r="E191" s="17">
        <f>E192</f>
        <v>223.1</v>
      </c>
      <c r="F191" s="17">
        <f aca="true" t="shared" si="49" ref="F191:G194">F192</f>
        <v>223.1</v>
      </c>
      <c r="G191" s="17">
        <f t="shared" si="49"/>
        <v>223.1</v>
      </c>
    </row>
    <row r="192" spans="1:7" ht="31.5">
      <c r="A192" s="22" t="s">
        <v>280</v>
      </c>
      <c r="B192" s="317">
        <v>2520500000</v>
      </c>
      <c r="C192" s="322"/>
      <c r="D192" s="323" t="s">
        <v>360</v>
      </c>
      <c r="E192" s="17">
        <f>E193</f>
        <v>223.1</v>
      </c>
      <c r="F192" s="17">
        <f t="shared" si="49"/>
        <v>223.1</v>
      </c>
      <c r="G192" s="17">
        <f t="shared" si="49"/>
        <v>223.1</v>
      </c>
    </row>
    <row r="193" spans="1:7" ht="12.75">
      <c r="A193" s="22" t="s">
        <v>280</v>
      </c>
      <c r="B193" s="317">
        <v>2520520300</v>
      </c>
      <c r="C193" s="322"/>
      <c r="D193" s="323" t="s">
        <v>361</v>
      </c>
      <c r="E193" s="17">
        <f>E194</f>
        <v>223.1</v>
      </c>
      <c r="F193" s="17">
        <f t="shared" si="49"/>
        <v>223.1</v>
      </c>
      <c r="G193" s="17">
        <f t="shared" si="49"/>
        <v>223.1</v>
      </c>
    </row>
    <row r="194" spans="1:7" ht="31.5">
      <c r="A194" s="22" t="s">
        <v>280</v>
      </c>
      <c r="B194" s="317">
        <v>2520520300</v>
      </c>
      <c r="C194" s="322">
        <v>600</v>
      </c>
      <c r="D194" s="323" t="s">
        <v>83</v>
      </c>
      <c r="E194" s="17">
        <f>E195</f>
        <v>223.1</v>
      </c>
      <c r="F194" s="17">
        <f t="shared" si="49"/>
        <v>223.1</v>
      </c>
      <c r="G194" s="17">
        <f t="shared" si="49"/>
        <v>223.1</v>
      </c>
    </row>
    <row r="195" spans="1:7" ht="12.75">
      <c r="A195" s="22" t="s">
        <v>280</v>
      </c>
      <c r="B195" s="317">
        <v>2520520300</v>
      </c>
      <c r="C195" s="322">
        <v>610</v>
      </c>
      <c r="D195" s="323" t="s">
        <v>104</v>
      </c>
      <c r="E195" s="17">
        <f>'№ 4 ведом'!F146</f>
        <v>223.1</v>
      </c>
      <c r="F195" s="17">
        <f>'№ 4 ведом'!G146</f>
        <v>223.1</v>
      </c>
      <c r="G195" s="17">
        <f>'№ 4 ведом'!H146</f>
        <v>223.1</v>
      </c>
    </row>
    <row r="196" spans="1:7" ht="12.75">
      <c r="A196" s="4" t="s">
        <v>56</v>
      </c>
      <c r="B196" s="4" t="s">
        <v>66</v>
      </c>
      <c r="C196" s="4" t="s">
        <v>66</v>
      </c>
      <c r="D196" s="19" t="s">
        <v>25</v>
      </c>
      <c r="E196" s="43">
        <f>E197+E240</f>
        <v>119789.09999999999</v>
      </c>
      <c r="F196" s="43">
        <f>F197+F240</f>
        <v>106915.4</v>
      </c>
      <c r="G196" s="43">
        <f>G197+G240</f>
        <v>92233.5</v>
      </c>
    </row>
    <row r="197" spans="1:7" ht="12.75">
      <c r="A197" s="322" t="s">
        <v>6</v>
      </c>
      <c r="B197" s="322" t="s">
        <v>66</v>
      </c>
      <c r="C197" s="322" t="s">
        <v>66</v>
      </c>
      <c r="D197" s="49" t="s">
        <v>89</v>
      </c>
      <c r="E197" s="17">
        <f>E198</f>
        <v>119460.4</v>
      </c>
      <c r="F197" s="17">
        <f aca="true" t="shared" si="50" ref="F197:G197">F198</f>
        <v>106565.4</v>
      </c>
      <c r="G197" s="17">
        <f t="shared" si="50"/>
        <v>91883.5</v>
      </c>
    </row>
    <row r="198" spans="1:7" ht="47.25">
      <c r="A198" s="322" t="s">
        <v>6</v>
      </c>
      <c r="B198" s="317">
        <v>2400000000</v>
      </c>
      <c r="C198" s="322"/>
      <c r="D198" s="323" t="s">
        <v>325</v>
      </c>
      <c r="E198" s="17">
        <f>E199+E224</f>
        <v>119460.4</v>
      </c>
      <c r="F198" s="17">
        <f>F199+F224</f>
        <v>106565.4</v>
      </c>
      <c r="G198" s="17">
        <f>G199+G224</f>
        <v>91883.5</v>
      </c>
    </row>
    <row r="199" spans="1:7" ht="12.75">
      <c r="A199" s="322" t="s">
        <v>6</v>
      </c>
      <c r="B199" s="317">
        <v>2410000000</v>
      </c>
      <c r="C199" s="322"/>
      <c r="D199" s="49" t="s">
        <v>124</v>
      </c>
      <c r="E199" s="17">
        <f>E200+E204+E214</f>
        <v>115492.9</v>
      </c>
      <c r="F199" s="17">
        <f>F200+F204+F214</f>
        <v>101571</v>
      </c>
      <c r="G199" s="17">
        <f>G200+G204+G214</f>
        <v>86763.4</v>
      </c>
    </row>
    <row r="200" spans="1:7" ht="12.75">
      <c r="A200" s="322" t="s">
        <v>6</v>
      </c>
      <c r="B200" s="317">
        <v>2410100000</v>
      </c>
      <c r="C200" s="24"/>
      <c r="D200" s="49" t="s">
        <v>178</v>
      </c>
      <c r="E200" s="17">
        <f>E201</f>
        <v>54300.899999999994</v>
      </c>
      <c r="F200" s="17">
        <f aca="true" t="shared" si="51" ref="F200:G202">F201</f>
        <v>29712.6</v>
      </c>
      <c r="G200" s="17">
        <f t="shared" si="51"/>
        <v>13494.2</v>
      </c>
    </row>
    <row r="201" spans="1:7" ht="31.5">
      <c r="A201" s="322" t="s">
        <v>6</v>
      </c>
      <c r="B201" s="322">
        <v>2410120100</v>
      </c>
      <c r="C201" s="322"/>
      <c r="D201" s="49" t="s">
        <v>125</v>
      </c>
      <c r="E201" s="17">
        <f>E202</f>
        <v>54300.899999999994</v>
      </c>
      <c r="F201" s="17">
        <f t="shared" si="51"/>
        <v>29712.6</v>
      </c>
      <c r="G201" s="17">
        <f t="shared" si="51"/>
        <v>13494.2</v>
      </c>
    </row>
    <row r="202" spans="1:7" ht="31.5">
      <c r="A202" s="322" t="s">
        <v>6</v>
      </c>
      <c r="B202" s="322">
        <v>2410120100</v>
      </c>
      <c r="C202" s="317" t="s">
        <v>69</v>
      </c>
      <c r="D202" s="323" t="s">
        <v>95</v>
      </c>
      <c r="E202" s="17">
        <f>E203</f>
        <v>54300.899999999994</v>
      </c>
      <c r="F202" s="17">
        <f t="shared" si="51"/>
        <v>29712.6</v>
      </c>
      <c r="G202" s="17">
        <f t="shared" si="51"/>
        <v>13494.2</v>
      </c>
    </row>
    <row r="203" spans="1:7" ht="31.5">
      <c r="A203" s="322" t="s">
        <v>6</v>
      </c>
      <c r="B203" s="322">
        <v>2410120100</v>
      </c>
      <c r="C203" s="322">
        <v>240</v>
      </c>
      <c r="D203" s="323" t="s">
        <v>223</v>
      </c>
      <c r="E203" s="17">
        <f>'№ 4 ведом'!F154</f>
        <v>54300.899999999994</v>
      </c>
      <c r="F203" s="17">
        <f>'№ 4 ведом'!G154</f>
        <v>29712.6</v>
      </c>
      <c r="G203" s="17">
        <f>'№ 4 ведом'!H154</f>
        <v>13494.2</v>
      </c>
    </row>
    <row r="204" spans="1:7" ht="47.25">
      <c r="A204" s="322" t="s">
        <v>6</v>
      </c>
      <c r="B204" s="317">
        <v>2410200000</v>
      </c>
      <c r="C204" s="322"/>
      <c r="D204" s="49" t="s">
        <v>179</v>
      </c>
      <c r="E204" s="17">
        <f>E205+E211+E208</f>
        <v>45519.2</v>
      </c>
      <c r="F204" s="17">
        <f aca="true" t="shared" si="52" ref="F204:G204">F205+F211+F208</f>
        <v>59745.799999999996</v>
      </c>
      <c r="G204" s="17">
        <f t="shared" si="52"/>
        <v>60672.2</v>
      </c>
    </row>
    <row r="205" spans="1:7" ht="31.5">
      <c r="A205" s="322" t="s">
        <v>6</v>
      </c>
      <c r="B205" s="322">
        <v>2410211050</v>
      </c>
      <c r="C205" s="322"/>
      <c r="D205" s="323" t="s">
        <v>240</v>
      </c>
      <c r="E205" s="17">
        <f aca="true" t="shared" si="53" ref="E205:G206">E206</f>
        <v>35262.1</v>
      </c>
      <c r="F205" s="17">
        <f t="shared" si="53"/>
        <v>53771.2</v>
      </c>
      <c r="G205" s="17">
        <f t="shared" si="53"/>
        <v>54605</v>
      </c>
    </row>
    <row r="206" spans="1:7" ht="31.5">
      <c r="A206" s="322" t="s">
        <v>6</v>
      </c>
      <c r="B206" s="322">
        <v>2410211050</v>
      </c>
      <c r="C206" s="317" t="s">
        <v>69</v>
      </c>
      <c r="D206" s="323" t="s">
        <v>95</v>
      </c>
      <c r="E206" s="17">
        <f t="shared" si="53"/>
        <v>35262.1</v>
      </c>
      <c r="F206" s="17">
        <f t="shared" si="53"/>
        <v>53771.2</v>
      </c>
      <c r="G206" s="17">
        <f t="shared" si="53"/>
        <v>54605</v>
      </c>
    </row>
    <row r="207" spans="1:7" ht="31.5">
      <c r="A207" s="322" t="s">
        <v>6</v>
      </c>
      <c r="B207" s="322">
        <v>2410211050</v>
      </c>
      <c r="C207" s="322">
        <v>240</v>
      </c>
      <c r="D207" s="323" t="s">
        <v>223</v>
      </c>
      <c r="E207" s="17">
        <f>'№ 4 ведом'!F158</f>
        <v>35262.1</v>
      </c>
      <c r="F207" s="17">
        <f>'№ 4 ведом'!G158</f>
        <v>53771.2</v>
      </c>
      <c r="G207" s="17">
        <f>'№ 4 ведом'!H158</f>
        <v>54605</v>
      </c>
    </row>
    <row r="208" spans="1:7" ht="12.75">
      <c r="A208" s="322" t="s">
        <v>6</v>
      </c>
      <c r="B208" s="322">
        <v>2410220110</v>
      </c>
      <c r="C208" s="322"/>
      <c r="D208" s="56" t="s">
        <v>232</v>
      </c>
      <c r="E208" s="17">
        <f>E209</f>
        <v>6339.099999999999</v>
      </c>
      <c r="F208" s="17">
        <f aca="true" t="shared" si="54" ref="F208:G209">F209</f>
        <v>0</v>
      </c>
      <c r="G208" s="17">
        <f t="shared" si="54"/>
        <v>0</v>
      </c>
    </row>
    <row r="209" spans="1:7" ht="31.5">
      <c r="A209" s="322" t="s">
        <v>6</v>
      </c>
      <c r="B209" s="322">
        <v>2410220110</v>
      </c>
      <c r="C209" s="317" t="s">
        <v>69</v>
      </c>
      <c r="D209" s="56" t="s">
        <v>95</v>
      </c>
      <c r="E209" s="17">
        <f>E210</f>
        <v>6339.099999999999</v>
      </c>
      <c r="F209" s="17">
        <f t="shared" si="54"/>
        <v>0</v>
      </c>
      <c r="G209" s="17">
        <f t="shared" si="54"/>
        <v>0</v>
      </c>
    </row>
    <row r="210" spans="1:7" ht="31.5">
      <c r="A210" s="322" t="s">
        <v>6</v>
      </c>
      <c r="B210" s="322">
        <v>2410220110</v>
      </c>
      <c r="C210" s="322">
        <v>240</v>
      </c>
      <c r="D210" s="56" t="s">
        <v>223</v>
      </c>
      <c r="E210" s="17">
        <f>'№ 4 ведом'!F161</f>
        <v>6339.099999999999</v>
      </c>
      <c r="F210" s="17">
        <f>'№ 4 ведом'!G161</f>
        <v>0</v>
      </c>
      <c r="G210" s="17">
        <f>'№ 4 ведом'!H161</f>
        <v>0</v>
      </c>
    </row>
    <row r="211" spans="1:7" ht="31.5">
      <c r="A211" s="322" t="s">
        <v>6</v>
      </c>
      <c r="B211" s="322" t="s">
        <v>298</v>
      </c>
      <c r="C211" s="322"/>
      <c r="D211" s="323" t="s">
        <v>251</v>
      </c>
      <c r="E211" s="17">
        <f aca="true" t="shared" si="55" ref="E211:G212">E212</f>
        <v>3918</v>
      </c>
      <c r="F211" s="17">
        <f t="shared" si="55"/>
        <v>5974.599999999999</v>
      </c>
      <c r="G211" s="17">
        <f t="shared" si="55"/>
        <v>6067.199999999999</v>
      </c>
    </row>
    <row r="212" spans="1:7" ht="31.5">
      <c r="A212" s="322" t="s">
        <v>6</v>
      </c>
      <c r="B212" s="322" t="s">
        <v>298</v>
      </c>
      <c r="C212" s="317" t="s">
        <v>69</v>
      </c>
      <c r="D212" s="323" t="s">
        <v>95</v>
      </c>
      <c r="E212" s="17">
        <f t="shared" si="55"/>
        <v>3918</v>
      </c>
      <c r="F212" s="17">
        <f t="shared" si="55"/>
        <v>5974.599999999999</v>
      </c>
      <c r="G212" s="17">
        <f t="shared" si="55"/>
        <v>6067.199999999999</v>
      </c>
    </row>
    <row r="213" spans="1:7" ht="31.5">
      <c r="A213" s="322" t="s">
        <v>6</v>
      </c>
      <c r="B213" s="322" t="s">
        <v>298</v>
      </c>
      <c r="C213" s="322">
        <v>240</v>
      </c>
      <c r="D213" s="323" t="s">
        <v>223</v>
      </c>
      <c r="E213" s="17">
        <f>'№ 4 ведом'!F164</f>
        <v>3918</v>
      </c>
      <c r="F213" s="17">
        <f>'№ 4 ведом'!G164</f>
        <v>5974.599999999999</v>
      </c>
      <c r="G213" s="17">
        <f>'№ 4 ведом'!H164</f>
        <v>6067.199999999999</v>
      </c>
    </row>
    <row r="214" spans="1:7" ht="47.25">
      <c r="A214" s="322" t="s">
        <v>6</v>
      </c>
      <c r="B214" s="322">
        <v>2410300000</v>
      </c>
      <c r="C214" s="322"/>
      <c r="D214" s="323" t="s">
        <v>234</v>
      </c>
      <c r="E214" s="17">
        <f>E215+E221+E218</f>
        <v>15672.800000000001</v>
      </c>
      <c r="F214" s="17">
        <f>F215+F221+F218</f>
        <v>12112.599999999999</v>
      </c>
      <c r="G214" s="17">
        <f>G215+G221+G218</f>
        <v>12597</v>
      </c>
    </row>
    <row r="215" spans="1:7" ht="47.25">
      <c r="A215" s="322" t="s">
        <v>6</v>
      </c>
      <c r="B215" s="322">
        <v>2410311020</v>
      </c>
      <c r="C215" s="322"/>
      <c r="D215" s="323" t="s">
        <v>241</v>
      </c>
      <c r="E215" s="17">
        <f aca="true" t="shared" si="56" ref="E215:G216">E216</f>
        <v>10482</v>
      </c>
      <c r="F215" s="17">
        <f t="shared" si="56"/>
        <v>10901.3</v>
      </c>
      <c r="G215" s="17">
        <f t="shared" si="56"/>
        <v>11337.3</v>
      </c>
    </row>
    <row r="216" spans="1:7" ht="31.5">
      <c r="A216" s="322" t="s">
        <v>6</v>
      </c>
      <c r="B216" s="322">
        <v>2410311020</v>
      </c>
      <c r="C216" s="317" t="s">
        <v>69</v>
      </c>
      <c r="D216" s="323" t="s">
        <v>95</v>
      </c>
      <c r="E216" s="17">
        <f t="shared" si="56"/>
        <v>10482</v>
      </c>
      <c r="F216" s="17">
        <f t="shared" si="56"/>
        <v>10901.3</v>
      </c>
      <c r="G216" s="17">
        <f t="shared" si="56"/>
        <v>11337.3</v>
      </c>
    </row>
    <row r="217" spans="1:7" ht="31.5">
      <c r="A217" s="322" t="s">
        <v>6</v>
      </c>
      <c r="B217" s="322">
        <v>2410311020</v>
      </c>
      <c r="C217" s="322">
        <v>240</v>
      </c>
      <c r="D217" s="323" t="s">
        <v>223</v>
      </c>
      <c r="E217" s="17">
        <f>'№ 4 ведом'!F168</f>
        <v>10482</v>
      </c>
      <c r="F217" s="17">
        <f>'№ 4 ведом'!G168</f>
        <v>10901.3</v>
      </c>
      <c r="G217" s="17">
        <f>'№ 4 ведом'!H168</f>
        <v>11337.3</v>
      </c>
    </row>
    <row r="218" spans="1:7" ht="12.75">
      <c r="A218" s="322" t="s">
        <v>6</v>
      </c>
      <c r="B218" s="322">
        <v>2410320110</v>
      </c>
      <c r="C218" s="322"/>
      <c r="D218" s="56" t="s">
        <v>232</v>
      </c>
      <c r="E218" s="17">
        <f aca="true" t="shared" si="57" ref="E218:G219">E219</f>
        <v>4026.1000000000004</v>
      </c>
      <c r="F218" s="17">
        <f t="shared" si="57"/>
        <v>0</v>
      </c>
      <c r="G218" s="17">
        <f t="shared" si="57"/>
        <v>0</v>
      </c>
    </row>
    <row r="219" spans="1:7" ht="31.5">
      <c r="A219" s="322" t="s">
        <v>6</v>
      </c>
      <c r="B219" s="322">
        <v>2410320110</v>
      </c>
      <c r="C219" s="317" t="s">
        <v>69</v>
      </c>
      <c r="D219" s="56" t="s">
        <v>95</v>
      </c>
      <c r="E219" s="17">
        <f t="shared" si="57"/>
        <v>4026.1000000000004</v>
      </c>
      <c r="F219" s="17">
        <f t="shared" si="57"/>
        <v>0</v>
      </c>
      <c r="G219" s="17">
        <f t="shared" si="57"/>
        <v>0</v>
      </c>
    </row>
    <row r="220" spans="1:7" ht="31.5">
      <c r="A220" s="322" t="s">
        <v>6</v>
      </c>
      <c r="B220" s="322">
        <v>2410320110</v>
      </c>
      <c r="C220" s="322">
        <v>240</v>
      </c>
      <c r="D220" s="56" t="s">
        <v>223</v>
      </c>
      <c r="E220" s="17">
        <f>'№ 4 ведом'!F171</f>
        <v>4026.1000000000004</v>
      </c>
      <c r="F220" s="17">
        <f>'№ 4 ведом'!G171</f>
        <v>0</v>
      </c>
      <c r="G220" s="17">
        <f>'№ 4 ведом'!H171</f>
        <v>0</v>
      </c>
    </row>
    <row r="221" spans="1:7" ht="47.25">
      <c r="A221" s="322" t="s">
        <v>6</v>
      </c>
      <c r="B221" s="322" t="s">
        <v>299</v>
      </c>
      <c r="C221" s="322"/>
      <c r="D221" s="323" t="s">
        <v>252</v>
      </c>
      <c r="E221" s="17">
        <f aca="true" t="shared" si="58" ref="E221:G222">E222</f>
        <v>1164.7</v>
      </c>
      <c r="F221" s="17">
        <f t="shared" si="58"/>
        <v>1211.3000000000002</v>
      </c>
      <c r="G221" s="17">
        <f t="shared" si="58"/>
        <v>1259.7000000000003</v>
      </c>
    </row>
    <row r="222" spans="1:7" ht="31.5">
      <c r="A222" s="322" t="s">
        <v>6</v>
      </c>
      <c r="B222" s="322" t="s">
        <v>299</v>
      </c>
      <c r="C222" s="317" t="s">
        <v>69</v>
      </c>
      <c r="D222" s="323" t="s">
        <v>95</v>
      </c>
      <c r="E222" s="17">
        <f t="shared" si="58"/>
        <v>1164.7</v>
      </c>
      <c r="F222" s="17">
        <f t="shared" si="58"/>
        <v>1211.3000000000002</v>
      </c>
      <c r="G222" s="17">
        <f t="shared" si="58"/>
        <v>1259.7000000000003</v>
      </c>
    </row>
    <row r="223" spans="1:7" ht="31.5">
      <c r="A223" s="322" t="s">
        <v>6</v>
      </c>
      <c r="B223" s="322" t="s">
        <v>299</v>
      </c>
      <c r="C223" s="322">
        <v>240</v>
      </c>
      <c r="D223" s="323" t="s">
        <v>223</v>
      </c>
      <c r="E223" s="17">
        <f>'№ 4 ведом'!F174</f>
        <v>1164.7</v>
      </c>
      <c r="F223" s="17">
        <f>'№ 4 ведом'!G174</f>
        <v>1211.3000000000002</v>
      </c>
      <c r="G223" s="17">
        <f>'№ 4 ведом'!H174</f>
        <v>1259.7000000000003</v>
      </c>
    </row>
    <row r="224" spans="1:7" ht="12.75">
      <c r="A224" s="322" t="s">
        <v>6</v>
      </c>
      <c r="B224" s="317">
        <v>2420000000</v>
      </c>
      <c r="C224" s="322"/>
      <c r="D224" s="49" t="s">
        <v>126</v>
      </c>
      <c r="E224" s="17">
        <f>E225+E233+E229</f>
        <v>3967.5</v>
      </c>
      <c r="F224" s="17">
        <f aca="true" t="shared" si="59" ref="F224:G224">F225+F233+F229</f>
        <v>4994.400000000001</v>
      </c>
      <c r="G224" s="17">
        <f t="shared" si="59"/>
        <v>5120.1</v>
      </c>
    </row>
    <row r="225" spans="1:7" ht="31.5">
      <c r="A225" s="322" t="s">
        <v>6</v>
      </c>
      <c r="B225" s="317">
        <v>2420100000</v>
      </c>
      <c r="C225" s="322"/>
      <c r="D225" s="49" t="s">
        <v>180</v>
      </c>
      <c r="E225" s="17">
        <f aca="true" t="shared" si="60" ref="E225:G227">E226</f>
        <v>959</v>
      </c>
      <c r="F225" s="17">
        <f t="shared" si="60"/>
        <v>1850.7</v>
      </c>
      <c r="G225" s="17">
        <f t="shared" si="60"/>
        <v>1850.7</v>
      </c>
    </row>
    <row r="226" spans="1:7" ht="12.75">
      <c r="A226" s="322" t="s">
        <v>6</v>
      </c>
      <c r="B226" s="322">
        <v>2420120120</v>
      </c>
      <c r="C226" s="322"/>
      <c r="D226" s="49" t="s">
        <v>127</v>
      </c>
      <c r="E226" s="17">
        <f t="shared" si="60"/>
        <v>959</v>
      </c>
      <c r="F226" s="17">
        <f t="shared" si="60"/>
        <v>1850.7</v>
      </c>
      <c r="G226" s="17">
        <f t="shared" si="60"/>
        <v>1850.7</v>
      </c>
    </row>
    <row r="227" spans="1:7" ht="31.5">
      <c r="A227" s="322" t="s">
        <v>6</v>
      </c>
      <c r="B227" s="322">
        <v>2420120120</v>
      </c>
      <c r="C227" s="317" t="s">
        <v>69</v>
      </c>
      <c r="D227" s="323" t="s">
        <v>95</v>
      </c>
      <c r="E227" s="17">
        <f t="shared" si="60"/>
        <v>959</v>
      </c>
      <c r="F227" s="17">
        <f t="shared" si="60"/>
        <v>1850.7</v>
      </c>
      <c r="G227" s="17">
        <f t="shared" si="60"/>
        <v>1850.7</v>
      </c>
    </row>
    <row r="228" spans="1:7" ht="31.5">
      <c r="A228" s="322" t="s">
        <v>6</v>
      </c>
      <c r="B228" s="322">
        <v>2420120120</v>
      </c>
      <c r="C228" s="322">
        <v>240</v>
      </c>
      <c r="D228" s="323" t="s">
        <v>223</v>
      </c>
      <c r="E228" s="17">
        <f>'№ 4 ведом'!F179</f>
        <v>959</v>
      </c>
      <c r="F228" s="17">
        <f>'№ 4 ведом'!G179</f>
        <v>1850.7</v>
      </c>
      <c r="G228" s="17">
        <f>'№ 4 ведом'!H179</f>
        <v>1850.7</v>
      </c>
    </row>
    <row r="229" spans="1:7" ht="31.5">
      <c r="A229" s="322" t="s">
        <v>6</v>
      </c>
      <c r="B229" s="317">
        <v>2420200000</v>
      </c>
      <c r="C229" s="322"/>
      <c r="D229" s="323" t="s">
        <v>688</v>
      </c>
      <c r="E229" s="17">
        <f>E230</f>
        <v>390</v>
      </c>
      <c r="F229" s="17">
        <f aca="true" t="shared" si="61" ref="F229:G231">F230</f>
        <v>0</v>
      </c>
      <c r="G229" s="17">
        <f t="shared" si="61"/>
        <v>0</v>
      </c>
    </row>
    <row r="230" spans="1:7" ht="31.5">
      <c r="A230" s="322" t="s">
        <v>6</v>
      </c>
      <c r="B230" s="317">
        <v>2420220130</v>
      </c>
      <c r="C230" s="322"/>
      <c r="D230" s="323" t="s">
        <v>689</v>
      </c>
      <c r="E230" s="17">
        <f>E231</f>
        <v>390</v>
      </c>
      <c r="F230" s="17">
        <f t="shared" si="61"/>
        <v>0</v>
      </c>
      <c r="G230" s="17">
        <f t="shared" si="61"/>
        <v>0</v>
      </c>
    </row>
    <row r="231" spans="1:7" ht="31.5">
      <c r="A231" s="322" t="s">
        <v>6</v>
      </c>
      <c r="B231" s="317">
        <v>2420220130</v>
      </c>
      <c r="C231" s="317" t="s">
        <v>69</v>
      </c>
      <c r="D231" s="323" t="s">
        <v>95</v>
      </c>
      <c r="E231" s="17">
        <f>E232</f>
        <v>390</v>
      </c>
      <c r="F231" s="17">
        <f t="shared" si="61"/>
        <v>0</v>
      </c>
      <c r="G231" s="17">
        <f t="shared" si="61"/>
        <v>0</v>
      </c>
    </row>
    <row r="232" spans="1:7" ht="31.5">
      <c r="A232" s="322" t="s">
        <v>6</v>
      </c>
      <c r="B232" s="317">
        <v>2420220130</v>
      </c>
      <c r="C232" s="322">
        <v>240</v>
      </c>
      <c r="D232" s="323" t="s">
        <v>223</v>
      </c>
      <c r="E232" s="17">
        <f>'№ 4 ведом'!F183</f>
        <v>390</v>
      </c>
      <c r="F232" s="17">
        <f>'№ 4 ведом'!G183</f>
        <v>0</v>
      </c>
      <c r="G232" s="17">
        <f>'№ 4 ведом'!H183</f>
        <v>0</v>
      </c>
    </row>
    <row r="233" spans="1:7" ht="47.25">
      <c r="A233" s="322" t="s">
        <v>6</v>
      </c>
      <c r="B233" s="322" t="s">
        <v>300</v>
      </c>
      <c r="C233" s="322"/>
      <c r="D233" s="323" t="s">
        <v>347</v>
      </c>
      <c r="E233" s="17">
        <f>E234+E237</f>
        <v>2618.5</v>
      </c>
      <c r="F233" s="17">
        <f aca="true" t="shared" si="62" ref="F233:G233">F234+F237</f>
        <v>3143.7000000000003</v>
      </c>
      <c r="G233" s="17">
        <f t="shared" si="62"/>
        <v>3269.4</v>
      </c>
    </row>
    <row r="234" spans="1:7" ht="63">
      <c r="A234" s="322" t="s">
        <v>6</v>
      </c>
      <c r="B234" s="322" t="s">
        <v>301</v>
      </c>
      <c r="C234" s="322"/>
      <c r="D234" s="323" t="s">
        <v>242</v>
      </c>
      <c r="E234" s="17">
        <f aca="true" t="shared" si="63" ref="E234:G235">E235</f>
        <v>2316.2</v>
      </c>
      <c r="F234" s="17">
        <f t="shared" si="63"/>
        <v>2829.3</v>
      </c>
      <c r="G234" s="17">
        <f t="shared" si="63"/>
        <v>2942.5</v>
      </c>
    </row>
    <row r="235" spans="1:7" ht="31.5">
      <c r="A235" s="322" t="s">
        <v>6</v>
      </c>
      <c r="B235" s="322" t="s">
        <v>301</v>
      </c>
      <c r="C235" s="317" t="s">
        <v>69</v>
      </c>
      <c r="D235" s="323" t="s">
        <v>95</v>
      </c>
      <c r="E235" s="17">
        <f t="shared" si="63"/>
        <v>2316.2</v>
      </c>
      <c r="F235" s="17">
        <f t="shared" si="63"/>
        <v>2829.3</v>
      </c>
      <c r="G235" s="17">
        <f t="shared" si="63"/>
        <v>2942.5</v>
      </c>
    </row>
    <row r="236" spans="1:7" ht="31.5">
      <c r="A236" s="322" t="s">
        <v>6</v>
      </c>
      <c r="B236" s="322" t="s">
        <v>301</v>
      </c>
      <c r="C236" s="322">
        <v>240</v>
      </c>
      <c r="D236" s="323" t="s">
        <v>223</v>
      </c>
      <c r="E236" s="17">
        <f>'№ 4 ведом'!F187</f>
        <v>2316.2</v>
      </c>
      <c r="F236" s="17">
        <f>'№ 4 ведом'!G187</f>
        <v>2829.3</v>
      </c>
      <c r="G236" s="17">
        <f>'№ 4 ведом'!H187</f>
        <v>2942.5</v>
      </c>
    </row>
    <row r="237" spans="1:7" ht="47.25">
      <c r="A237" s="322" t="s">
        <v>6</v>
      </c>
      <c r="B237" s="322" t="s">
        <v>302</v>
      </c>
      <c r="C237" s="322"/>
      <c r="D237" s="323" t="s">
        <v>233</v>
      </c>
      <c r="E237" s="17">
        <f aca="true" t="shared" si="64" ref="E237:G238">E238</f>
        <v>302.3</v>
      </c>
      <c r="F237" s="17">
        <f t="shared" si="64"/>
        <v>314.4</v>
      </c>
      <c r="G237" s="17">
        <f t="shared" si="64"/>
        <v>326.90000000000003</v>
      </c>
    </row>
    <row r="238" spans="1:7" ht="31.5">
      <c r="A238" s="322" t="s">
        <v>6</v>
      </c>
      <c r="B238" s="322" t="s">
        <v>302</v>
      </c>
      <c r="C238" s="317" t="s">
        <v>69</v>
      </c>
      <c r="D238" s="323" t="s">
        <v>95</v>
      </c>
      <c r="E238" s="17">
        <f t="shared" si="64"/>
        <v>302.3</v>
      </c>
      <c r="F238" s="17">
        <f t="shared" si="64"/>
        <v>314.4</v>
      </c>
      <c r="G238" s="17">
        <f t="shared" si="64"/>
        <v>326.90000000000003</v>
      </c>
    </row>
    <row r="239" spans="1:7" ht="31.5">
      <c r="A239" s="322" t="s">
        <v>6</v>
      </c>
      <c r="B239" s="322" t="s">
        <v>302</v>
      </c>
      <c r="C239" s="322">
        <v>240</v>
      </c>
      <c r="D239" s="323" t="s">
        <v>223</v>
      </c>
      <c r="E239" s="17">
        <f>'№ 4 ведом'!F190</f>
        <v>302.3</v>
      </c>
      <c r="F239" s="17">
        <f>'№ 4 ведом'!G190</f>
        <v>314.4</v>
      </c>
      <c r="G239" s="17">
        <f>'№ 4 ведом'!H190</f>
        <v>326.90000000000003</v>
      </c>
    </row>
    <row r="240" spans="1:7" ht="12.75">
      <c r="A240" s="322" t="s">
        <v>48</v>
      </c>
      <c r="B240" s="322" t="s">
        <v>66</v>
      </c>
      <c r="C240" s="322" t="s">
        <v>66</v>
      </c>
      <c r="D240" s="49" t="s">
        <v>26</v>
      </c>
      <c r="E240" s="17">
        <f aca="true" t="shared" si="65" ref="E240:G240">E241</f>
        <v>328.7</v>
      </c>
      <c r="F240" s="17">
        <f t="shared" si="65"/>
        <v>350</v>
      </c>
      <c r="G240" s="17">
        <f t="shared" si="65"/>
        <v>350</v>
      </c>
    </row>
    <row r="241" spans="1:7" ht="47.25">
      <c r="A241" s="322" t="s">
        <v>48</v>
      </c>
      <c r="B241" s="317">
        <v>2600000000</v>
      </c>
      <c r="C241" s="317"/>
      <c r="D241" s="323" t="s">
        <v>328</v>
      </c>
      <c r="E241" s="17">
        <f>E242+E247</f>
        <v>328.7</v>
      </c>
      <c r="F241" s="17">
        <f aca="true" t="shared" si="66" ref="F241:G241">F242+F247</f>
        <v>350</v>
      </c>
      <c r="G241" s="17">
        <f t="shared" si="66"/>
        <v>350</v>
      </c>
    </row>
    <row r="242" spans="1:7" ht="31.5">
      <c r="A242" s="317" t="s">
        <v>48</v>
      </c>
      <c r="B242" s="317">
        <v>2610000000</v>
      </c>
      <c r="C242" s="317"/>
      <c r="D242" s="323" t="s">
        <v>107</v>
      </c>
      <c r="E242" s="17">
        <f aca="true" t="shared" si="67" ref="E242:G245">E243</f>
        <v>299</v>
      </c>
      <c r="F242" s="17">
        <f t="shared" si="67"/>
        <v>350</v>
      </c>
      <c r="G242" s="17">
        <f t="shared" si="67"/>
        <v>350</v>
      </c>
    </row>
    <row r="243" spans="1:7" ht="12.75">
      <c r="A243" s="317" t="s">
        <v>48</v>
      </c>
      <c r="B243" s="317">
        <v>2610100000</v>
      </c>
      <c r="C243" s="317"/>
      <c r="D243" s="323" t="s">
        <v>108</v>
      </c>
      <c r="E243" s="17">
        <f t="shared" si="67"/>
        <v>299</v>
      </c>
      <c r="F243" s="17">
        <f t="shared" si="67"/>
        <v>350</v>
      </c>
      <c r="G243" s="17">
        <f t="shared" si="67"/>
        <v>350</v>
      </c>
    </row>
    <row r="244" spans="1:7" ht="31.5">
      <c r="A244" s="317" t="s">
        <v>48</v>
      </c>
      <c r="B244" s="317">
        <v>2610120240</v>
      </c>
      <c r="C244" s="317"/>
      <c r="D244" s="323" t="s">
        <v>111</v>
      </c>
      <c r="E244" s="17">
        <f t="shared" si="67"/>
        <v>299</v>
      </c>
      <c r="F244" s="17">
        <f t="shared" si="67"/>
        <v>350</v>
      </c>
      <c r="G244" s="17">
        <f t="shared" si="67"/>
        <v>350</v>
      </c>
    </row>
    <row r="245" spans="1:7" ht="31.5">
      <c r="A245" s="317" t="s">
        <v>48</v>
      </c>
      <c r="B245" s="317">
        <v>2610120240</v>
      </c>
      <c r="C245" s="317" t="s">
        <v>69</v>
      </c>
      <c r="D245" s="323" t="s">
        <v>95</v>
      </c>
      <c r="E245" s="17">
        <f t="shared" si="67"/>
        <v>299</v>
      </c>
      <c r="F245" s="17">
        <f t="shared" si="67"/>
        <v>350</v>
      </c>
      <c r="G245" s="17">
        <f t="shared" si="67"/>
        <v>350</v>
      </c>
    </row>
    <row r="246" spans="1:7" ht="31.5">
      <c r="A246" s="317" t="s">
        <v>48</v>
      </c>
      <c r="B246" s="317">
        <v>2610120240</v>
      </c>
      <c r="C246" s="322">
        <v>240</v>
      </c>
      <c r="D246" s="323" t="s">
        <v>223</v>
      </c>
      <c r="E246" s="17">
        <f>'№ 4 ведом'!F619</f>
        <v>299</v>
      </c>
      <c r="F246" s="17">
        <f>'№ 4 ведом'!G619</f>
        <v>350</v>
      </c>
      <c r="G246" s="17">
        <f>'№ 4 ведом'!H619</f>
        <v>350</v>
      </c>
    </row>
    <row r="247" spans="1:7" ht="31.5">
      <c r="A247" s="322" t="s">
        <v>48</v>
      </c>
      <c r="B247" s="317">
        <v>2640000000</v>
      </c>
      <c r="C247" s="111"/>
      <c r="D247" s="323" t="s">
        <v>748</v>
      </c>
      <c r="E247" s="17">
        <f>E248</f>
        <v>29.7</v>
      </c>
      <c r="F247" s="17">
        <f aca="true" t="shared" si="68" ref="F247:G250">F248</f>
        <v>0</v>
      </c>
      <c r="G247" s="17">
        <f t="shared" si="68"/>
        <v>0</v>
      </c>
    </row>
    <row r="248" spans="1:7" ht="31.5">
      <c r="A248" s="322" t="s">
        <v>48</v>
      </c>
      <c r="B248" s="317">
        <v>2640300000</v>
      </c>
      <c r="C248" s="78"/>
      <c r="D248" s="323" t="s">
        <v>749</v>
      </c>
      <c r="E248" s="17">
        <f>E249</f>
        <v>29.7</v>
      </c>
      <c r="F248" s="17">
        <f t="shared" si="68"/>
        <v>0</v>
      </c>
      <c r="G248" s="17">
        <f t="shared" si="68"/>
        <v>0</v>
      </c>
    </row>
    <row r="249" spans="1:7" ht="31.5">
      <c r="A249" s="322" t="s">
        <v>48</v>
      </c>
      <c r="B249" s="317">
        <v>2640320210</v>
      </c>
      <c r="C249" s="78"/>
      <c r="D249" s="323" t="s">
        <v>750</v>
      </c>
      <c r="E249" s="17">
        <f>E250</f>
        <v>29.7</v>
      </c>
      <c r="F249" s="17">
        <f t="shared" si="68"/>
        <v>0</v>
      </c>
      <c r="G249" s="17">
        <f t="shared" si="68"/>
        <v>0</v>
      </c>
    </row>
    <row r="250" spans="1:7" ht="31.5">
      <c r="A250" s="322" t="s">
        <v>48</v>
      </c>
      <c r="B250" s="317">
        <v>2640320210</v>
      </c>
      <c r="C250" s="111" t="s">
        <v>69</v>
      </c>
      <c r="D250" s="323" t="s">
        <v>95</v>
      </c>
      <c r="E250" s="17">
        <f>E251</f>
        <v>29.7</v>
      </c>
      <c r="F250" s="17">
        <f t="shared" si="68"/>
        <v>0</v>
      </c>
      <c r="G250" s="17">
        <f t="shared" si="68"/>
        <v>0</v>
      </c>
    </row>
    <row r="251" spans="1:7" ht="31.5">
      <c r="A251" s="322" t="s">
        <v>48</v>
      </c>
      <c r="B251" s="317">
        <v>2640320210</v>
      </c>
      <c r="C251" s="78">
        <v>240</v>
      </c>
      <c r="D251" s="323" t="s">
        <v>223</v>
      </c>
      <c r="E251" s="17">
        <f>'№ 4 ведом'!F197</f>
        <v>29.7</v>
      </c>
      <c r="F251" s="17">
        <f>'№ 4 ведом'!G197</f>
        <v>0</v>
      </c>
      <c r="G251" s="17">
        <f>'№ 4 ведом'!H197</f>
        <v>0</v>
      </c>
    </row>
    <row r="252" spans="1:7" ht="12.75">
      <c r="A252" s="4" t="s">
        <v>57</v>
      </c>
      <c r="B252" s="4" t="s">
        <v>66</v>
      </c>
      <c r="C252" s="79" t="s">
        <v>66</v>
      </c>
      <c r="D252" s="19" t="s">
        <v>27</v>
      </c>
      <c r="E252" s="60">
        <f>E253+E278+E260</f>
        <v>234994.5</v>
      </c>
      <c r="F252" s="60">
        <f>F253+F278+F260</f>
        <v>41444.5</v>
      </c>
      <c r="G252" s="60">
        <f>G253+G278+G260</f>
        <v>14619.900000000001</v>
      </c>
    </row>
    <row r="253" spans="1:7" ht="12.75">
      <c r="A253" s="317" t="s">
        <v>4</v>
      </c>
      <c r="B253" s="317" t="s">
        <v>66</v>
      </c>
      <c r="C253" s="111" t="s">
        <v>66</v>
      </c>
      <c r="D253" s="323" t="s">
        <v>5</v>
      </c>
      <c r="E253" s="17">
        <f aca="true" t="shared" si="69" ref="E253:G258">E254</f>
        <v>3217.6</v>
      </c>
      <c r="F253" s="17">
        <f t="shared" si="69"/>
        <v>1812.1</v>
      </c>
      <c r="G253" s="17">
        <f t="shared" si="69"/>
        <v>1753.5</v>
      </c>
    </row>
    <row r="254" spans="1:7" ht="47.25">
      <c r="A254" s="317" t="s">
        <v>4</v>
      </c>
      <c r="B254" s="317">
        <v>2600000000</v>
      </c>
      <c r="C254" s="317"/>
      <c r="D254" s="323" t="s">
        <v>328</v>
      </c>
      <c r="E254" s="17">
        <f t="shared" si="69"/>
        <v>3217.6</v>
      </c>
      <c r="F254" s="17">
        <f t="shared" si="69"/>
        <v>1812.1</v>
      </c>
      <c r="G254" s="17">
        <f t="shared" si="69"/>
        <v>1753.5</v>
      </c>
    </row>
    <row r="255" spans="1:7" ht="31.5">
      <c r="A255" s="317" t="s">
        <v>4</v>
      </c>
      <c r="B255" s="317">
        <v>2610000000</v>
      </c>
      <c r="C255" s="317"/>
      <c r="D255" s="323" t="s">
        <v>107</v>
      </c>
      <c r="E255" s="17">
        <f t="shared" si="69"/>
        <v>3217.6</v>
      </c>
      <c r="F255" s="17">
        <f t="shared" si="69"/>
        <v>1812.1</v>
      </c>
      <c r="G255" s="17">
        <f t="shared" si="69"/>
        <v>1753.5</v>
      </c>
    </row>
    <row r="256" spans="1:7" ht="12.75">
      <c r="A256" s="317" t="s">
        <v>4</v>
      </c>
      <c r="B256" s="317">
        <v>2610100000</v>
      </c>
      <c r="C256" s="317"/>
      <c r="D256" s="323" t="s">
        <v>108</v>
      </c>
      <c r="E256" s="17">
        <f t="shared" si="69"/>
        <v>3217.6</v>
      </c>
      <c r="F256" s="17">
        <f t="shared" si="69"/>
        <v>1812.1</v>
      </c>
      <c r="G256" s="17">
        <f t="shared" si="69"/>
        <v>1753.5</v>
      </c>
    </row>
    <row r="257" spans="1:7" ht="47.25">
      <c r="A257" s="317" t="s">
        <v>4</v>
      </c>
      <c r="B257" s="317">
        <v>2610120230</v>
      </c>
      <c r="C257" s="317"/>
      <c r="D257" s="323" t="s">
        <v>113</v>
      </c>
      <c r="E257" s="17">
        <f t="shared" si="69"/>
        <v>3217.6</v>
      </c>
      <c r="F257" s="17">
        <f t="shared" si="69"/>
        <v>1812.1</v>
      </c>
      <c r="G257" s="17">
        <f t="shared" si="69"/>
        <v>1753.5</v>
      </c>
    </row>
    <row r="258" spans="1:7" ht="31.5">
      <c r="A258" s="317" t="s">
        <v>4</v>
      </c>
      <c r="B258" s="317">
        <v>2610120230</v>
      </c>
      <c r="C258" s="317" t="s">
        <v>69</v>
      </c>
      <c r="D258" s="323" t="s">
        <v>95</v>
      </c>
      <c r="E258" s="17">
        <f t="shared" si="69"/>
        <v>3217.6</v>
      </c>
      <c r="F258" s="17">
        <f t="shared" si="69"/>
        <v>1812.1</v>
      </c>
      <c r="G258" s="17">
        <f t="shared" si="69"/>
        <v>1753.5</v>
      </c>
    </row>
    <row r="259" spans="1:7" ht="31.5">
      <c r="A259" s="317" t="s">
        <v>4</v>
      </c>
      <c r="B259" s="317">
        <v>2610120230</v>
      </c>
      <c r="C259" s="322">
        <v>240</v>
      </c>
      <c r="D259" s="323" t="s">
        <v>223</v>
      </c>
      <c r="E259" s="17">
        <f>'№ 4 ведом'!F627</f>
        <v>3217.6</v>
      </c>
      <c r="F259" s="17">
        <f>'№ 4 ведом'!G627</f>
        <v>1812.1</v>
      </c>
      <c r="G259" s="17">
        <f>'№ 4 ведом'!H627</f>
        <v>1753.5</v>
      </c>
    </row>
    <row r="260" spans="1:7" ht="12.75">
      <c r="A260" s="22" t="s">
        <v>236</v>
      </c>
      <c r="B260" s="322"/>
      <c r="C260" s="322"/>
      <c r="D260" s="325" t="s">
        <v>237</v>
      </c>
      <c r="E260" s="17">
        <f>E261+E273</f>
        <v>151001.4</v>
      </c>
      <c r="F260" s="17">
        <f aca="true" t="shared" si="70" ref="F260:G260">F261+F273</f>
        <v>0</v>
      </c>
      <c r="G260" s="17">
        <f t="shared" si="70"/>
        <v>0</v>
      </c>
    </row>
    <row r="261" spans="1:7" ht="47.25">
      <c r="A261" s="22" t="s">
        <v>236</v>
      </c>
      <c r="B261" s="317">
        <v>2400000000</v>
      </c>
      <c r="C261" s="322"/>
      <c r="D261" s="56" t="s">
        <v>325</v>
      </c>
      <c r="E261" s="17">
        <f aca="true" t="shared" si="71" ref="E261:G262">E262</f>
        <v>150828.5</v>
      </c>
      <c r="F261" s="17">
        <f t="shared" si="71"/>
        <v>0</v>
      </c>
      <c r="G261" s="17">
        <f t="shared" si="71"/>
        <v>0</v>
      </c>
    </row>
    <row r="262" spans="1:7" ht="31.5">
      <c r="A262" s="22" t="s">
        <v>236</v>
      </c>
      <c r="B262" s="317">
        <v>2430000000</v>
      </c>
      <c r="C262" s="322"/>
      <c r="D262" s="8" t="s">
        <v>345</v>
      </c>
      <c r="E262" s="17">
        <f t="shared" si="71"/>
        <v>150828.5</v>
      </c>
      <c r="F262" s="17">
        <f t="shared" si="71"/>
        <v>0</v>
      </c>
      <c r="G262" s="17">
        <f t="shared" si="71"/>
        <v>0</v>
      </c>
    </row>
    <row r="263" spans="1:7" ht="31.5">
      <c r="A263" s="22" t="s">
        <v>236</v>
      </c>
      <c r="B263" s="322">
        <v>2430100000</v>
      </c>
      <c r="C263" s="322"/>
      <c r="D263" s="8" t="s">
        <v>346</v>
      </c>
      <c r="E263" s="17">
        <f>E270+E267+E264</f>
        <v>150828.5</v>
      </c>
      <c r="F263" s="17">
        <f>F270+F267+F264</f>
        <v>0</v>
      </c>
      <c r="G263" s="17">
        <f>G270+G267+G264</f>
        <v>0</v>
      </c>
    </row>
    <row r="264" spans="1:7" ht="31.5">
      <c r="A264" s="22" t="s">
        <v>236</v>
      </c>
      <c r="B264" s="322">
        <v>2430110110</v>
      </c>
      <c r="C264" s="322"/>
      <c r="D264" s="42" t="s">
        <v>653</v>
      </c>
      <c r="E264" s="17">
        <f>E265</f>
        <v>114167.6</v>
      </c>
      <c r="F264" s="17">
        <f aca="true" t="shared" si="72" ref="F264:G265">F265</f>
        <v>0</v>
      </c>
      <c r="G264" s="17">
        <f t="shared" si="72"/>
        <v>0</v>
      </c>
    </row>
    <row r="265" spans="1:7" ht="31.5">
      <c r="A265" s="22" t="s">
        <v>236</v>
      </c>
      <c r="B265" s="322">
        <v>2430110110</v>
      </c>
      <c r="C265" s="317" t="s">
        <v>72</v>
      </c>
      <c r="D265" s="56" t="s">
        <v>96</v>
      </c>
      <c r="E265" s="17">
        <f>E266</f>
        <v>114167.6</v>
      </c>
      <c r="F265" s="17">
        <f t="shared" si="72"/>
        <v>0</v>
      </c>
      <c r="G265" s="17">
        <f t="shared" si="72"/>
        <v>0</v>
      </c>
    </row>
    <row r="266" spans="1:7" ht="12.75">
      <c r="A266" s="22" t="s">
        <v>236</v>
      </c>
      <c r="B266" s="322">
        <v>2430110110</v>
      </c>
      <c r="C266" s="317" t="s">
        <v>119</v>
      </c>
      <c r="D266" s="56" t="s">
        <v>120</v>
      </c>
      <c r="E266" s="17">
        <f>'№ 4 ведом'!F204</f>
        <v>114167.6</v>
      </c>
      <c r="F266" s="17">
        <f>'№ 4 ведом'!G204</f>
        <v>0</v>
      </c>
      <c r="G266" s="17">
        <f>'№ 4 ведом'!H204</f>
        <v>0</v>
      </c>
    </row>
    <row r="267" spans="1:7" ht="12.75">
      <c r="A267" s="22" t="s">
        <v>236</v>
      </c>
      <c r="B267" s="322">
        <v>2430120100</v>
      </c>
      <c r="C267" s="322"/>
      <c r="D267" s="42" t="s">
        <v>295</v>
      </c>
      <c r="E267" s="17">
        <f>E268</f>
        <v>8119</v>
      </c>
      <c r="F267" s="17">
        <f aca="true" t="shared" si="73" ref="F267:G267">F268</f>
        <v>0</v>
      </c>
      <c r="G267" s="17">
        <f t="shared" si="73"/>
        <v>0</v>
      </c>
    </row>
    <row r="268" spans="1:7" ht="31.5">
      <c r="A268" s="22" t="s">
        <v>236</v>
      </c>
      <c r="B268" s="322">
        <v>2430120100</v>
      </c>
      <c r="C268" s="317" t="s">
        <v>72</v>
      </c>
      <c r="D268" s="56" t="s">
        <v>96</v>
      </c>
      <c r="E268" s="17">
        <f aca="true" t="shared" si="74" ref="E268:G268">E269</f>
        <v>8119</v>
      </c>
      <c r="F268" s="17">
        <f t="shared" si="74"/>
        <v>0</v>
      </c>
      <c r="G268" s="17">
        <f t="shared" si="74"/>
        <v>0</v>
      </c>
    </row>
    <row r="269" spans="1:7" ht="12.75">
      <c r="A269" s="22" t="s">
        <v>236</v>
      </c>
      <c r="B269" s="322">
        <v>2430120100</v>
      </c>
      <c r="C269" s="317" t="s">
        <v>119</v>
      </c>
      <c r="D269" s="56" t="s">
        <v>120</v>
      </c>
      <c r="E269" s="17">
        <f>'№ 4 ведом'!F208</f>
        <v>8119</v>
      </c>
      <c r="F269" s="17">
        <f>'№ 4 ведом'!G208</f>
        <v>0</v>
      </c>
      <c r="G269" s="17">
        <f>'№ 4 ведом'!H208</f>
        <v>0</v>
      </c>
    </row>
    <row r="270" spans="1:7" ht="31.5">
      <c r="A270" s="22" t="s">
        <v>236</v>
      </c>
      <c r="B270" s="322" t="s">
        <v>303</v>
      </c>
      <c r="C270" s="322"/>
      <c r="D270" s="42" t="s">
        <v>283</v>
      </c>
      <c r="E270" s="17">
        <f aca="true" t="shared" si="75" ref="E270:G271">E271</f>
        <v>28541.9</v>
      </c>
      <c r="F270" s="17">
        <f t="shared" si="75"/>
        <v>0</v>
      </c>
      <c r="G270" s="17">
        <f t="shared" si="75"/>
        <v>0</v>
      </c>
    </row>
    <row r="271" spans="1:7" ht="31.5">
      <c r="A271" s="22" t="s">
        <v>236</v>
      </c>
      <c r="B271" s="322" t="s">
        <v>303</v>
      </c>
      <c r="C271" s="317" t="s">
        <v>72</v>
      </c>
      <c r="D271" s="56" t="s">
        <v>96</v>
      </c>
      <c r="E271" s="17">
        <f t="shared" si="75"/>
        <v>28541.9</v>
      </c>
      <c r="F271" s="17">
        <f t="shared" si="75"/>
        <v>0</v>
      </c>
      <c r="G271" s="17">
        <f t="shared" si="75"/>
        <v>0</v>
      </c>
    </row>
    <row r="272" spans="1:7" ht="12.75">
      <c r="A272" s="22" t="s">
        <v>236</v>
      </c>
      <c r="B272" s="322" t="s">
        <v>303</v>
      </c>
      <c r="C272" s="317" t="s">
        <v>119</v>
      </c>
      <c r="D272" s="56" t="s">
        <v>120</v>
      </c>
      <c r="E272" s="17">
        <f>'№ 4 ведом'!F211</f>
        <v>28541.9</v>
      </c>
      <c r="F272" s="17">
        <f>'№ 4 ведом'!G211</f>
        <v>0</v>
      </c>
      <c r="G272" s="17">
        <f>'№ 4 ведом'!H211</f>
        <v>0</v>
      </c>
    </row>
    <row r="273" spans="1:7" ht="12.75">
      <c r="A273" s="22" t="s">
        <v>236</v>
      </c>
      <c r="B273" s="322">
        <v>9900000000</v>
      </c>
      <c r="C273" s="322"/>
      <c r="D273" s="323" t="s">
        <v>105</v>
      </c>
      <c r="E273" s="17">
        <f>E274</f>
        <v>172.9</v>
      </c>
      <c r="F273" s="17">
        <f aca="true" t="shared" si="76" ref="F273:G276">F274</f>
        <v>0</v>
      </c>
      <c r="G273" s="17">
        <f t="shared" si="76"/>
        <v>0</v>
      </c>
    </row>
    <row r="274" spans="1:7" ht="12.75">
      <c r="A274" s="22" t="s">
        <v>236</v>
      </c>
      <c r="B274" s="322">
        <v>9910000000</v>
      </c>
      <c r="C274" s="322"/>
      <c r="D274" s="323" t="s">
        <v>8</v>
      </c>
      <c r="E274" s="17">
        <f>E275</f>
        <v>172.9</v>
      </c>
      <c r="F274" s="17">
        <f t="shared" si="76"/>
        <v>0</v>
      </c>
      <c r="G274" s="17">
        <f t="shared" si="76"/>
        <v>0</v>
      </c>
    </row>
    <row r="275" spans="1:7" ht="12.75">
      <c r="A275" s="22" t="s">
        <v>236</v>
      </c>
      <c r="B275" s="322">
        <v>9910020000</v>
      </c>
      <c r="C275" s="322"/>
      <c r="D275" s="323" t="s">
        <v>285</v>
      </c>
      <c r="E275" s="17">
        <f>E276</f>
        <v>172.9</v>
      </c>
      <c r="F275" s="17">
        <f t="shared" si="76"/>
        <v>0</v>
      </c>
      <c r="G275" s="17">
        <f t="shared" si="76"/>
        <v>0</v>
      </c>
    </row>
    <row r="276" spans="1:7" ht="31.5">
      <c r="A276" s="22" t="s">
        <v>236</v>
      </c>
      <c r="B276" s="322">
        <v>9910000000</v>
      </c>
      <c r="C276" s="317" t="s">
        <v>69</v>
      </c>
      <c r="D276" s="56" t="s">
        <v>95</v>
      </c>
      <c r="E276" s="17">
        <f>E277</f>
        <v>172.9</v>
      </c>
      <c r="F276" s="17">
        <f t="shared" si="76"/>
        <v>0</v>
      </c>
      <c r="G276" s="17">
        <f t="shared" si="76"/>
        <v>0</v>
      </c>
    </row>
    <row r="277" spans="1:7" ht="31.5">
      <c r="A277" s="22" t="s">
        <v>236</v>
      </c>
      <c r="B277" s="322">
        <v>9910020000</v>
      </c>
      <c r="C277" s="322">
        <v>240</v>
      </c>
      <c r="D277" s="56" t="s">
        <v>223</v>
      </c>
      <c r="E277" s="17">
        <f>'№ 4 ведом'!F216</f>
        <v>172.9</v>
      </c>
      <c r="F277" s="17">
        <f>'№ 4 ведом'!G216</f>
        <v>0</v>
      </c>
      <c r="G277" s="17">
        <f>'№ 4 ведом'!H216</f>
        <v>0</v>
      </c>
    </row>
    <row r="278" spans="1:7" ht="12.75">
      <c r="A278" s="322" t="s">
        <v>49</v>
      </c>
      <c r="B278" s="322" t="s">
        <v>66</v>
      </c>
      <c r="C278" s="322" t="s">
        <v>66</v>
      </c>
      <c r="D278" s="49" t="s">
        <v>28</v>
      </c>
      <c r="E278" s="17">
        <f>E279+E354</f>
        <v>80775.50000000001</v>
      </c>
      <c r="F278" s="17">
        <f aca="true" t="shared" si="77" ref="F278:G278">F279</f>
        <v>39632.4</v>
      </c>
      <c r="G278" s="17">
        <f t="shared" si="77"/>
        <v>12866.400000000001</v>
      </c>
    </row>
    <row r="279" spans="1:7" ht="47.25">
      <c r="A279" s="322" t="s">
        <v>49</v>
      </c>
      <c r="B279" s="317">
        <v>2300000000</v>
      </c>
      <c r="C279" s="322"/>
      <c r="D279" s="49" t="s">
        <v>326</v>
      </c>
      <c r="E279" s="17">
        <f>E280+E295+E342</f>
        <v>80026.40000000001</v>
      </c>
      <c r="F279" s="17">
        <f>F280+F295+F342</f>
        <v>39632.4</v>
      </c>
      <c r="G279" s="17">
        <f>G280+G295+G342</f>
        <v>12866.400000000001</v>
      </c>
    </row>
    <row r="280" spans="1:7" ht="47.25">
      <c r="A280" s="322" t="s">
        <v>49</v>
      </c>
      <c r="B280" s="317">
        <v>2310000000</v>
      </c>
      <c r="C280" s="322"/>
      <c r="D280" s="49" t="s">
        <v>212</v>
      </c>
      <c r="E280" s="21">
        <f>E281+E288</f>
        <v>18110.8</v>
      </c>
      <c r="F280" s="21">
        <f aca="true" t="shared" si="78" ref="F280:G280">F281+F288</f>
        <v>16259.199999999999</v>
      </c>
      <c r="G280" s="21">
        <f t="shared" si="78"/>
        <v>155.1</v>
      </c>
    </row>
    <row r="281" spans="1:7" ht="47.25">
      <c r="A281" s="322" t="s">
        <v>49</v>
      </c>
      <c r="B281" s="317" t="s">
        <v>304</v>
      </c>
      <c r="C281" s="24"/>
      <c r="D281" s="323" t="s">
        <v>229</v>
      </c>
      <c r="E281" s="21">
        <f>E285+E282</f>
        <v>16509</v>
      </c>
      <c r="F281" s="21">
        <f>F285+F282</f>
        <v>16259.199999999999</v>
      </c>
      <c r="G281" s="21">
        <f>G285+G282</f>
        <v>155.1</v>
      </c>
    </row>
    <row r="282" spans="1:7" ht="12.75">
      <c r="A282" s="322" t="s">
        <v>49</v>
      </c>
      <c r="B282" s="322" t="s">
        <v>305</v>
      </c>
      <c r="C282" s="322"/>
      <c r="D282" s="62" t="s">
        <v>231</v>
      </c>
      <c r="E282" s="21">
        <f aca="true" t="shared" si="79" ref="E282:G283">E283</f>
        <v>990.0999999999999</v>
      </c>
      <c r="F282" s="21">
        <f t="shared" si="79"/>
        <v>38.7</v>
      </c>
      <c r="G282" s="21">
        <f t="shared" si="79"/>
        <v>0</v>
      </c>
    </row>
    <row r="283" spans="1:7" ht="31.5">
      <c r="A283" s="322" t="s">
        <v>49</v>
      </c>
      <c r="B283" s="322" t="s">
        <v>305</v>
      </c>
      <c r="C283" s="317" t="s">
        <v>69</v>
      </c>
      <c r="D283" s="56" t="s">
        <v>95</v>
      </c>
      <c r="E283" s="21">
        <f t="shared" si="79"/>
        <v>990.0999999999999</v>
      </c>
      <c r="F283" s="21">
        <f t="shared" si="79"/>
        <v>38.7</v>
      </c>
      <c r="G283" s="21">
        <f t="shared" si="79"/>
        <v>0</v>
      </c>
    </row>
    <row r="284" spans="1:7" ht="31.5">
      <c r="A284" s="322" t="s">
        <v>49</v>
      </c>
      <c r="B284" s="322" t="s">
        <v>305</v>
      </c>
      <c r="C284" s="322">
        <v>240</v>
      </c>
      <c r="D284" s="56" t="s">
        <v>223</v>
      </c>
      <c r="E284" s="21">
        <f>'№ 4 ведом'!F223</f>
        <v>990.0999999999999</v>
      </c>
      <c r="F284" s="21">
        <f>'№ 4 ведом'!G223</f>
        <v>38.7</v>
      </c>
      <c r="G284" s="21">
        <f>'№ 4 ведом'!H223</f>
        <v>0</v>
      </c>
    </row>
    <row r="285" spans="1:7" ht="31.5">
      <c r="A285" s="322" t="s">
        <v>49</v>
      </c>
      <c r="B285" s="317" t="s">
        <v>306</v>
      </c>
      <c r="C285" s="322"/>
      <c r="D285" s="97" t="s">
        <v>221</v>
      </c>
      <c r="E285" s="21">
        <f aca="true" t="shared" si="80" ref="E285:G286">E286</f>
        <v>15518.900000000001</v>
      </c>
      <c r="F285" s="21">
        <f t="shared" si="80"/>
        <v>16220.499999999998</v>
      </c>
      <c r="G285" s="21">
        <f t="shared" si="80"/>
        <v>155.1</v>
      </c>
    </row>
    <row r="286" spans="1:7" ht="31.5">
      <c r="A286" s="322" t="s">
        <v>49</v>
      </c>
      <c r="B286" s="317" t="s">
        <v>306</v>
      </c>
      <c r="C286" s="317" t="s">
        <v>69</v>
      </c>
      <c r="D286" s="323" t="s">
        <v>95</v>
      </c>
      <c r="E286" s="21">
        <f t="shared" si="80"/>
        <v>15518.900000000001</v>
      </c>
      <c r="F286" s="21">
        <f t="shared" si="80"/>
        <v>16220.499999999998</v>
      </c>
      <c r="G286" s="21">
        <f t="shared" si="80"/>
        <v>155.1</v>
      </c>
    </row>
    <row r="287" spans="1:7" ht="31.5">
      <c r="A287" s="322" t="s">
        <v>49</v>
      </c>
      <c r="B287" s="317" t="s">
        <v>306</v>
      </c>
      <c r="C287" s="322">
        <v>240</v>
      </c>
      <c r="D287" s="323" t="s">
        <v>223</v>
      </c>
      <c r="E287" s="21">
        <f>'№ 4 ведом'!F226</f>
        <v>15518.900000000001</v>
      </c>
      <c r="F287" s="21">
        <f>'№ 4 ведом'!G226</f>
        <v>16220.499999999998</v>
      </c>
      <c r="G287" s="21">
        <f>'№ 4 ведом'!H226</f>
        <v>155.1</v>
      </c>
    </row>
    <row r="288" spans="1:7" ht="31.5">
      <c r="A288" s="322" t="s">
        <v>49</v>
      </c>
      <c r="B288" s="317">
        <v>2310100000</v>
      </c>
      <c r="C288" s="322"/>
      <c r="D288" s="134" t="s">
        <v>362</v>
      </c>
      <c r="E288" s="21">
        <f>E289+E292</f>
        <v>1601.8000000000002</v>
      </c>
      <c r="F288" s="21">
        <f aca="true" t="shared" si="81" ref="F288:G288">F289+F292</f>
        <v>0</v>
      </c>
      <c r="G288" s="21">
        <f t="shared" si="81"/>
        <v>0</v>
      </c>
    </row>
    <row r="289" spans="1:7" ht="12.75">
      <c r="A289" s="322" t="s">
        <v>49</v>
      </c>
      <c r="B289" s="317">
        <v>2310111180</v>
      </c>
      <c r="C289" s="322"/>
      <c r="D289" s="71" t="s">
        <v>363</v>
      </c>
      <c r="E289" s="21">
        <f>E290</f>
        <v>1000</v>
      </c>
      <c r="F289" s="21">
        <f aca="true" t="shared" si="82" ref="F289:G290">F290</f>
        <v>0</v>
      </c>
      <c r="G289" s="21">
        <f t="shared" si="82"/>
        <v>0</v>
      </c>
    </row>
    <row r="290" spans="1:7" ht="31.5">
      <c r="A290" s="322" t="s">
        <v>49</v>
      </c>
      <c r="B290" s="317">
        <v>2310111180</v>
      </c>
      <c r="C290" s="317" t="s">
        <v>69</v>
      </c>
      <c r="D290" s="323" t="s">
        <v>95</v>
      </c>
      <c r="E290" s="21">
        <f>E291</f>
        <v>1000</v>
      </c>
      <c r="F290" s="21">
        <f t="shared" si="82"/>
        <v>0</v>
      </c>
      <c r="G290" s="21">
        <f t="shared" si="82"/>
        <v>0</v>
      </c>
    </row>
    <row r="291" spans="1:7" ht="31.5">
      <c r="A291" s="322" t="s">
        <v>49</v>
      </c>
      <c r="B291" s="317">
        <v>2310111180</v>
      </c>
      <c r="C291" s="322">
        <v>240</v>
      </c>
      <c r="D291" s="323" t="s">
        <v>223</v>
      </c>
      <c r="E291" s="21">
        <f>'№ 4 ведом'!F230</f>
        <v>1000</v>
      </c>
      <c r="F291" s="21">
        <f>'№ 4 ведом'!G230</f>
        <v>0</v>
      </c>
      <c r="G291" s="21">
        <f>'№ 4 ведом'!H230</f>
        <v>0</v>
      </c>
    </row>
    <row r="292" spans="1:7" ht="12.75">
      <c r="A292" s="322" t="s">
        <v>49</v>
      </c>
      <c r="B292" s="317">
        <v>2310120100</v>
      </c>
      <c r="C292" s="322"/>
      <c r="D292" s="323" t="s">
        <v>231</v>
      </c>
      <c r="E292" s="21">
        <f>E293</f>
        <v>601.8000000000001</v>
      </c>
      <c r="F292" s="21">
        <f aca="true" t="shared" si="83" ref="F292:G293">F293</f>
        <v>0</v>
      </c>
      <c r="G292" s="21">
        <f t="shared" si="83"/>
        <v>0</v>
      </c>
    </row>
    <row r="293" spans="1:7" ht="31.5">
      <c r="A293" s="322" t="s">
        <v>49</v>
      </c>
      <c r="B293" s="317">
        <v>2310120100</v>
      </c>
      <c r="C293" s="317" t="s">
        <v>69</v>
      </c>
      <c r="D293" s="323" t="s">
        <v>95</v>
      </c>
      <c r="E293" s="21">
        <f>E294</f>
        <v>601.8000000000001</v>
      </c>
      <c r="F293" s="21">
        <f t="shared" si="83"/>
        <v>0</v>
      </c>
      <c r="G293" s="21">
        <f t="shared" si="83"/>
        <v>0</v>
      </c>
    </row>
    <row r="294" spans="1:7" ht="31.5">
      <c r="A294" s="322" t="s">
        <v>49</v>
      </c>
      <c r="B294" s="317">
        <v>2310120100</v>
      </c>
      <c r="C294" s="322">
        <v>240</v>
      </c>
      <c r="D294" s="323" t="s">
        <v>223</v>
      </c>
      <c r="E294" s="21">
        <f>'№ 4 ведом'!F233</f>
        <v>601.8000000000001</v>
      </c>
      <c r="F294" s="21">
        <f>'№ 4 ведом'!G233</f>
        <v>0</v>
      </c>
      <c r="G294" s="21">
        <f>'№ 4 ведом'!H233</f>
        <v>0</v>
      </c>
    </row>
    <row r="295" spans="1:7" ht="12.75">
      <c r="A295" s="322" t="s">
        <v>49</v>
      </c>
      <c r="B295" s="317">
        <v>2320000000</v>
      </c>
      <c r="C295" s="322"/>
      <c r="D295" s="49" t="s">
        <v>181</v>
      </c>
      <c r="E295" s="21">
        <f>E312+E296+E338+E334</f>
        <v>58901.100000000006</v>
      </c>
      <c r="F295" s="21">
        <f>F312+F296+F338+F334</f>
        <v>22979.200000000004</v>
      </c>
      <c r="G295" s="21">
        <f>G312+G296+G338+G334</f>
        <v>12711.300000000001</v>
      </c>
    </row>
    <row r="296" spans="1:7" ht="31.5">
      <c r="A296" s="322" t="s">
        <v>49</v>
      </c>
      <c r="B296" s="317">
        <v>2320100000</v>
      </c>
      <c r="C296" s="322"/>
      <c r="D296" s="323" t="s">
        <v>351</v>
      </c>
      <c r="E296" s="21">
        <f>E306+E297+E303+E309+E300</f>
        <v>2945.8</v>
      </c>
      <c r="F296" s="21">
        <f aca="true" t="shared" si="84" ref="F296:G296">F306+F297+F303+F309+F300</f>
        <v>0</v>
      </c>
      <c r="G296" s="21">
        <f t="shared" si="84"/>
        <v>0</v>
      </c>
    </row>
    <row r="297" spans="1:7" ht="78.75">
      <c r="A297" s="322" t="s">
        <v>49</v>
      </c>
      <c r="B297" s="322">
        <v>2320119020</v>
      </c>
      <c r="C297" s="322"/>
      <c r="D297" s="323" t="s">
        <v>654</v>
      </c>
      <c r="E297" s="21">
        <f>E298</f>
        <v>539.2</v>
      </c>
      <c r="F297" s="21">
        <f aca="true" t="shared" si="85" ref="F297:G298">F298</f>
        <v>0</v>
      </c>
      <c r="G297" s="21">
        <f t="shared" si="85"/>
        <v>0</v>
      </c>
    </row>
    <row r="298" spans="1:7" ht="31.5">
      <c r="A298" s="322" t="s">
        <v>49</v>
      </c>
      <c r="B298" s="322">
        <v>2320119020</v>
      </c>
      <c r="C298" s="317" t="s">
        <v>69</v>
      </c>
      <c r="D298" s="323" t="s">
        <v>95</v>
      </c>
      <c r="E298" s="21">
        <f>E299</f>
        <v>539.2</v>
      </c>
      <c r="F298" s="21">
        <f t="shared" si="85"/>
        <v>0</v>
      </c>
      <c r="G298" s="21">
        <f t="shared" si="85"/>
        <v>0</v>
      </c>
    </row>
    <row r="299" spans="1:7" ht="31.5">
      <c r="A299" s="322" t="s">
        <v>49</v>
      </c>
      <c r="B299" s="322">
        <v>2320119020</v>
      </c>
      <c r="C299" s="322">
        <v>240</v>
      </c>
      <c r="D299" s="323" t="s">
        <v>223</v>
      </c>
      <c r="E299" s="21">
        <f>'№ 4 ведом'!F238</f>
        <v>539.2</v>
      </c>
      <c r="F299" s="21">
        <f>'№ 4 ведом'!G238</f>
        <v>0</v>
      </c>
      <c r="G299" s="21">
        <f>'№ 4 ведом'!H238</f>
        <v>0</v>
      </c>
    </row>
    <row r="300" spans="1:7" ht="78.75">
      <c r="A300" s="322" t="s">
        <v>49</v>
      </c>
      <c r="B300" s="322">
        <v>2320119040</v>
      </c>
      <c r="C300" s="322"/>
      <c r="D300" s="323" t="s">
        <v>702</v>
      </c>
      <c r="E300" s="21">
        <f>E301</f>
        <v>586.9000000000001</v>
      </c>
      <c r="F300" s="21">
        <f aca="true" t="shared" si="86" ref="F300:G301">F301</f>
        <v>0</v>
      </c>
      <c r="G300" s="21">
        <f t="shared" si="86"/>
        <v>0</v>
      </c>
    </row>
    <row r="301" spans="1:7" ht="31.5">
      <c r="A301" s="322" t="s">
        <v>49</v>
      </c>
      <c r="B301" s="322">
        <v>2320119040</v>
      </c>
      <c r="C301" s="317" t="s">
        <v>69</v>
      </c>
      <c r="D301" s="323" t="s">
        <v>95</v>
      </c>
      <c r="E301" s="21">
        <f>E302</f>
        <v>586.9000000000001</v>
      </c>
      <c r="F301" s="21">
        <f t="shared" si="86"/>
        <v>0</v>
      </c>
      <c r="G301" s="21">
        <f t="shared" si="86"/>
        <v>0</v>
      </c>
    </row>
    <row r="302" spans="1:7" ht="31.5">
      <c r="A302" s="322" t="s">
        <v>49</v>
      </c>
      <c r="B302" s="322">
        <v>2320119040</v>
      </c>
      <c r="C302" s="322">
        <v>240</v>
      </c>
      <c r="D302" s="323" t="s">
        <v>223</v>
      </c>
      <c r="E302" s="21">
        <f>'№ 4 ведом'!F241</f>
        <v>586.9000000000001</v>
      </c>
      <c r="F302" s="21">
        <f>'№ 4 ведом'!G241</f>
        <v>0</v>
      </c>
      <c r="G302" s="21">
        <f>'№ 4 ведом'!H241</f>
        <v>0</v>
      </c>
    </row>
    <row r="303" spans="1:7" ht="12.75">
      <c r="A303" s="322" t="s">
        <v>49</v>
      </c>
      <c r="B303" s="317">
        <v>2320120100</v>
      </c>
      <c r="C303" s="322"/>
      <c r="D303" s="323" t="s">
        <v>231</v>
      </c>
      <c r="E303" s="21">
        <f>E304</f>
        <v>1483.0000000000002</v>
      </c>
      <c r="F303" s="21">
        <f aca="true" t="shared" si="87" ref="F303:G304">F304</f>
        <v>0</v>
      </c>
      <c r="G303" s="21">
        <f t="shared" si="87"/>
        <v>0</v>
      </c>
    </row>
    <row r="304" spans="1:7" ht="31.5">
      <c r="A304" s="322" t="s">
        <v>49</v>
      </c>
      <c r="B304" s="317">
        <v>2320120100</v>
      </c>
      <c r="C304" s="317" t="s">
        <v>69</v>
      </c>
      <c r="D304" s="323" t="s">
        <v>95</v>
      </c>
      <c r="E304" s="21">
        <f>E305</f>
        <v>1483.0000000000002</v>
      </c>
      <c r="F304" s="21">
        <f t="shared" si="87"/>
        <v>0</v>
      </c>
      <c r="G304" s="21">
        <f t="shared" si="87"/>
        <v>0</v>
      </c>
    </row>
    <row r="305" spans="1:7" ht="31.5">
      <c r="A305" s="322" t="s">
        <v>49</v>
      </c>
      <c r="B305" s="317">
        <v>2320120100</v>
      </c>
      <c r="C305" s="322">
        <v>240</v>
      </c>
      <c r="D305" s="323" t="s">
        <v>223</v>
      </c>
      <c r="E305" s="21">
        <f>'№ 4 ведом'!F244</f>
        <v>1483.0000000000002</v>
      </c>
      <c r="F305" s="21">
        <f>'№ 4 ведом'!G244</f>
        <v>0</v>
      </c>
      <c r="G305" s="21">
        <f>'№ 4 ведом'!H244</f>
        <v>0</v>
      </c>
    </row>
    <row r="306" spans="1:7" ht="78.75">
      <c r="A306" s="322" t="s">
        <v>49</v>
      </c>
      <c r="B306" s="322" t="s">
        <v>331</v>
      </c>
      <c r="C306" s="322"/>
      <c r="D306" s="323" t="s">
        <v>378</v>
      </c>
      <c r="E306" s="21">
        <f aca="true" t="shared" si="88" ref="E306:G307">E307</f>
        <v>231.1</v>
      </c>
      <c r="F306" s="21">
        <f t="shared" si="88"/>
        <v>0</v>
      </c>
      <c r="G306" s="21">
        <f t="shared" si="88"/>
        <v>0</v>
      </c>
    </row>
    <row r="307" spans="1:7" ht="31.5">
      <c r="A307" s="322" t="s">
        <v>49</v>
      </c>
      <c r="B307" s="322" t="s">
        <v>331</v>
      </c>
      <c r="C307" s="317" t="s">
        <v>69</v>
      </c>
      <c r="D307" s="323" t="s">
        <v>95</v>
      </c>
      <c r="E307" s="21">
        <f t="shared" si="88"/>
        <v>231.1</v>
      </c>
      <c r="F307" s="21">
        <f t="shared" si="88"/>
        <v>0</v>
      </c>
      <c r="G307" s="21">
        <f t="shared" si="88"/>
        <v>0</v>
      </c>
    </row>
    <row r="308" spans="1:7" ht="31.5">
      <c r="A308" s="322" t="s">
        <v>49</v>
      </c>
      <c r="B308" s="322" t="s">
        <v>331</v>
      </c>
      <c r="C308" s="322">
        <v>240</v>
      </c>
      <c r="D308" s="323" t="s">
        <v>223</v>
      </c>
      <c r="E308" s="21">
        <f>'№ 4 ведом'!F247</f>
        <v>231.1</v>
      </c>
      <c r="F308" s="21">
        <f>'№ 4 ведом'!G247</f>
        <v>0</v>
      </c>
      <c r="G308" s="21">
        <f>'№ 4 ведом'!H247</f>
        <v>0</v>
      </c>
    </row>
    <row r="309" spans="1:7" ht="78.75">
      <c r="A309" s="322" t="s">
        <v>49</v>
      </c>
      <c r="B309" s="322" t="s">
        <v>697</v>
      </c>
      <c r="C309" s="322"/>
      <c r="D309" s="323" t="s">
        <v>698</v>
      </c>
      <c r="E309" s="21">
        <f>E310</f>
        <v>105.6</v>
      </c>
      <c r="F309" s="21">
        <f aca="true" t="shared" si="89" ref="F309:G310">F310</f>
        <v>0</v>
      </c>
      <c r="G309" s="21">
        <f t="shared" si="89"/>
        <v>0</v>
      </c>
    </row>
    <row r="310" spans="1:7" ht="31.5">
      <c r="A310" s="322" t="s">
        <v>49</v>
      </c>
      <c r="B310" s="322" t="s">
        <v>697</v>
      </c>
      <c r="C310" s="317" t="s">
        <v>69</v>
      </c>
      <c r="D310" s="323" t="s">
        <v>95</v>
      </c>
      <c r="E310" s="21">
        <f>E311</f>
        <v>105.6</v>
      </c>
      <c r="F310" s="21">
        <f t="shared" si="89"/>
        <v>0</v>
      </c>
      <c r="G310" s="21">
        <f t="shared" si="89"/>
        <v>0</v>
      </c>
    </row>
    <row r="311" spans="1:7" ht="31.5">
      <c r="A311" s="322" t="s">
        <v>49</v>
      </c>
      <c r="B311" s="322" t="s">
        <v>697</v>
      </c>
      <c r="C311" s="322">
        <v>240</v>
      </c>
      <c r="D311" s="323" t="s">
        <v>223</v>
      </c>
      <c r="E311" s="21">
        <f>'№ 4 ведом'!F250</f>
        <v>105.6</v>
      </c>
      <c r="F311" s="21">
        <f>'№ 4 ведом'!G250</f>
        <v>0</v>
      </c>
      <c r="G311" s="21">
        <f>'№ 4 ведом'!H250</f>
        <v>0</v>
      </c>
    </row>
    <row r="312" spans="1:7" ht="12.75">
      <c r="A312" s="322" t="s">
        <v>49</v>
      </c>
      <c r="B312" s="317">
        <v>2320200000</v>
      </c>
      <c r="C312" s="322"/>
      <c r="D312" s="323" t="s">
        <v>128</v>
      </c>
      <c r="E312" s="17">
        <f>E313+E316+E319+E328+E322+E331+E325</f>
        <v>54213.3</v>
      </c>
      <c r="F312" s="17">
        <f aca="true" t="shared" si="90" ref="F312:G312">F313+F316+F319+F328+F322+F331+F325</f>
        <v>22979.200000000004</v>
      </c>
      <c r="G312" s="17">
        <f t="shared" si="90"/>
        <v>12711.300000000001</v>
      </c>
    </row>
    <row r="313" spans="1:7" ht="12.75">
      <c r="A313" s="322" t="s">
        <v>49</v>
      </c>
      <c r="B313" s="322">
        <v>2320220050</v>
      </c>
      <c r="C313" s="322"/>
      <c r="D313" s="323" t="s">
        <v>129</v>
      </c>
      <c r="E313" s="17">
        <f aca="true" t="shared" si="91" ref="E313:G314">E314</f>
        <v>19729.000000000004</v>
      </c>
      <c r="F313" s="17">
        <f t="shared" si="91"/>
        <v>19865.100000000002</v>
      </c>
      <c r="G313" s="17">
        <f t="shared" si="91"/>
        <v>10497.2</v>
      </c>
    </row>
    <row r="314" spans="1:7" ht="31.5">
      <c r="A314" s="322" t="s">
        <v>49</v>
      </c>
      <c r="B314" s="322">
        <v>2320220050</v>
      </c>
      <c r="C314" s="317" t="s">
        <v>69</v>
      </c>
      <c r="D314" s="323" t="s">
        <v>95</v>
      </c>
      <c r="E314" s="17">
        <f t="shared" si="91"/>
        <v>19729.000000000004</v>
      </c>
      <c r="F314" s="17">
        <f t="shared" si="91"/>
        <v>19865.100000000002</v>
      </c>
      <c r="G314" s="17">
        <f t="shared" si="91"/>
        <v>10497.2</v>
      </c>
    </row>
    <row r="315" spans="1:7" ht="31.5">
      <c r="A315" s="322" t="s">
        <v>49</v>
      </c>
      <c r="B315" s="322">
        <v>2320220050</v>
      </c>
      <c r="C315" s="322">
        <v>240</v>
      </c>
      <c r="D315" s="323" t="s">
        <v>223</v>
      </c>
      <c r="E315" s="17">
        <f>'№ 4 ведом'!F254</f>
        <v>19729.000000000004</v>
      </c>
      <c r="F315" s="17">
        <f>'№ 4 ведом'!G254</f>
        <v>19865.100000000002</v>
      </c>
      <c r="G315" s="17">
        <f>'№ 4 ведом'!H254</f>
        <v>10497.2</v>
      </c>
    </row>
    <row r="316" spans="1:7" ht="12.75">
      <c r="A316" s="322" t="s">
        <v>49</v>
      </c>
      <c r="B316" s="322">
        <v>2320220070</v>
      </c>
      <c r="C316" s="322"/>
      <c r="D316" s="323" t="s">
        <v>130</v>
      </c>
      <c r="E316" s="17">
        <f aca="true" t="shared" si="92" ref="E316:G317">E317</f>
        <v>6478.200000000001</v>
      </c>
      <c r="F316" s="17">
        <f t="shared" si="92"/>
        <v>2068.2</v>
      </c>
      <c r="G316" s="17">
        <f t="shared" si="92"/>
        <v>2068.2</v>
      </c>
    </row>
    <row r="317" spans="1:7" ht="31.5">
      <c r="A317" s="322" t="s">
        <v>49</v>
      </c>
      <c r="B317" s="322">
        <v>2320220070</v>
      </c>
      <c r="C317" s="317" t="s">
        <v>69</v>
      </c>
      <c r="D317" s="323" t="s">
        <v>95</v>
      </c>
      <c r="E317" s="17">
        <f t="shared" si="92"/>
        <v>6478.200000000001</v>
      </c>
      <c r="F317" s="17">
        <f t="shared" si="92"/>
        <v>2068.2</v>
      </c>
      <c r="G317" s="17">
        <f t="shared" si="92"/>
        <v>2068.2</v>
      </c>
    </row>
    <row r="318" spans="1:7" ht="31.5">
      <c r="A318" s="322" t="s">
        <v>49</v>
      </c>
      <c r="B318" s="322">
        <v>2320220070</v>
      </c>
      <c r="C318" s="322">
        <v>240</v>
      </c>
      <c r="D318" s="323" t="s">
        <v>223</v>
      </c>
      <c r="E318" s="17">
        <f>'№ 4 ведом'!F257</f>
        <v>6478.200000000001</v>
      </c>
      <c r="F318" s="17">
        <f>'№ 4 ведом'!G257</f>
        <v>2068.2</v>
      </c>
      <c r="G318" s="17">
        <f>'№ 4 ведом'!H257</f>
        <v>2068.2</v>
      </c>
    </row>
    <row r="319" spans="1:7" ht="12.75">
      <c r="A319" s="322" t="s">
        <v>49</v>
      </c>
      <c r="B319" s="322">
        <v>2320220080</v>
      </c>
      <c r="C319" s="322"/>
      <c r="D319" s="323" t="s">
        <v>131</v>
      </c>
      <c r="E319" s="17">
        <f aca="true" t="shared" si="93" ref="E319:G320">E320</f>
        <v>1507.3</v>
      </c>
      <c r="F319" s="17">
        <f t="shared" si="93"/>
        <v>1045.9</v>
      </c>
      <c r="G319" s="17">
        <f t="shared" si="93"/>
        <v>145.9</v>
      </c>
    </row>
    <row r="320" spans="1:7" ht="31.5">
      <c r="A320" s="322" t="s">
        <v>49</v>
      </c>
      <c r="B320" s="322">
        <v>2320220080</v>
      </c>
      <c r="C320" s="317" t="s">
        <v>69</v>
      </c>
      <c r="D320" s="323" t="s">
        <v>95</v>
      </c>
      <c r="E320" s="17">
        <f t="shared" si="93"/>
        <v>1507.3</v>
      </c>
      <c r="F320" s="17">
        <f t="shared" si="93"/>
        <v>1045.9</v>
      </c>
      <c r="G320" s="17">
        <f t="shared" si="93"/>
        <v>145.9</v>
      </c>
    </row>
    <row r="321" spans="1:7" ht="31.5">
      <c r="A321" s="322" t="s">
        <v>49</v>
      </c>
      <c r="B321" s="322">
        <v>2320220080</v>
      </c>
      <c r="C321" s="322">
        <v>240</v>
      </c>
      <c r="D321" s="323" t="s">
        <v>223</v>
      </c>
      <c r="E321" s="17">
        <f>'№ 4 ведом'!F260</f>
        <v>1507.3</v>
      </c>
      <c r="F321" s="17">
        <f>'№ 4 ведом'!G260</f>
        <v>1045.9</v>
      </c>
      <c r="G321" s="17">
        <f>'№ 4 ведом'!H260</f>
        <v>145.9</v>
      </c>
    </row>
    <row r="322" spans="1:7" ht="12.75">
      <c r="A322" s="322" t="s">
        <v>49</v>
      </c>
      <c r="B322" s="322">
        <v>2320220090</v>
      </c>
      <c r="C322" s="322"/>
      <c r="D322" s="8" t="s">
        <v>687</v>
      </c>
      <c r="E322" s="17">
        <f>E323</f>
        <v>740.6</v>
      </c>
      <c r="F322" s="17">
        <f aca="true" t="shared" si="94" ref="F322:G323">F323</f>
        <v>0</v>
      </c>
      <c r="G322" s="17">
        <f t="shared" si="94"/>
        <v>0</v>
      </c>
    </row>
    <row r="323" spans="1:7" ht="31.5">
      <c r="A323" s="322" t="s">
        <v>49</v>
      </c>
      <c r="B323" s="322">
        <v>2320220090</v>
      </c>
      <c r="C323" s="317" t="s">
        <v>69</v>
      </c>
      <c r="D323" s="323" t="s">
        <v>95</v>
      </c>
      <c r="E323" s="17">
        <f>E324</f>
        <v>740.6</v>
      </c>
      <c r="F323" s="17">
        <f t="shared" si="94"/>
        <v>0</v>
      </c>
      <c r="G323" s="17">
        <f t="shared" si="94"/>
        <v>0</v>
      </c>
    </row>
    <row r="324" spans="1:7" ht="31.5">
      <c r="A324" s="322" t="s">
        <v>49</v>
      </c>
      <c r="B324" s="322">
        <v>2320220090</v>
      </c>
      <c r="C324" s="322">
        <v>240</v>
      </c>
      <c r="D324" s="323" t="s">
        <v>223</v>
      </c>
      <c r="E324" s="17">
        <f>'№ 4 ведом'!F263</f>
        <v>740.6</v>
      </c>
      <c r="F324" s="17">
        <f>'№ 4 ведом'!G263</f>
        <v>0</v>
      </c>
      <c r="G324" s="17">
        <f>'№ 4 ведом'!H263</f>
        <v>0</v>
      </c>
    </row>
    <row r="325" spans="1:7" ht="31.5">
      <c r="A325" s="322" t="s">
        <v>49</v>
      </c>
      <c r="B325" s="322">
        <v>2320220100</v>
      </c>
      <c r="C325" s="322"/>
      <c r="D325" s="8" t="s">
        <v>720</v>
      </c>
      <c r="E325" s="17">
        <f>E326</f>
        <v>39</v>
      </c>
      <c r="F325" s="17">
        <f aca="true" t="shared" si="95" ref="F325:G326">F326</f>
        <v>0</v>
      </c>
      <c r="G325" s="17">
        <f t="shared" si="95"/>
        <v>0</v>
      </c>
    </row>
    <row r="326" spans="1:7" ht="31.5">
      <c r="A326" s="322" t="s">
        <v>49</v>
      </c>
      <c r="B326" s="322">
        <v>2320220100</v>
      </c>
      <c r="C326" s="317" t="s">
        <v>69</v>
      </c>
      <c r="D326" s="323" t="s">
        <v>95</v>
      </c>
      <c r="E326" s="17">
        <f>E327</f>
        <v>39</v>
      </c>
      <c r="F326" s="17">
        <f t="shared" si="95"/>
        <v>0</v>
      </c>
      <c r="G326" s="17">
        <f t="shared" si="95"/>
        <v>0</v>
      </c>
    </row>
    <row r="327" spans="1:7" ht="31.5">
      <c r="A327" s="322" t="s">
        <v>49</v>
      </c>
      <c r="B327" s="322">
        <v>2320220100</v>
      </c>
      <c r="C327" s="322">
        <v>240</v>
      </c>
      <c r="D327" s="323" t="s">
        <v>223</v>
      </c>
      <c r="E327" s="17">
        <f>'№ 4 ведом'!F266</f>
        <v>39</v>
      </c>
      <c r="F327" s="17">
        <f>'№ 4 ведом'!G266</f>
        <v>0</v>
      </c>
      <c r="G327" s="17">
        <f>'№ 4 ведом'!H266</f>
        <v>0</v>
      </c>
    </row>
    <row r="328" spans="1:7" ht="12.75">
      <c r="A328" s="322" t="s">
        <v>49</v>
      </c>
      <c r="B328" s="322">
        <v>2320220110</v>
      </c>
      <c r="C328" s="322"/>
      <c r="D328" s="323" t="s">
        <v>364</v>
      </c>
      <c r="E328" s="17">
        <f>E329</f>
        <v>25672.1</v>
      </c>
      <c r="F328" s="17">
        <f aca="true" t="shared" si="96" ref="F328:G329">F329</f>
        <v>0</v>
      </c>
      <c r="G328" s="17">
        <f t="shared" si="96"/>
        <v>0</v>
      </c>
    </row>
    <row r="329" spans="1:7" ht="31.5">
      <c r="A329" s="322" t="s">
        <v>49</v>
      </c>
      <c r="B329" s="322">
        <v>2320220110</v>
      </c>
      <c r="C329" s="317" t="s">
        <v>69</v>
      </c>
      <c r="D329" s="323" t="s">
        <v>95</v>
      </c>
      <c r="E329" s="17">
        <f>E330</f>
        <v>25672.1</v>
      </c>
      <c r="F329" s="17">
        <f t="shared" si="96"/>
        <v>0</v>
      </c>
      <c r="G329" s="17">
        <f t="shared" si="96"/>
        <v>0</v>
      </c>
    </row>
    <row r="330" spans="1:7" ht="31.5">
      <c r="A330" s="322" t="s">
        <v>49</v>
      </c>
      <c r="B330" s="322">
        <v>2320220110</v>
      </c>
      <c r="C330" s="322">
        <v>240</v>
      </c>
      <c r="D330" s="323" t="s">
        <v>223</v>
      </c>
      <c r="E330" s="17">
        <f>'№ 4 ведом'!F269</f>
        <v>25672.1</v>
      </c>
      <c r="F330" s="17">
        <f>'№ 4 ведом'!G269</f>
        <v>0</v>
      </c>
      <c r="G330" s="17">
        <f>'№ 4 ведом'!H269</f>
        <v>0</v>
      </c>
    </row>
    <row r="331" spans="1:7" ht="12.75">
      <c r="A331" s="322" t="s">
        <v>49</v>
      </c>
      <c r="B331" s="322">
        <v>2320220280</v>
      </c>
      <c r="C331" s="322"/>
      <c r="D331" s="323" t="s">
        <v>704</v>
      </c>
      <c r="E331" s="17">
        <f>E332</f>
        <v>47.1</v>
      </c>
      <c r="F331" s="17">
        <f aca="true" t="shared" si="97" ref="F331:G332">F332</f>
        <v>0</v>
      </c>
      <c r="G331" s="17">
        <f t="shared" si="97"/>
        <v>0</v>
      </c>
    </row>
    <row r="332" spans="1:7" ht="31.5">
      <c r="A332" s="322" t="s">
        <v>49</v>
      </c>
      <c r="B332" s="322">
        <v>2320220280</v>
      </c>
      <c r="C332" s="317" t="s">
        <v>69</v>
      </c>
      <c r="D332" s="323" t="s">
        <v>95</v>
      </c>
      <c r="E332" s="17">
        <f>E333</f>
        <v>47.1</v>
      </c>
      <c r="F332" s="17">
        <f t="shared" si="97"/>
        <v>0</v>
      </c>
      <c r="G332" s="17">
        <f t="shared" si="97"/>
        <v>0</v>
      </c>
    </row>
    <row r="333" spans="1:7" ht="31.5">
      <c r="A333" s="322" t="s">
        <v>49</v>
      </c>
      <c r="B333" s="322">
        <v>2320220280</v>
      </c>
      <c r="C333" s="322">
        <v>240</v>
      </c>
      <c r="D333" s="323" t="s">
        <v>223</v>
      </c>
      <c r="E333" s="17">
        <f>'№ 4 ведом'!F272</f>
        <v>47.1</v>
      </c>
      <c r="F333" s="17">
        <f>'№ 4 ведом'!G272</f>
        <v>0</v>
      </c>
      <c r="G333" s="17">
        <f>'№ 4 ведом'!H272</f>
        <v>0</v>
      </c>
    </row>
    <row r="334" spans="1:7" ht="12.75">
      <c r="A334" s="322" t="s">
        <v>49</v>
      </c>
      <c r="B334" s="317">
        <v>2320300000</v>
      </c>
      <c r="C334" s="322"/>
      <c r="D334" s="323" t="s">
        <v>659</v>
      </c>
      <c r="E334" s="21">
        <f>E335</f>
        <v>1543.7</v>
      </c>
      <c r="F334" s="21">
        <f aca="true" t="shared" si="98" ref="F334:G336">F335</f>
        <v>0</v>
      </c>
      <c r="G334" s="21">
        <f t="shared" si="98"/>
        <v>0</v>
      </c>
    </row>
    <row r="335" spans="1:7" ht="12.75">
      <c r="A335" s="322" t="s">
        <v>49</v>
      </c>
      <c r="B335" s="322">
        <v>2320320060</v>
      </c>
      <c r="C335" s="322"/>
      <c r="D335" s="323" t="s">
        <v>660</v>
      </c>
      <c r="E335" s="21">
        <f>E336</f>
        <v>1543.7</v>
      </c>
      <c r="F335" s="21">
        <f t="shared" si="98"/>
        <v>0</v>
      </c>
      <c r="G335" s="21">
        <f t="shared" si="98"/>
        <v>0</v>
      </c>
    </row>
    <row r="336" spans="1:7" ht="31.5">
      <c r="A336" s="322" t="s">
        <v>49</v>
      </c>
      <c r="B336" s="322">
        <v>2320320060</v>
      </c>
      <c r="C336" s="317" t="s">
        <v>72</v>
      </c>
      <c r="D336" s="56" t="s">
        <v>96</v>
      </c>
      <c r="E336" s="21">
        <f>E337</f>
        <v>1543.7</v>
      </c>
      <c r="F336" s="21">
        <f t="shared" si="98"/>
        <v>0</v>
      </c>
      <c r="G336" s="21">
        <f t="shared" si="98"/>
        <v>0</v>
      </c>
    </row>
    <row r="337" spans="1:7" ht="12.75">
      <c r="A337" s="322" t="s">
        <v>49</v>
      </c>
      <c r="B337" s="322">
        <v>2320320060</v>
      </c>
      <c r="C337" s="317" t="s">
        <v>119</v>
      </c>
      <c r="D337" s="56" t="s">
        <v>120</v>
      </c>
      <c r="E337" s="21">
        <f>'№ 4 ведом'!F276</f>
        <v>1543.7</v>
      </c>
      <c r="F337" s="21">
        <f>'№ 4 ведом'!G280</f>
        <v>0</v>
      </c>
      <c r="G337" s="21">
        <f>'№ 4 ведом'!H280</f>
        <v>0</v>
      </c>
    </row>
    <row r="338" spans="1:7" ht="31.5">
      <c r="A338" s="322" t="s">
        <v>49</v>
      </c>
      <c r="B338" s="317">
        <v>2320500000</v>
      </c>
      <c r="C338" s="317"/>
      <c r="D338" s="323" t="s">
        <v>658</v>
      </c>
      <c r="E338" s="21">
        <f>E339</f>
        <v>198.3</v>
      </c>
      <c r="F338" s="21">
        <f aca="true" t="shared" si="99" ref="F338:G340">F339</f>
        <v>0</v>
      </c>
      <c r="G338" s="21">
        <f t="shared" si="99"/>
        <v>0</v>
      </c>
    </row>
    <row r="339" spans="1:7" ht="12.75">
      <c r="A339" s="322" t="s">
        <v>49</v>
      </c>
      <c r="B339" s="317">
        <v>2320520100</v>
      </c>
      <c r="C339" s="317"/>
      <c r="D339" s="56" t="s">
        <v>231</v>
      </c>
      <c r="E339" s="21">
        <f>E340</f>
        <v>198.3</v>
      </c>
      <c r="F339" s="21">
        <f t="shared" si="99"/>
        <v>0</v>
      </c>
      <c r="G339" s="21">
        <f t="shared" si="99"/>
        <v>0</v>
      </c>
    </row>
    <row r="340" spans="1:7" ht="31.5">
      <c r="A340" s="322" t="s">
        <v>49</v>
      </c>
      <c r="B340" s="317">
        <v>2320520100</v>
      </c>
      <c r="C340" s="317" t="s">
        <v>69</v>
      </c>
      <c r="D340" s="323" t="s">
        <v>95</v>
      </c>
      <c r="E340" s="21">
        <f>E341</f>
        <v>198.3</v>
      </c>
      <c r="F340" s="21">
        <f t="shared" si="99"/>
        <v>0</v>
      </c>
      <c r="G340" s="21">
        <f t="shared" si="99"/>
        <v>0</v>
      </c>
    </row>
    <row r="341" spans="1:7" ht="31.5">
      <c r="A341" s="322" t="s">
        <v>49</v>
      </c>
      <c r="B341" s="317">
        <v>2320520100</v>
      </c>
      <c r="C341" s="322">
        <v>240</v>
      </c>
      <c r="D341" s="323" t="s">
        <v>223</v>
      </c>
      <c r="E341" s="21">
        <f>'№ 4 ведом'!F280</f>
        <v>198.3</v>
      </c>
      <c r="F341" s="21">
        <f>'№ 4 ведом'!G280</f>
        <v>0</v>
      </c>
      <c r="G341" s="21">
        <f>'№ 4 ведом'!H280</f>
        <v>0</v>
      </c>
    </row>
    <row r="342" spans="1:7" ht="31.5">
      <c r="A342" s="322" t="s">
        <v>49</v>
      </c>
      <c r="B342" s="317">
        <v>2330000000</v>
      </c>
      <c r="C342" s="322"/>
      <c r="D342" s="323" t="s">
        <v>342</v>
      </c>
      <c r="E342" s="17">
        <f>E343</f>
        <v>3014.5</v>
      </c>
      <c r="F342" s="17">
        <f aca="true" t="shared" si="100" ref="F342:G345">F343</f>
        <v>394</v>
      </c>
      <c r="G342" s="17">
        <f t="shared" si="100"/>
        <v>0</v>
      </c>
    </row>
    <row r="343" spans="1:7" ht="47.25">
      <c r="A343" s="322" t="s">
        <v>49</v>
      </c>
      <c r="B343" s="317">
        <v>2330100000</v>
      </c>
      <c r="C343" s="322"/>
      <c r="D343" s="323" t="s">
        <v>213</v>
      </c>
      <c r="E343" s="17">
        <f>E344+E347</f>
        <v>3014.5</v>
      </c>
      <c r="F343" s="17">
        <f>F344+F347</f>
        <v>394</v>
      </c>
      <c r="G343" s="17">
        <f>G344+G347</f>
        <v>0</v>
      </c>
    </row>
    <row r="344" spans="1:7" ht="31.5">
      <c r="A344" s="322" t="s">
        <v>49</v>
      </c>
      <c r="B344" s="317">
        <v>2330120090</v>
      </c>
      <c r="C344" s="322"/>
      <c r="D344" s="323" t="s">
        <v>329</v>
      </c>
      <c r="E344" s="17">
        <f>E345</f>
        <v>1238.4</v>
      </c>
      <c r="F344" s="17">
        <f t="shared" si="100"/>
        <v>0</v>
      </c>
      <c r="G344" s="17">
        <f t="shared" si="100"/>
        <v>0</v>
      </c>
    </row>
    <row r="345" spans="1:7" ht="31.5">
      <c r="A345" s="322" t="s">
        <v>49</v>
      </c>
      <c r="B345" s="317">
        <v>2330120090</v>
      </c>
      <c r="C345" s="317" t="s">
        <v>69</v>
      </c>
      <c r="D345" s="323" t="s">
        <v>95</v>
      </c>
      <c r="E345" s="17">
        <f>E346</f>
        <v>1238.4</v>
      </c>
      <c r="F345" s="17">
        <f t="shared" si="100"/>
        <v>0</v>
      </c>
      <c r="G345" s="17">
        <f t="shared" si="100"/>
        <v>0</v>
      </c>
    </row>
    <row r="346" spans="1:7" ht="31.5">
      <c r="A346" s="322" t="s">
        <v>49</v>
      </c>
      <c r="B346" s="317">
        <v>2330120090</v>
      </c>
      <c r="C346" s="322">
        <v>240</v>
      </c>
      <c r="D346" s="323" t="s">
        <v>223</v>
      </c>
      <c r="E346" s="17">
        <f>'№ 4 ведом'!F285</f>
        <v>1238.4</v>
      </c>
      <c r="F346" s="17">
        <f>'№ 4 ведом'!G285</f>
        <v>0</v>
      </c>
      <c r="G346" s="17">
        <f>'№ 4 ведом'!H285</f>
        <v>0</v>
      </c>
    </row>
    <row r="347" spans="1:7" ht="12.75">
      <c r="A347" s="322" t="s">
        <v>49</v>
      </c>
      <c r="B347" s="317">
        <v>2330120100</v>
      </c>
      <c r="C347" s="78"/>
      <c r="D347" s="42" t="s">
        <v>330</v>
      </c>
      <c r="E347" s="17">
        <f aca="true" t="shared" si="101" ref="E347:G348">E348</f>
        <v>1776.1</v>
      </c>
      <c r="F347" s="17">
        <f t="shared" si="101"/>
        <v>394</v>
      </c>
      <c r="G347" s="17">
        <f t="shared" si="101"/>
        <v>0</v>
      </c>
    </row>
    <row r="348" spans="1:7" ht="31.5">
      <c r="A348" s="322" t="s">
        <v>49</v>
      </c>
      <c r="B348" s="317">
        <v>2330120100</v>
      </c>
      <c r="C348" s="111" t="s">
        <v>69</v>
      </c>
      <c r="D348" s="323" t="s">
        <v>95</v>
      </c>
      <c r="E348" s="17">
        <f t="shared" si="101"/>
        <v>1776.1</v>
      </c>
      <c r="F348" s="17">
        <f t="shared" si="101"/>
        <v>394</v>
      </c>
      <c r="G348" s="17">
        <f t="shared" si="101"/>
        <v>0</v>
      </c>
    </row>
    <row r="349" spans="1:7" ht="31.5">
      <c r="A349" s="322" t="s">
        <v>49</v>
      </c>
      <c r="B349" s="317">
        <v>2330120100</v>
      </c>
      <c r="C349" s="78">
        <v>240</v>
      </c>
      <c r="D349" s="323" t="s">
        <v>223</v>
      </c>
      <c r="E349" s="17">
        <f>'№ 4 ведом'!F288</f>
        <v>1776.1</v>
      </c>
      <c r="F349" s="17">
        <f>'№ 4 ведом'!G288</f>
        <v>394</v>
      </c>
      <c r="G349" s="17">
        <f>'№ 4 ведом'!H288</f>
        <v>0</v>
      </c>
    </row>
    <row r="350" spans="1:7" ht="12.75">
      <c r="A350" s="322" t="s">
        <v>49</v>
      </c>
      <c r="B350" s="322">
        <v>9900000000</v>
      </c>
      <c r="C350" s="322"/>
      <c r="D350" s="323" t="s">
        <v>105</v>
      </c>
      <c r="E350" s="17">
        <f>E351</f>
        <v>749.1</v>
      </c>
      <c r="F350" s="17">
        <f aca="true" t="shared" si="102" ref="F350:G350">F351</f>
        <v>0</v>
      </c>
      <c r="G350" s="17">
        <f t="shared" si="102"/>
        <v>0</v>
      </c>
    </row>
    <row r="351" spans="1:7" ht="31.5">
      <c r="A351" s="322" t="s">
        <v>49</v>
      </c>
      <c r="B351" s="322">
        <v>9930000000</v>
      </c>
      <c r="C351" s="322"/>
      <c r="D351" s="56" t="s">
        <v>157</v>
      </c>
      <c r="E351" s="17">
        <f>E352</f>
        <v>749.1</v>
      </c>
      <c r="F351" s="17">
        <f aca="true" t="shared" si="103" ref="F351:G353">F352</f>
        <v>0</v>
      </c>
      <c r="G351" s="17">
        <f t="shared" si="103"/>
        <v>0</v>
      </c>
    </row>
    <row r="352" spans="1:7" ht="31.5">
      <c r="A352" s="322" t="s">
        <v>49</v>
      </c>
      <c r="B352" s="322">
        <v>9930020490</v>
      </c>
      <c r="C352" s="322"/>
      <c r="D352" s="56" t="s">
        <v>661</v>
      </c>
      <c r="E352" s="17">
        <f>E353</f>
        <v>749.1</v>
      </c>
      <c r="F352" s="17">
        <f t="shared" si="103"/>
        <v>0</v>
      </c>
      <c r="G352" s="17">
        <f t="shared" si="103"/>
        <v>0</v>
      </c>
    </row>
    <row r="353" spans="1:7" ht="12.75">
      <c r="A353" s="322" t="s">
        <v>49</v>
      </c>
      <c r="B353" s="322">
        <v>9930020490</v>
      </c>
      <c r="C353" s="11" t="s">
        <v>70</v>
      </c>
      <c r="D353" s="42" t="s">
        <v>71</v>
      </c>
      <c r="E353" s="17">
        <f>E354</f>
        <v>749.1</v>
      </c>
      <c r="F353" s="17">
        <f t="shared" si="103"/>
        <v>0</v>
      </c>
      <c r="G353" s="17">
        <f t="shared" si="103"/>
        <v>0</v>
      </c>
    </row>
    <row r="354" spans="1:7" ht="12.75">
      <c r="A354" s="322" t="s">
        <v>49</v>
      </c>
      <c r="B354" s="322">
        <v>9930020490</v>
      </c>
      <c r="C354" s="1" t="s">
        <v>662</v>
      </c>
      <c r="D354" s="145" t="s">
        <v>663</v>
      </c>
      <c r="E354" s="17">
        <f>'№ 4 ведом'!F293</f>
        <v>749.1</v>
      </c>
      <c r="F354" s="17">
        <f>'№ 4 ведом'!G293</f>
        <v>0</v>
      </c>
      <c r="G354" s="17">
        <f>'№ 4 ведом'!H293</f>
        <v>0</v>
      </c>
    </row>
    <row r="355" spans="1:7" ht="12.75">
      <c r="A355" s="4" t="s">
        <v>37</v>
      </c>
      <c r="B355" s="4" t="s">
        <v>66</v>
      </c>
      <c r="C355" s="79" t="s">
        <v>66</v>
      </c>
      <c r="D355" s="53" t="s">
        <v>29</v>
      </c>
      <c r="E355" s="60">
        <f>E356+E414+E572+E597+E514+E565</f>
        <v>733693.3999999999</v>
      </c>
      <c r="F355" s="60">
        <f>F356+F414+F572+F597+F514+F565</f>
        <v>642794.7</v>
      </c>
      <c r="G355" s="60">
        <f>G356+G414+G572+G597+G514+G565</f>
        <v>639735.6</v>
      </c>
    </row>
    <row r="356" spans="1:7" ht="12.75">
      <c r="A356" s="324" t="s">
        <v>50</v>
      </c>
      <c r="B356" s="324" t="s">
        <v>66</v>
      </c>
      <c r="C356" s="320" t="s">
        <v>66</v>
      </c>
      <c r="D356" s="49" t="s">
        <v>10</v>
      </c>
      <c r="E356" s="17">
        <f>E357+E386</f>
        <v>282492.6</v>
      </c>
      <c r="F356" s="17">
        <f>F357+F386</f>
        <v>262118.6</v>
      </c>
      <c r="G356" s="17">
        <f>G357+G386</f>
        <v>259713</v>
      </c>
    </row>
    <row r="357" spans="1:7" ht="47.25">
      <c r="A357" s="322" t="s">
        <v>50</v>
      </c>
      <c r="B357" s="317">
        <v>2100000000</v>
      </c>
      <c r="C357" s="322"/>
      <c r="D357" s="323" t="s">
        <v>324</v>
      </c>
      <c r="E357" s="17">
        <f aca="true" t="shared" si="104" ref="E357:G357">E358</f>
        <v>274184.8</v>
      </c>
      <c r="F357" s="17">
        <f t="shared" si="104"/>
        <v>258877.1</v>
      </c>
      <c r="G357" s="17">
        <f t="shared" si="104"/>
        <v>256471.5</v>
      </c>
    </row>
    <row r="358" spans="1:7" ht="12.75">
      <c r="A358" s="322" t="s">
        <v>50</v>
      </c>
      <c r="B358" s="322">
        <v>2110000000</v>
      </c>
      <c r="C358" s="322"/>
      <c r="D358" s="49" t="s">
        <v>166</v>
      </c>
      <c r="E358" s="17">
        <f>E359+E372+E382</f>
        <v>274184.8</v>
      </c>
      <c r="F358" s="17">
        <f>F359+F372+F382</f>
        <v>258877.1</v>
      </c>
      <c r="G358" s="17">
        <f>G359+G372+G382</f>
        <v>256471.5</v>
      </c>
    </row>
    <row r="359" spans="1:7" ht="47.25">
      <c r="A359" s="322" t="s">
        <v>50</v>
      </c>
      <c r="B359" s="322">
        <v>2110100000</v>
      </c>
      <c r="C359" s="24"/>
      <c r="D359" s="49" t="s">
        <v>167</v>
      </c>
      <c r="E359" s="17">
        <f>E363+E360+E366+E369</f>
        <v>270314.6</v>
      </c>
      <c r="F359" s="17">
        <f aca="true" t="shared" si="105" ref="F359:G359">F363+F360+F366+F369</f>
        <v>256150.5</v>
      </c>
      <c r="G359" s="17">
        <f t="shared" si="105"/>
        <v>256471.5</v>
      </c>
    </row>
    <row r="360" spans="1:7" ht="63">
      <c r="A360" s="2" t="s">
        <v>50</v>
      </c>
      <c r="B360" s="10" t="s">
        <v>317</v>
      </c>
      <c r="C360" s="11"/>
      <c r="D360" s="42" t="s">
        <v>103</v>
      </c>
      <c r="E360" s="17">
        <f aca="true" t="shared" si="106" ref="E360:G361">E361</f>
        <v>148201</v>
      </c>
      <c r="F360" s="17">
        <f t="shared" si="106"/>
        <v>136227.8</v>
      </c>
      <c r="G360" s="17">
        <f t="shared" si="106"/>
        <v>136227.8</v>
      </c>
    </row>
    <row r="361" spans="1:7" ht="31.5">
      <c r="A361" s="2" t="s">
        <v>50</v>
      </c>
      <c r="B361" s="10" t="s">
        <v>317</v>
      </c>
      <c r="C361" s="317" t="s">
        <v>97</v>
      </c>
      <c r="D361" s="323" t="s">
        <v>98</v>
      </c>
      <c r="E361" s="17">
        <f t="shared" si="106"/>
        <v>148201</v>
      </c>
      <c r="F361" s="17">
        <f t="shared" si="106"/>
        <v>136227.8</v>
      </c>
      <c r="G361" s="17">
        <f t="shared" si="106"/>
        <v>136227.8</v>
      </c>
    </row>
    <row r="362" spans="1:7" ht="12.75">
      <c r="A362" s="2" t="s">
        <v>50</v>
      </c>
      <c r="B362" s="10" t="s">
        <v>317</v>
      </c>
      <c r="C362" s="322">
        <v>610</v>
      </c>
      <c r="D362" s="323" t="s">
        <v>104</v>
      </c>
      <c r="E362" s="17">
        <f>'№ 4 ведом'!F667</f>
        <v>148201</v>
      </c>
      <c r="F362" s="17">
        <f>'№ 4 ведом'!G667</f>
        <v>136227.8</v>
      </c>
      <c r="G362" s="17">
        <f>'№ 4 ведом'!H667</f>
        <v>136227.8</v>
      </c>
    </row>
    <row r="363" spans="1:7" ht="31.5">
      <c r="A363" s="2" t="s">
        <v>50</v>
      </c>
      <c r="B363" s="10" t="s">
        <v>318</v>
      </c>
      <c r="C363" s="10"/>
      <c r="D363" s="42" t="s">
        <v>123</v>
      </c>
      <c r="E363" s="17">
        <f aca="true" t="shared" si="107" ref="E363:G364">E364</f>
        <v>120137.09999999999</v>
      </c>
      <c r="F363" s="17">
        <f t="shared" si="107"/>
        <v>119922.7</v>
      </c>
      <c r="G363" s="17">
        <f t="shared" si="107"/>
        <v>120243.7</v>
      </c>
    </row>
    <row r="364" spans="1:7" ht="31.5">
      <c r="A364" s="2" t="s">
        <v>50</v>
      </c>
      <c r="B364" s="10" t="s">
        <v>318</v>
      </c>
      <c r="C364" s="317" t="s">
        <v>97</v>
      </c>
      <c r="D364" s="323" t="s">
        <v>98</v>
      </c>
      <c r="E364" s="17">
        <f t="shared" si="107"/>
        <v>120137.09999999999</v>
      </c>
      <c r="F364" s="17">
        <f t="shared" si="107"/>
        <v>119922.7</v>
      </c>
      <c r="G364" s="17">
        <f t="shared" si="107"/>
        <v>120243.7</v>
      </c>
    </row>
    <row r="365" spans="1:7" ht="12.75">
      <c r="A365" s="2" t="s">
        <v>50</v>
      </c>
      <c r="B365" s="10" t="s">
        <v>318</v>
      </c>
      <c r="C365" s="322">
        <v>610</v>
      </c>
      <c r="D365" s="323" t="s">
        <v>104</v>
      </c>
      <c r="E365" s="17">
        <f>'№ 4 ведом'!F670</f>
        <v>120137.09999999999</v>
      </c>
      <c r="F365" s="17">
        <f>'№ 4 ведом'!G670</f>
        <v>119922.7</v>
      </c>
      <c r="G365" s="17">
        <f>'№ 4 ведом'!H670</f>
        <v>120243.7</v>
      </c>
    </row>
    <row r="366" spans="1:7" ht="47.25">
      <c r="A366" s="2" t="s">
        <v>50</v>
      </c>
      <c r="B366" s="10" t="s">
        <v>757</v>
      </c>
      <c r="C366" s="10"/>
      <c r="D366" s="42" t="s">
        <v>758</v>
      </c>
      <c r="E366" s="70">
        <f>E367</f>
        <v>1956.7</v>
      </c>
      <c r="F366" s="70">
        <f aca="true" t="shared" si="108" ref="F366:G367">F367</f>
        <v>0</v>
      </c>
      <c r="G366" s="70">
        <f t="shared" si="108"/>
        <v>0</v>
      </c>
    </row>
    <row r="367" spans="1:7" ht="31.5">
      <c r="A367" s="2" t="s">
        <v>50</v>
      </c>
      <c r="B367" s="10" t="s">
        <v>757</v>
      </c>
      <c r="C367" s="317" t="s">
        <v>97</v>
      </c>
      <c r="D367" s="323" t="s">
        <v>98</v>
      </c>
      <c r="E367" s="70">
        <f>E368</f>
        <v>1956.7</v>
      </c>
      <c r="F367" s="70">
        <f t="shared" si="108"/>
        <v>0</v>
      </c>
      <c r="G367" s="70">
        <f t="shared" si="108"/>
        <v>0</v>
      </c>
    </row>
    <row r="368" spans="1:7" ht="12.75">
      <c r="A368" s="2" t="s">
        <v>50</v>
      </c>
      <c r="B368" s="10" t="s">
        <v>757</v>
      </c>
      <c r="C368" s="322">
        <v>610</v>
      </c>
      <c r="D368" s="323" t="s">
        <v>104</v>
      </c>
      <c r="E368" s="70">
        <f>'№ 4 ведом'!F673</f>
        <v>1956.7</v>
      </c>
      <c r="F368" s="70">
        <f>'№ 4 ведом'!G673</f>
        <v>0</v>
      </c>
      <c r="G368" s="70">
        <f>'№ 4 ведом'!H673</f>
        <v>0</v>
      </c>
    </row>
    <row r="369" spans="1:7" ht="47.25">
      <c r="A369" s="2" t="s">
        <v>50</v>
      </c>
      <c r="B369" s="10" t="s">
        <v>759</v>
      </c>
      <c r="C369" s="11"/>
      <c r="D369" s="323" t="s">
        <v>760</v>
      </c>
      <c r="E369" s="70">
        <f>E370</f>
        <v>19.8</v>
      </c>
      <c r="F369" s="70">
        <f aca="true" t="shared" si="109" ref="F369:G370">F370</f>
        <v>0</v>
      </c>
      <c r="G369" s="70">
        <f t="shared" si="109"/>
        <v>0</v>
      </c>
    </row>
    <row r="370" spans="1:7" ht="31.5">
      <c r="A370" s="2" t="s">
        <v>50</v>
      </c>
      <c r="B370" s="10" t="s">
        <v>759</v>
      </c>
      <c r="C370" s="317" t="s">
        <v>97</v>
      </c>
      <c r="D370" s="323" t="s">
        <v>98</v>
      </c>
      <c r="E370" s="70">
        <f>E371</f>
        <v>19.8</v>
      </c>
      <c r="F370" s="70">
        <f t="shared" si="109"/>
        <v>0</v>
      </c>
      <c r="G370" s="70">
        <f t="shared" si="109"/>
        <v>0</v>
      </c>
    </row>
    <row r="371" spans="1:7" ht="12.75">
      <c r="A371" s="2" t="s">
        <v>50</v>
      </c>
      <c r="B371" s="10" t="s">
        <v>759</v>
      </c>
      <c r="C371" s="322">
        <v>610</v>
      </c>
      <c r="D371" s="323" t="s">
        <v>104</v>
      </c>
      <c r="E371" s="70">
        <f>'№ 4 ведом'!F676</f>
        <v>19.8</v>
      </c>
      <c r="F371" s="70">
        <f>'№ 4 ведом'!G676</f>
        <v>0</v>
      </c>
      <c r="G371" s="70">
        <f>'№ 4 ведом'!H676</f>
        <v>0</v>
      </c>
    </row>
    <row r="372" spans="1:7" ht="78.75">
      <c r="A372" s="22" t="s">
        <v>50</v>
      </c>
      <c r="B372" s="322">
        <v>2110500000</v>
      </c>
      <c r="C372" s="322"/>
      <c r="D372" s="323" t="s">
        <v>250</v>
      </c>
      <c r="E372" s="70">
        <f>E376+E379+E373</f>
        <v>3790.2000000000003</v>
      </c>
      <c r="F372" s="70">
        <f aca="true" t="shared" si="110" ref="F372:G372">F376+F379+F373</f>
        <v>2726.6000000000004</v>
      </c>
      <c r="G372" s="70">
        <f t="shared" si="110"/>
        <v>0</v>
      </c>
    </row>
    <row r="373" spans="1:7" ht="47.25">
      <c r="A373" s="105" t="s">
        <v>50</v>
      </c>
      <c r="B373" s="317">
        <v>2110511040</v>
      </c>
      <c r="C373" s="322"/>
      <c r="D373" s="94" t="s">
        <v>722</v>
      </c>
      <c r="E373" s="70">
        <f>E374</f>
        <v>0</v>
      </c>
      <c r="F373" s="70">
        <f aca="true" t="shared" si="111" ref="F373:G374">F374</f>
        <v>2181.3</v>
      </c>
      <c r="G373" s="70">
        <f t="shared" si="111"/>
        <v>0</v>
      </c>
    </row>
    <row r="374" spans="1:7" ht="31.5">
      <c r="A374" s="105" t="s">
        <v>50</v>
      </c>
      <c r="B374" s="317">
        <v>2110511040</v>
      </c>
      <c r="C374" s="95">
        <v>600</v>
      </c>
      <c r="D374" s="94" t="s">
        <v>98</v>
      </c>
      <c r="E374" s="70">
        <f>E375</f>
        <v>0</v>
      </c>
      <c r="F374" s="70">
        <f t="shared" si="111"/>
        <v>2181.3</v>
      </c>
      <c r="G374" s="70">
        <f t="shared" si="111"/>
        <v>0</v>
      </c>
    </row>
    <row r="375" spans="1:7" ht="12.75">
      <c r="A375" s="105" t="s">
        <v>50</v>
      </c>
      <c r="B375" s="317">
        <v>2110511040</v>
      </c>
      <c r="C375" s="93">
        <v>610</v>
      </c>
      <c r="D375" s="94" t="s">
        <v>104</v>
      </c>
      <c r="E375" s="70">
        <f>'№ 4 ведом'!F680</f>
        <v>0</v>
      </c>
      <c r="F375" s="70">
        <f>'№ 4 ведом'!G680</f>
        <v>2181.3</v>
      </c>
      <c r="G375" s="70">
        <f>'№ 4 ведом'!H680</f>
        <v>0</v>
      </c>
    </row>
    <row r="376" spans="1:7" ht="31.5">
      <c r="A376" s="2" t="s">
        <v>50</v>
      </c>
      <c r="B376" s="10" t="s">
        <v>655</v>
      </c>
      <c r="C376" s="322"/>
      <c r="D376" s="56" t="s">
        <v>656</v>
      </c>
      <c r="E376" s="70">
        <f>E377</f>
        <v>3790.2000000000003</v>
      </c>
      <c r="F376" s="70">
        <f aca="true" t="shared" si="112" ref="F376:G377">F377</f>
        <v>0</v>
      </c>
      <c r="G376" s="70">
        <f t="shared" si="112"/>
        <v>0</v>
      </c>
    </row>
    <row r="377" spans="1:7" ht="31.5">
      <c r="A377" s="2" t="s">
        <v>50</v>
      </c>
      <c r="B377" s="10" t="s">
        <v>655</v>
      </c>
      <c r="C377" s="317" t="s">
        <v>97</v>
      </c>
      <c r="D377" s="323" t="s">
        <v>98</v>
      </c>
      <c r="E377" s="70">
        <f>E378</f>
        <v>3790.2000000000003</v>
      </c>
      <c r="F377" s="70">
        <f t="shared" si="112"/>
        <v>0</v>
      </c>
      <c r="G377" s="70">
        <f t="shared" si="112"/>
        <v>0</v>
      </c>
    </row>
    <row r="378" spans="1:7" ht="12.75">
      <c r="A378" s="22" t="s">
        <v>50</v>
      </c>
      <c r="B378" s="10" t="s">
        <v>655</v>
      </c>
      <c r="C378" s="322">
        <v>610</v>
      </c>
      <c r="D378" s="323" t="s">
        <v>104</v>
      </c>
      <c r="E378" s="70">
        <f>'№ 4 ведом'!F683</f>
        <v>3790.2000000000003</v>
      </c>
      <c r="F378" s="70">
        <f>'№ 4 ведом'!G683</f>
        <v>0</v>
      </c>
      <c r="G378" s="70">
        <f>'№ 4 ведом'!H683</f>
        <v>0</v>
      </c>
    </row>
    <row r="379" spans="1:7" ht="47.25">
      <c r="A379" s="105" t="s">
        <v>50</v>
      </c>
      <c r="B379" s="317" t="s">
        <v>721</v>
      </c>
      <c r="C379" s="322"/>
      <c r="D379" s="94" t="s">
        <v>256</v>
      </c>
      <c r="E379" s="70">
        <f>E380</f>
        <v>0</v>
      </c>
      <c r="F379" s="70">
        <f aca="true" t="shared" si="113" ref="F379:G380">F380</f>
        <v>545.3</v>
      </c>
      <c r="G379" s="70">
        <f t="shared" si="113"/>
        <v>0</v>
      </c>
    </row>
    <row r="380" spans="1:7" ht="31.5">
      <c r="A380" s="105" t="s">
        <v>50</v>
      </c>
      <c r="B380" s="317" t="s">
        <v>721</v>
      </c>
      <c r="C380" s="95">
        <v>600</v>
      </c>
      <c r="D380" s="94" t="s">
        <v>98</v>
      </c>
      <c r="E380" s="70">
        <f>E381</f>
        <v>0</v>
      </c>
      <c r="F380" s="70">
        <f t="shared" si="113"/>
        <v>545.3</v>
      </c>
      <c r="G380" s="70">
        <f t="shared" si="113"/>
        <v>0</v>
      </c>
    </row>
    <row r="381" spans="1:7" ht="12.75">
      <c r="A381" s="105" t="s">
        <v>50</v>
      </c>
      <c r="B381" s="317" t="s">
        <v>721</v>
      </c>
      <c r="C381" s="93">
        <v>610</v>
      </c>
      <c r="D381" s="94" t="s">
        <v>104</v>
      </c>
      <c r="E381" s="70">
        <f>'№ 4 ведом'!F686</f>
        <v>0</v>
      </c>
      <c r="F381" s="70">
        <f>'№ 4 ведом'!G686</f>
        <v>545.3</v>
      </c>
      <c r="G381" s="70">
        <f>'№ 4 ведом'!H686</f>
        <v>0</v>
      </c>
    </row>
    <row r="382" spans="1:7" ht="63">
      <c r="A382" s="2" t="s">
        <v>50</v>
      </c>
      <c r="B382" s="322">
        <v>2110800000</v>
      </c>
      <c r="C382" s="322"/>
      <c r="D382" s="134" t="s">
        <v>710</v>
      </c>
      <c r="E382" s="70">
        <f>E383</f>
        <v>80</v>
      </c>
      <c r="F382" s="70">
        <f aca="true" t="shared" si="114" ref="F382:G384">F383</f>
        <v>0</v>
      </c>
      <c r="G382" s="70">
        <f t="shared" si="114"/>
        <v>0</v>
      </c>
    </row>
    <row r="383" spans="1:7" ht="31.5">
      <c r="A383" s="22" t="s">
        <v>50</v>
      </c>
      <c r="B383" s="322">
        <v>2110820030</v>
      </c>
      <c r="C383" s="322"/>
      <c r="D383" s="323" t="s">
        <v>709</v>
      </c>
      <c r="E383" s="70">
        <f>E384</f>
        <v>80</v>
      </c>
      <c r="F383" s="70">
        <f t="shared" si="114"/>
        <v>0</v>
      </c>
      <c r="G383" s="70">
        <f t="shared" si="114"/>
        <v>0</v>
      </c>
    </row>
    <row r="384" spans="1:7" ht="31.5">
      <c r="A384" s="105" t="s">
        <v>50</v>
      </c>
      <c r="B384" s="322">
        <v>2110820030</v>
      </c>
      <c r="C384" s="317" t="s">
        <v>97</v>
      </c>
      <c r="D384" s="323" t="s">
        <v>98</v>
      </c>
      <c r="E384" s="70">
        <f>E385</f>
        <v>80</v>
      </c>
      <c r="F384" s="70">
        <f t="shared" si="114"/>
        <v>0</v>
      </c>
      <c r="G384" s="70">
        <f t="shared" si="114"/>
        <v>0</v>
      </c>
    </row>
    <row r="385" spans="1:7" ht="12.75">
      <c r="A385" s="105" t="s">
        <v>50</v>
      </c>
      <c r="B385" s="322">
        <v>2110820030</v>
      </c>
      <c r="C385" s="322">
        <v>610</v>
      </c>
      <c r="D385" s="323" t="s">
        <v>104</v>
      </c>
      <c r="E385" s="70">
        <f>'№ 4 ведом'!F690</f>
        <v>80</v>
      </c>
      <c r="F385" s="70">
        <f>'№ 4 ведом'!G690</f>
        <v>0</v>
      </c>
      <c r="G385" s="70">
        <f>'№ 4 ведом'!H690</f>
        <v>0</v>
      </c>
    </row>
    <row r="386" spans="1:7" ht="31.5">
      <c r="A386" s="105" t="s">
        <v>50</v>
      </c>
      <c r="B386" s="317">
        <v>2500000000</v>
      </c>
      <c r="C386" s="322"/>
      <c r="D386" s="323" t="s">
        <v>323</v>
      </c>
      <c r="E386" s="106">
        <f>E387</f>
        <v>8307.800000000001</v>
      </c>
      <c r="F386" s="106">
        <f>F387</f>
        <v>3241.5</v>
      </c>
      <c r="G386" s="106">
        <f>G387</f>
        <v>3241.5</v>
      </c>
    </row>
    <row r="387" spans="1:7" ht="31.5">
      <c r="A387" s="105" t="s">
        <v>50</v>
      </c>
      <c r="B387" s="317">
        <v>2520000000</v>
      </c>
      <c r="C387" s="322"/>
      <c r="D387" s="323" t="s">
        <v>249</v>
      </c>
      <c r="E387" s="106">
        <f>E392+E402+E406+E410+E388</f>
        <v>8307.800000000001</v>
      </c>
      <c r="F387" s="106">
        <f aca="true" t="shared" si="115" ref="F387:G387">F392+F402+F406+F410+F388</f>
        <v>3241.5</v>
      </c>
      <c r="G387" s="106">
        <f t="shared" si="115"/>
        <v>3241.5</v>
      </c>
    </row>
    <row r="388" spans="1:7" ht="63">
      <c r="A388" s="105" t="s">
        <v>50</v>
      </c>
      <c r="B388" s="322">
        <v>2520100000</v>
      </c>
      <c r="C388" s="322"/>
      <c r="D388" s="56" t="s">
        <v>664</v>
      </c>
      <c r="E388" s="106">
        <f>E389</f>
        <v>1977.4000000000003</v>
      </c>
      <c r="F388" s="106">
        <f aca="true" t="shared" si="116" ref="F388:G390">F389</f>
        <v>0</v>
      </c>
      <c r="G388" s="106">
        <f t="shared" si="116"/>
        <v>0</v>
      </c>
    </row>
    <row r="389" spans="1:7" ht="31.5">
      <c r="A389" s="105" t="s">
        <v>50</v>
      </c>
      <c r="B389" s="10" t="s">
        <v>665</v>
      </c>
      <c r="C389" s="322"/>
      <c r="D389" s="56" t="s">
        <v>666</v>
      </c>
      <c r="E389" s="106">
        <f>E390</f>
        <v>1977.4000000000003</v>
      </c>
      <c r="F389" s="106">
        <f t="shared" si="116"/>
        <v>0</v>
      </c>
      <c r="G389" s="106">
        <f t="shared" si="116"/>
        <v>0</v>
      </c>
    </row>
    <row r="390" spans="1:7" ht="31.5">
      <c r="A390" s="105" t="s">
        <v>50</v>
      </c>
      <c r="B390" s="10" t="s">
        <v>665</v>
      </c>
      <c r="C390" s="317" t="s">
        <v>97</v>
      </c>
      <c r="D390" s="56" t="s">
        <v>98</v>
      </c>
      <c r="E390" s="106">
        <f>E391</f>
        <v>1977.4000000000003</v>
      </c>
      <c r="F390" s="106">
        <f t="shared" si="116"/>
        <v>0</v>
      </c>
      <c r="G390" s="106">
        <f t="shared" si="116"/>
        <v>0</v>
      </c>
    </row>
    <row r="391" spans="1:7" ht="12.75">
      <c r="A391" s="105" t="s">
        <v>50</v>
      </c>
      <c r="B391" s="10" t="s">
        <v>665</v>
      </c>
      <c r="C391" s="322">
        <v>610</v>
      </c>
      <c r="D391" s="56" t="s">
        <v>104</v>
      </c>
      <c r="E391" s="106">
        <f>'№ 4 ведом'!F696</f>
        <v>1977.4000000000003</v>
      </c>
      <c r="F391" s="106">
        <f>'№ 4 ведом'!G696</f>
        <v>0</v>
      </c>
      <c r="G391" s="106">
        <f>'№ 4 ведом'!H696</f>
        <v>0</v>
      </c>
    </row>
    <row r="392" spans="1:7" ht="47.25">
      <c r="A392" s="105" t="s">
        <v>50</v>
      </c>
      <c r="B392" s="317">
        <v>2520200000</v>
      </c>
      <c r="C392" s="322"/>
      <c r="D392" s="323" t="s">
        <v>296</v>
      </c>
      <c r="E392" s="106">
        <f>E399+E396+E393</f>
        <v>3253.4</v>
      </c>
      <c r="F392" s="106">
        <f aca="true" t="shared" si="117" ref="F392:G392">F399+F396+F393</f>
        <v>0</v>
      </c>
      <c r="G392" s="106">
        <f t="shared" si="117"/>
        <v>0</v>
      </c>
    </row>
    <row r="393" spans="1:7" ht="47.25">
      <c r="A393" s="105" t="s">
        <v>50</v>
      </c>
      <c r="B393" s="317">
        <v>2520211040</v>
      </c>
      <c r="C393" s="322"/>
      <c r="D393" s="94" t="s">
        <v>371</v>
      </c>
      <c r="E393" s="106">
        <f>E394</f>
        <v>1226.5</v>
      </c>
      <c r="F393" s="106">
        <f aca="true" t="shared" si="118" ref="F393:G394">F394</f>
        <v>0</v>
      </c>
      <c r="G393" s="106">
        <f t="shared" si="118"/>
        <v>0</v>
      </c>
    </row>
    <row r="394" spans="1:7" ht="31.5">
      <c r="A394" s="105" t="s">
        <v>50</v>
      </c>
      <c r="B394" s="317">
        <v>2520211040</v>
      </c>
      <c r="C394" s="95">
        <v>600</v>
      </c>
      <c r="D394" s="94" t="s">
        <v>98</v>
      </c>
      <c r="E394" s="106">
        <f>E395</f>
        <v>1226.5</v>
      </c>
      <c r="F394" s="106">
        <f t="shared" si="118"/>
        <v>0</v>
      </c>
      <c r="G394" s="106">
        <f t="shared" si="118"/>
        <v>0</v>
      </c>
    </row>
    <row r="395" spans="1:7" ht="12.75">
      <c r="A395" s="105" t="s">
        <v>50</v>
      </c>
      <c r="B395" s="317">
        <v>2520211040</v>
      </c>
      <c r="C395" s="93">
        <v>610</v>
      </c>
      <c r="D395" s="94" t="s">
        <v>104</v>
      </c>
      <c r="E395" s="106">
        <f>'№ 4 ведом'!F700</f>
        <v>1226.5</v>
      </c>
      <c r="F395" s="106">
        <f>'№ 4 ведом'!G700</f>
        <v>0</v>
      </c>
      <c r="G395" s="106">
        <f>'№ 4 ведом'!H700</f>
        <v>0</v>
      </c>
    </row>
    <row r="396" spans="1:7" ht="12.75">
      <c r="A396" s="2" t="s">
        <v>50</v>
      </c>
      <c r="B396" s="317">
        <v>2520220190</v>
      </c>
      <c r="C396" s="317"/>
      <c r="D396" s="323" t="s">
        <v>337</v>
      </c>
      <c r="E396" s="106">
        <f aca="true" t="shared" si="119" ref="E396:G397">E397</f>
        <v>774.2</v>
      </c>
      <c r="F396" s="106">
        <f t="shared" si="119"/>
        <v>0</v>
      </c>
      <c r="G396" s="106">
        <f t="shared" si="119"/>
        <v>0</v>
      </c>
    </row>
    <row r="397" spans="1:7" ht="31.5">
      <c r="A397" s="2" t="s">
        <v>50</v>
      </c>
      <c r="B397" s="317">
        <v>2520220190</v>
      </c>
      <c r="C397" s="317" t="s">
        <v>97</v>
      </c>
      <c r="D397" s="323" t="s">
        <v>98</v>
      </c>
      <c r="E397" s="106">
        <f t="shared" si="119"/>
        <v>774.2</v>
      </c>
      <c r="F397" s="106">
        <f t="shared" si="119"/>
        <v>0</v>
      </c>
      <c r="G397" s="106">
        <f t="shared" si="119"/>
        <v>0</v>
      </c>
    </row>
    <row r="398" spans="1:7" ht="12.75">
      <c r="A398" s="2" t="s">
        <v>50</v>
      </c>
      <c r="B398" s="317">
        <v>2520220190</v>
      </c>
      <c r="C398" s="317">
        <v>610</v>
      </c>
      <c r="D398" s="323" t="s">
        <v>104</v>
      </c>
      <c r="E398" s="106">
        <f>'№ 4 ведом'!F703</f>
        <v>774.2</v>
      </c>
      <c r="F398" s="106">
        <f>'№ 4 ведом'!G703</f>
        <v>0</v>
      </c>
      <c r="G398" s="106">
        <f>'№ 4 ведом'!H703</f>
        <v>0</v>
      </c>
    </row>
    <row r="399" spans="1:7" ht="47.25">
      <c r="A399" s="105" t="s">
        <v>50</v>
      </c>
      <c r="B399" s="317" t="s">
        <v>319</v>
      </c>
      <c r="C399" s="322"/>
      <c r="D399" s="94" t="s">
        <v>256</v>
      </c>
      <c r="E399" s="106">
        <f aca="true" t="shared" si="120" ref="E399:G400">E400</f>
        <v>1252.7</v>
      </c>
      <c r="F399" s="106">
        <f t="shared" si="120"/>
        <v>0</v>
      </c>
      <c r="G399" s="106">
        <f t="shared" si="120"/>
        <v>0</v>
      </c>
    </row>
    <row r="400" spans="1:7" ht="31.5">
      <c r="A400" s="105" t="s">
        <v>50</v>
      </c>
      <c r="B400" s="317" t="s">
        <v>319</v>
      </c>
      <c r="C400" s="95">
        <v>600</v>
      </c>
      <c r="D400" s="94" t="s">
        <v>98</v>
      </c>
      <c r="E400" s="106">
        <f t="shared" si="120"/>
        <v>1252.7</v>
      </c>
      <c r="F400" s="106">
        <f t="shared" si="120"/>
        <v>0</v>
      </c>
      <c r="G400" s="106">
        <f t="shared" si="120"/>
        <v>0</v>
      </c>
    </row>
    <row r="401" spans="1:7" ht="12.75">
      <c r="A401" s="105" t="s">
        <v>50</v>
      </c>
      <c r="B401" s="317" t="s">
        <v>319</v>
      </c>
      <c r="C401" s="93">
        <v>610</v>
      </c>
      <c r="D401" s="94" t="s">
        <v>104</v>
      </c>
      <c r="E401" s="106">
        <f>'№ 4 ведом'!F706</f>
        <v>1252.7</v>
      </c>
      <c r="F401" s="106">
        <f>'№ 4 ведом'!G706</f>
        <v>0</v>
      </c>
      <c r="G401" s="106">
        <f>'№ 4 ведом'!H706</f>
        <v>0</v>
      </c>
    </row>
    <row r="402" spans="1:7" ht="31.5">
      <c r="A402" s="105" t="s">
        <v>50</v>
      </c>
      <c r="B402" s="317">
        <v>2520400000</v>
      </c>
      <c r="C402" s="322"/>
      <c r="D402" s="56" t="s">
        <v>343</v>
      </c>
      <c r="E402" s="106">
        <f>E403</f>
        <v>1266.2</v>
      </c>
      <c r="F402" s="106">
        <f aca="true" t="shared" si="121" ref="F402:G404">F403</f>
        <v>1119.8</v>
      </c>
      <c r="G402" s="106">
        <f t="shared" si="121"/>
        <v>1119.8</v>
      </c>
    </row>
    <row r="403" spans="1:7" ht="12.75">
      <c r="A403" s="105" t="s">
        <v>50</v>
      </c>
      <c r="B403" s="317">
        <v>2520420300</v>
      </c>
      <c r="C403" s="322"/>
      <c r="D403" s="56" t="s">
        <v>344</v>
      </c>
      <c r="E403" s="106">
        <f>E404</f>
        <v>1266.2</v>
      </c>
      <c r="F403" s="106">
        <f t="shared" si="121"/>
        <v>1119.8</v>
      </c>
      <c r="G403" s="106">
        <f t="shared" si="121"/>
        <v>1119.8</v>
      </c>
    </row>
    <row r="404" spans="1:7" ht="31.5">
      <c r="A404" s="105" t="s">
        <v>50</v>
      </c>
      <c r="B404" s="317">
        <v>2520420300</v>
      </c>
      <c r="C404" s="317" t="s">
        <v>97</v>
      </c>
      <c r="D404" s="56" t="s">
        <v>98</v>
      </c>
      <c r="E404" s="106">
        <f>E405</f>
        <v>1266.2</v>
      </c>
      <c r="F404" s="106">
        <f t="shared" si="121"/>
        <v>1119.8</v>
      </c>
      <c r="G404" s="106">
        <f t="shared" si="121"/>
        <v>1119.8</v>
      </c>
    </row>
    <row r="405" spans="1:7" ht="12.75">
      <c r="A405" s="105" t="s">
        <v>50</v>
      </c>
      <c r="B405" s="317">
        <v>2520420300</v>
      </c>
      <c r="C405" s="322">
        <v>610</v>
      </c>
      <c r="D405" s="56" t="s">
        <v>104</v>
      </c>
      <c r="E405" s="106">
        <f>'№ 4 ведом'!F710</f>
        <v>1266.2</v>
      </c>
      <c r="F405" s="106">
        <f>'№ 4 ведом'!G710</f>
        <v>1119.8</v>
      </c>
      <c r="G405" s="106">
        <f>'№ 4 ведом'!H710</f>
        <v>1119.8</v>
      </c>
    </row>
    <row r="406" spans="1:7" ht="31.5">
      <c r="A406" s="105" t="s">
        <v>50</v>
      </c>
      <c r="B406" s="317">
        <v>2520500000</v>
      </c>
      <c r="C406" s="322"/>
      <c r="D406" s="323" t="s">
        <v>360</v>
      </c>
      <c r="E406" s="107">
        <f>E407</f>
        <v>1232.6000000000001</v>
      </c>
      <c r="F406" s="107">
        <f aca="true" t="shared" si="122" ref="F406:G408">F407</f>
        <v>1535.2</v>
      </c>
      <c r="G406" s="107">
        <f t="shared" si="122"/>
        <v>1535.2</v>
      </c>
    </row>
    <row r="407" spans="1:7" ht="12.75">
      <c r="A407" s="105" t="s">
        <v>50</v>
      </c>
      <c r="B407" s="317">
        <v>2520520300</v>
      </c>
      <c r="C407" s="322"/>
      <c r="D407" s="323" t="s">
        <v>361</v>
      </c>
      <c r="E407" s="107">
        <f>E408</f>
        <v>1232.6000000000001</v>
      </c>
      <c r="F407" s="107">
        <f t="shared" si="122"/>
        <v>1535.2</v>
      </c>
      <c r="G407" s="107">
        <f t="shared" si="122"/>
        <v>1535.2</v>
      </c>
    </row>
    <row r="408" spans="1:7" ht="31.5">
      <c r="A408" s="105" t="s">
        <v>50</v>
      </c>
      <c r="B408" s="317">
        <v>2520520300</v>
      </c>
      <c r="C408" s="317" t="s">
        <v>97</v>
      </c>
      <c r="D408" s="56" t="s">
        <v>98</v>
      </c>
      <c r="E408" s="107">
        <f>E409</f>
        <v>1232.6000000000001</v>
      </c>
      <c r="F408" s="107">
        <f t="shared" si="122"/>
        <v>1535.2</v>
      </c>
      <c r="G408" s="107">
        <f t="shared" si="122"/>
        <v>1535.2</v>
      </c>
    </row>
    <row r="409" spans="1:7" ht="12.75">
      <c r="A409" s="105" t="s">
        <v>50</v>
      </c>
      <c r="B409" s="317">
        <v>2520520300</v>
      </c>
      <c r="C409" s="322">
        <v>610</v>
      </c>
      <c r="D409" s="56" t="s">
        <v>104</v>
      </c>
      <c r="E409" s="107">
        <f>'№ 4 ведом'!F714</f>
        <v>1232.6000000000001</v>
      </c>
      <c r="F409" s="107">
        <f>'№ 4 ведом'!G714</f>
        <v>1535.2</v>
      </c>
      <c r="G409" s="107">
        <f>'№ 4 ведом'!H714</f>
        <v>1535.2</v>
      </c>
    </row>
    <row r="410" spans="1:7" ht="31.5">
      <c r="A410" s="105" t="s">
        <v>50</v>
      </c>
      <c r="B410" s="317">
        <v>2520600000</v>
      </c>
      <c r="C410" s="322"/>
      <c r="D410" s="323" t="s">
        <v>359</v>
      </c>
      <c r="E410" s="107">
        <f>E411</f>
        <v>578.2</v>
      </c>
      <c r="F410" s="107">
        <f aca="true" t="shared" si="123" ref="F410:G412">F411</f>
        <v>586.5</v>
      </c>
      <c r="G410" s="107">
        <f t="shared" si="123"/>
        <v>586.5</v>
      </c>
    </row>
    <row r="411" spans="1:7" ht="12.75">
      <c r="A411" s="105" t="s">
        <v>50</v>
      </c>
      <c r="B411" s="317">
        <v>2520620200</v>
      </c>
      <c r="C411" s="322"/>
      <c r="D411" s="323" t="s">
        <v>284</v>
      </c>
      <c r="E411" s="107">
        <f>E412</f>
        <v>578.2</v>
      </c>
      <c r="F411" s="107">
        <f t="shared" si="123"/>
        <v>586.5</v>
      </c>
      <c r="G411" s="107">
        <f t="shared" si="123"/>
        <v>586.5</v>
      </c>
    </row>
    <row r="412" spans="1:7" ht="31.5">
      <c r="A412" s="105" t="s">
        <v>50</v>
      </c>
      <c r="B412" s="317">
        <v>2520620200</v>
      </c>
      <c r="C412" s="317" t="s">
        <v>97</v>
      </c>
      <c r="D412" s="56" t="s">
        <v>98</v>
      </c>
      <c r="E412" s="107">
        <f>E413</f>
        <v>578.2</v>
      </c>
      <c r="F412" s="107">
        <f t="shared" si="123"/>
        <v>586.5</v>
      </c>
      <c r="G412" s="107">
        <f t="shared" si="123"/>
        <v>586.5</v>
      </c>
    </row>
    <row r="413" spans="1:7" ht="12.75">
      <c r="A413" s="105" t="s">
        <v>50</v>
      </c>
      <c r="B413" s="317">
        <v>2520620200</v>
      </c>
      <c r="C413" s="322">
        <v>610</v>
      </c>
      <c r="D413" s="56" t="s">
        <v>104</v>
      </c>
      <c r="E413" s="107">
        <f>'№ 4 ведом'!F718</f>
        <v>578.2</v>
      </c>
      <c r="F413" s="107">
        <f>'№ 4 ведом'!G718</f>
        <v>586.5</v>
      </c>
      <c r="G413" s="107">
        <f>'№ 4 ведом'!H718</f>
        <v>586.5</v>
      </c>
    </row>
    <row r="414" spans="1:7" ht="12.75">
      <c r="A414" s="322" t="s">
        <v>51</v>
      </c>
      <c r="B414" s="322" t="s">
        <v>66</v>
      </c>
      <c r="C414" s="322" t="s">
        <v>66</v>
      </c>
      <c r="D414" s="49" t="s">
        <v>11</v>
      </c>
      <c r="E414" s="17">
        <f>E415+E487+E509</f>
        <v>397079.69999999995</v>
      </c>
      <c r="F414" s="17">
        <f>F415+F487+F509</f>
        <v>331396.49999999994</v>
      </c>
      <c r="G414" s="17">
        <f>G415+G487+G509</f>
        <v>330568.69999999995</v>
      </c>
    </row>
    <row r="415" spans="1:7" ht="47.25">
      <c r="A415" s="322" t="s">
        <v>51</v>
      </c>
      <c r="B415" s="317">
        <v>2100000000</v>
      </c>
      <c r="C415" s="322"/>
      <c r="D415" s="323" t="s">
        <v>324</v>
      </c>
      <c r="E415" s="17">
        <f>E416+E475+E464</f>
        <v>391533.89999999997</v>
      </c>
      <c r="F415" s="17">
        <f>F416+F475+F464</f>
        <v>326989.29999999993</v>
      </c>
      <c r="G415" s="17">
        <f>G416+G475+G464</f>
        <v>326161.49999999994</v>
      </c>
    </row>
    <row r="416" spans="1:7" ht="12.75">
      <c r="A416" s="322" t="s">
        <v>51</v>
      </c>
      <c r="B416" s="322">
        <v>2110000000</v>
      </c>
      <c r="C416" s="322"/>
      <c r="D416" s="49" t="s">
        <v>166</v>
      </c>
      <c r="E416" s="17">
        <f>E417+E430+E444+E448+E434+E456+E460+E452</f>
        <v>385899.89999999997</v>
      </c>
      <c r="F416" s="17">
        <f>F417+F430+F444+F448+F434+F456+F460+F452</f>
        <v>321540.5999999999</v>
      </c>
      <c r="G416" s="17">
        <f>G417+G430+G444+G448+G434+G456+G460+G452</f>
        <v>320712.79999999993</v>
      </c>
    </row>
    <row r="417" spans="1:7" ht="47.25">
      <c r="A417" s="322" t="s">
        <v>51</v>
      </c>
      <c r="B417" s="322">
        <v>2110100000</v>
      </c>
      <c r="C417" s="24"/>
      <c r="D417" s="49" t="s">
        <v>167</v>
      </c>
      <c r="E417" s="17">
        <f>E421+E418+E424+E427</f>
        <v>307676</v>
      </c>
      <c r="F417" s="17">
        <f aca="true" t="shared" si="124" ref="F417:G417">F421+F418+F424+F427</f>
        <v>276390.1</v>
      </c>
      <c r="G417" s="17">
        <f t="shared" si="124"/>
        <v>276390.1</v>
      </c>
    </row>
    <row r="418" spans="1:7" ht="94.5">
      <c r="A418" s="322" t="s">
        <v>51</v>
      </c>
      <c r="B418" s="322">
        <v>2110110750</v>
      </c>
      <c r="C418" s="322"/>
      <c r="D418" s="49" t="s">
        <v>168</v>
      </c>
      <c r="E418" s="17">
        <f aca="true" t="shared" si="125" ref="E418:G419">E419</f>
        <v>258828.3</v>
      </c>
      <c r="F418" s="17">
        <f t="shared" si="125"/>
        <v>228627.8</v>
      </c>
      <c r="G418" s="17">
        <f t="shared" si="125"/>
        <v>228627.8</v>
      </c>
    </row>
    <row r="419" spans="1:7" ht="31.5">
      <c r="A419" s="322" t="s">
        <v>51</v>
      </c>
      <c r="B419" s="322">
        <v>2110110750</v>
      </c>
      <c r="C419" s="317" t="s">
        <v>97</v>
      </c>
      <c r="D419" s="323" t="s">
        <v>98</v>
      </c>
      <c r="E419" s="17">
        <f t="shared" si="125"/>
        <v>258828.3</v>
      </c>
      <c r="F419" s="17">
        <f t="shared" si="125"/>
        <v>228627.8</v>
      </c>
      <c r="G419" s="17">
        <f t="shared" si="125"/>
        <v>228627.8</v>
      </c>
    </row>
    <row r="420" spans="1:7" ht="12.75">
      <c r="A420" s="322" t="s">
        <v>51</v>
      </c>
      <c r="B420" s="322">
        <v>2110110750</v>
      </c>
      <c r="C420" s="322">
        <v>610</v>
      </c>
      <c r="D420" s="323" t="s">
        <v>104</v>
      </c>
      <c r="E420" s="17">
        <f>'№ 4 ведом'!F725</f>
        <v>258828.3</v>
      </c>
      <c r="F420" s="17">
        <f>'№ 4 ведом'!G725</f>
        <v>228627.8</v>
      </c>
      <c r="G420" s="17">
        <f>'№ 4 ведом'!H725</f>
        <v>228627.8</v>
      </c>
    </row>
    <row r="421" spans="1:7" ht="31.5">
      <c r="A421" s="322" t="s">
        <v>51</v>
      </c>
      <c r="B421" s="10" t="s">
        <v>318</v>
      </c>
      <c r="C421" s="10"/>
      <c r="D421" s="42" t="s">
        <v>123</v>
      </c>
      <c r="E421" s="17">
        <f aca="true" t="shared" si="126" ref="E421:G422">E422</f>
        <v>48510.69999999999</v>
      </c>
      <c r="F421" s="17">
        <f t="shared" si="126"/>
        <v>47762.299999999996</v>
      </c>
      <c r="G421" s="17">
        <f t="shared" si="126"/>
        <v>47762.299999999996</v>
      </c>
    </row>
    <row r="422" spans="1:7" ht="31.5">
      <c r="A422" s="322" t="s">
        <v>51</v>
      </c>
      <c r="B422" s="10" t="s">
        <v>318</v>
      </c>
      <c r="C422" s="317" t="s">
        <v>97</v>
      </c>
      <c r="D422" s="323" t="s">
        <v>98</v>
      </c>
      <c r="E422" s="17">
        <f t="shared" si="126"/>
        <v>48510.69999999999</v>
      </c>
      <c r="F422" s="17">
        <f t="shared" si="126"/>
        <v>47762.299999999996</v>
      </c>
      <c r="G422" s="17">
        <f t="shared" si="126"/>
        <v>47762.299999999996</v>
      </c>
    </row>
    <row r="423" spans="1:7" ht="12.75">
      <c r="A423" s="322" t="s">
        <v>51</v>
      </c>
      <c r="B423" s="10" t="s">
        <v>318</v>
      </c>
      <c r="C423" s="322">
        <v>610</v>
      </c>
      <c r="D423" s="323" t="s">
        <v>104</v>
      </c>
      <c r="E423" s="17">
        <f>'№ 4 ведом'!F728</f>
        <v>48510.69999999999</v>
      </c>
      <c r="F423" s="17">
        <f>'№ 4 ведом'!G728</f>
        <v>47762.299999999996</v>
      </c>
      <c r="G423" s="17">
        <f>'№ 4 ведом'!H728</f>
        <v>47762.299999999996</v>
      </c>
    </row>
    <row r="424" spans="1:7" ht="47.25">
      <c r="A424" s="322" t="s">
        <v>51</v>
      </c>
      <c r="B424" s="10" t="s">
        <v>757</v>
      </c>
      <c r="C424" s="10"/>
      <c r="D424" s="42" t="s">
        <v>758</v>
      </c>
      <c r="E424" s="17">
        <f>E425</f>
        <v>333.6</v>
      </c>
      <c r="F424" s="17">
        <f aca="true" t="shared" si="127" ref="F424:G425">F425</f>
        <v>0</v>
      </c>
      <c r="G424" s="17">
        <f t="shared" si="127"/>
        <v>0</v>
      </c>
    </row>
    <row r="425" spans="1:7" ht="31.5">
      <c r="A425" s="322" t="s">
        <v>51</v>
      </c>
      <c r="B425" s="10" t="s">
        <v>757</v>
      </c>
      <c r="C425" s="317" t="s">
        <v>97</v>
      </c>
      <c r="D425" s="323" t="s">
        <v>98</v>
      </c>
      <c r="E425" s="17">
        <f>E426</f>
        <v>333.6</v>
      </c>
      <c r="F425" s="17">
        <f t="shared" si="127"/>
        <v>0</v>
      </c>
      <c r="G425" s="17">
        <f t="shared" si="127"/>
        <v>0</v>
      </c>
    </row>
    <row r="426" spans="1:7" ht="12.75">
      <c r="A426" s="322" t="s">
        <v>51</v>
      </c>
      <c r="B426" s="10" t="s">
        <v>757</v>
      </c>
      <c r="C426" s="322">
        <v>610</v>
      </c>
      <c r="D426" s="323" t="s">
        <v>104</v>
      </c>
      <c r="E426" s="17">
        <f>'№ 4 ведом'!F731</f>
        <v>333.6</v>
      </c>
      <c r="F426" s="17">
        <f>'№ 4 ведом'!G731</f>
        <v>0</v>
      </c>
      <c r="G426" s="17">
        <f>'№ 4 ведом'!H731</f>
        <v>0</v>
      </c>
    </row>
    <row r="427" spans="1:7" ht="47.25">
      <c r="A427" s="322" t="s">
        <v>51</v>
      </c>
      <c r="B427" s="10" t="s">
        <v>759</v>
      </c>
      <c r="C427" s="11"/>
      <c r="D427" s="323" t="s">
        <v>760</v>
      </c>
      <c r="E427" s="17">
        <f>E428</f>
        <v>3.4</v>
      </c>
      <c r="F427" s="17">
        <f aca="true" t="shared" si="128" ref="F427:G428">F428</f>
        <v>0</v>
      </c>
      <c r="G427" s="17">
        <f t="shared" si="128"/>
        <v>0</v>
      </c>
    </row>
    <row r="428" spans="1:7" ht="31.5">
      <c r="A428" s="322" t="s">
        <v>51</v>
      </c>
      <c r="B428" s="10" t="s">
        <v>759</v>
      </c>
      <c r="C428" s="317" t="s">
        <v>97</v>
      </c>
      <c r="D428" s="323" t="s">
        <v>98</v>
      </c>
      <c r="E428" s="17">
        <f>E429</f>
        <v>3.4</v>
      </c>
      <c r="F428" s="17">
        <f t="shared" si="128"/>
        <v>0</v>
      </c>
      <c r="G428" s="17">
        <f t="shared" si="128"/>
        <v>0</v>
      </c>
    </row>
    <row r="429" spans="1:7" ht="12.75">
      <c r="A429" s="322" t="s">
        <v>51</v>
      </c>
      <c r="B429" s="10" t="s">
        <v>759</v>
      </c>
      <c r="C429" s="322">
        <v>610</v>
      </c>
      <c r="D429" s="323" t="s">
        <v>104</v>
      </c>
      <c r="E429" s="17">
        <f>'№ 4 ведом'!F734</f>
        <v>3.4</v>
      </c>
      <c r="F429" s="17">
        <f>'№ 4 ведом'!G734</f>
        <v>0</v>
      </c>
      <c r="G429" s="17">
        <f>'№ 4 ведом'!H734</f>
        <v>0</v>
      </c>
    </row>
    <row r="430" spans="1:7" ht="31.5">
      <c r="A430" s="322" t="s">
        <v>51</v>
      </c>
      <c r="B430" s="322">
        <v>2110300000</v>
      </c>
      <c r="C430" s="322"/>
      <c r="D430" s="49" t="s">
        <v>169</v>
      </c>
      <c r="E430" s="17">
        <f aca="true" t="shared" si="129" ref="E430:G432">E431</f>
        <v>25004.8</v>
      </c>
      <c r="F430" s="17">
        <f t="shared" si="129"/>
        <v>25004.800000000003</v>
      </c>
      <c r="G430" s="17">
        <f t="shared" si="129"/>
        <v>24177.000000000004</v>
      </c>
    </row>
    <row r="431" spans="1:7" ht="47.25">
      <c r="A431" s="322" t="s">
        <v>51</v>
      </c>
      <c r="B431" s="322" t="s">
        <v>672</v>
      </c>
      <c r="C431" s="322"/>
      <c r="D431" s="323" t="s">
        <v>274</v>
      </c>
      <c r="E431" s="17">
        <f t="shared" si="129"/>
        <v>25004.8</v>
      </c>
      <c r="F431" s="17">
        <f t="shared" si="129"/>
        <v>25004.800000000003</v>
      </c>
      <c r="G431" s="17">
        <f t="shared" si="129"/>
        <v>24177.000000000004</v>
      </c>
    </row>
    <row r="432" spans="1:7" ht="31.5">
      <c r="A432" s="322" t="s">
        <v>51</v>
      </c>
      <c r="B432" s="322" t="s">
        <v>672</v>
      </c>
      <c r="C432" s="317" t="s">
        <v>97</v>
      </c>
      <c r="D432" s="323" t="s">
        <v>98</v>
      </c>
      <c r="E432" s="17">
        <f t="shared" si="129"/>
        <v>25004.8</v>
      </c>
      <c r="F432" s="17">
        <f t="shared" si="129"/>
        <v>25004.800000000003</v>
      </c>
      <c r="G432" s="17">
        <f t="shared" si="129"/>
        <v>24177.000000000004</v>
      </c>
    </row>
    <row r="433" spans="1:7" ht="12.75">
      <c r="A433" s="322" t="s">
        <v>51</v>
      </c>
      <c r="B433" s="322" t="s">
        <v>672</v>
      </c>
      <c r="C433" s="322">
        <v>610</v>
      </c>
      <c r="D433" s="323" t="s">
        <v>104</v>
      </c>
      <c r="E433" s="17">
        <f>'№ 4 ведом'!F738</f>
        <v>25004.8</v>
      </c>
      <c r="F433" s="17">
        <f>'№ 4 ведом'!G738</f>
        <v>25004.800000000003</v>
      </c>
      <c r="G433" s="17">
        <f>'№ 4 ведом'!H738</f>
        <v>24177.000000000004</v>
      </c>
    </row>
    <row r="434" spans="1:7" ht="78.75">
      <c r="A434" s="322" t="s">
        <v>51</v>
      </c>
      <c r="B434" s="322">
        <v>2110500000</v>
      </c>
      <c r="C434" s="322"/>
      <c r="D434" s="323" t="s">
        <v>250</v>
      </c>
      <c r="E434" s="17">
        <f>E441+E435+E438</f>
        <v>31370.2</v>
      </c>
      <c r="F434" s="17">
        <f aca="true" t="shared" si="130" ref="F434:G434">F441+F435+F438</f>
        <v>0</v>
      </c>
      <c r="G434" s="17">
        <f t="shared" si="130"/>
        <v>0</v>
      </c>
    </row>
    <row r="435" spans="1:7" ht="47.25">
      <c r="A435" s="317" t="s">
        <v>51</v>
      </c>
      <c r="B435" s="317">
        <v>2110510440</v>
      </c>
      <c r="C435" s="317"/>
      <c r="D435" s="323" t="s">
        <v>372</v>
      </c>
      <c r="E435" s="17">
        <f>E436</f>
        <v>17661.3</v>
      </c>
      <c r="F435" s="17">
        <f aca="true" t="shared" si="131" ref="F435:G436">F436</f>
        <v>0</v>
      </c>
      <c r="G435" s="17">
        <f t="shared" si="131"/>
        <v>0</v>
      </c>
    </row>
    <row r="436" spans="1:7" ht="31.5">
      <c r="A436" s="317" t="s">
        <v>51</v>
      </c>
      <c r="B436" s="317">
        <v>2110510440</v>
      </c>
      <c r="C436" s="317" t="s">
        <v>97</v>
      </c>
      <c r="D436" s="323" t="s">
        <v>98</v>
      </c>
      <c r="E436" s="17">
        <f>E437</f>
        <v>17661.3</v>
      </c>
      <c r="F436" s="17">
        <f t="shared" si="131"/>
        <v>0</v>
      </c>
      <c r="G436" s="17">
        <f t="shared" si="131"/>
        <v>0</v>
      </c>
    </row>
    <row r="437" spans="1:7" ht="12.75">
      <c r="A437" s="317" t="s">
        <v>51</v>
      </c>
      <c r="B437" s="317">
        <v>2110510440</v>
      </c>
      <c r="C437" s="317">
        <v>610</v>
      </c>
      <c r="D437" s="323" t="s">
        <v>104</v>
      </c>
      <c r="E437" s="17">
        <f>'№ 4 ведом'!F742</f>
        <v>17661.3</v>
      </c>
      <c r="F437" s="17">
        <f>'№ 4 ведом'!G742</f>
        <v>0</v>
      </c>
      <c r="G437" s="17">
        <f>'№ 4 ведом'!H742</f>
        <v>0</v>
      </c>
    </row>
    <row r="438" spans="1:7" ht="31.5">
      <c r="A438" s="322" t="s">
        <v>51</v>
      </c>
      <c r="B438" s="10" t="s">
        <v>655</v>
      </c>
      <c r="C438" s="322"/>
      <c r="D438" s="56" t="s">
        <v>656</v>
      </c>
      <c r="E438" s="17">
        <f>E439</f>
        <v>5810</v>
      </c>
      <c r="F438" s="17">
        <f aca="true" t="shared" si="132" ref="F438:G439">F439</f>
        <v>0</v>
      </c>
      <c r="G438" s="17">
        <f t="shared" si="132"/>
        <v>0</v>
      </c>
    </row>
    <row r="439" spans="1:7" ht="31.5">
      <c r="A439" s="322" t="s">
        <v>51</v>
      </c>
      <c r="B439" s="10" t="s">
        <v>655</v>
      </c>
      <c r="C439" s="317" t="s">
        <v>97</v>
      </c>
      <c r="D439" s="323" t="s">
        <v>98</v>
      </c>
      <c r="E439" s="17">
        <f>E440</f>
        <v>5810</v>
      </c>
      <c r="F439" s="17">
        <f t="shared" si="132"/>
        <v>0</v>
      </c>
      <c r="G439" s="17">
        <f t="shared" si="132"/>
        <v>0</v>
      </c>
    </row>
    <row r="440" spans="1:7" ht="12.75">
      <c r="A440" s="322" t="s">
        <v>51</v>
      </c>
      <c r="B440" s="10" t="s">
        <v>655</v>
      </c>
      <c r="C440" s="322">
        <v>610</v>
      </c>
      <c r="D440" s="323" t="s">
        <v>104</v>
      </c>
      <c r="E440" s="17">
        <f>'№ 4 ведом'!F745</f>
        <v>5810</v>
      </c>
      <c r="F440" s="17">
        <f>'№ 4 ведом'!G745</f>
        <v>0</v>
      </c>
      <c r="G440" s="17">
        <f>'№ 4 ведом'!H745</f>
        <v>0</v>
      </c>
    </row>
    <row r="441" spans="1:7" ht="31.5">
      <c r="A441" s="317" t="s">
        <v>51</v>
      </c>
      <c r="B441" s="317" t="s">
        <v>341</v>
      </c>
      <c r="C441" s="317"/>
      <c r="D441" s="323" t="s">
        <v>338</v>
      </c>
      <c r="E441" s="17">
        <f aca="true" t="shared" si="133" ref="E441:G442">E442</f>
        <v>7898.9000000000015</v>
      </c>
      <c r="F441" s="17">
        <f t="shared" si="133"/>
        <v>0</v>
      </c>
      <c r="G441" s="17">
        <f t="shared" si="133"/>
        <v>0</v>
      </c>
    </row>
    <row r="442" spans="1:7" ht="31.5">
      <c r="A442" s="317" t="s">
        <v>51</v>
      </c>
      <c r="B442" s="317" t="s">
        <v>341</v>
      </c>
      <c r="C442" s="317" t="s">
        <v>97</v>
      </c>
      <c r="D442" s="323" t="s">
        <v>98</v>
      </c>
      <c r="E442" s="17">
        <f t="shared" si="133"/>
        <v>7898.9000000000015</v>
      </c>
      <c r="F442" s="17">
        <f t="shared" si="133"/>
        <v>0</v>
      </c>
      <c r="G442" s="17">
        <f t="shared" si="133"/>
        <v>0</v>
      </c>
    </row>
    <row r="443" spans="1:7" ht="12.75">
      <c r="A443" s="317" t="s">
        <v>51</v>
      </c>
      <c r="B443" s="317" t="s">
        <v>341</v>
      </c>
      <c r="C443" s="317">
        <v>610</v>
      </c>
      <c r="D443" s="323" t="s">
        <v>104</v>
      </c>
      <c r="E443" s="17">
        <f>'№ 4 ведом'!F748</f>
        <v>7898.9000000000015</v>
      </c>
      <c r="F443" s="17">
        <f>'№ 4 ведом'!G748</f>
        <v>0</v>
      </c>
      <c r="G443" s="17">
        <f>'№ 4 ведом'!H748</f>
        <v>0</v>
      </c>
    </row>
    <row r="444" spans="1:7" ht="47.25">
      <c r="A444" s="322" t="s">
        <v>51</v>
      </c>
      <c r="B444" s="322">
        <v>2110600000</v>
      </c>
      <c r="C444" s="322"/>
      <c r="D444" s="323" t="s">
        <v>275</v>
      </c>
      <c r="E444" s="17">
        <f>E445</f>
        <v>14269.999999999998</v>
      </c>
      <c r="F444" s="17">
        <f aca="true" t="shared" si="134" ref="F444:G446">F445</f>
        <v>14169.599999999999</v>
      </c>
      <c r="G444" s="17">
        <f t="shared" si="134"/>
        <v>14169.599999999999</v>
      </c>
    </row>
    <row r="445" spans="1:7" ht="47.25">
      <c r="A445" s="322" t="s">
        <v>51</v>
      </c>
      <c r="B445" s="322">
        <v>2110653031</v>
      </c>
      <c r="C445" s="322"/>
      <c r="D445" s="62" t="s">
        <v>276</v>
      </c>
      <c r="E445" s="17">
        <f>E446</f>
        <v>14269.999999999998</v>
      </c>
      <c r="F445" s="17">
        <f t="shared" si="134"/>
        <v>14169.599999999999</v>
      </c>
      <c r="G445" s="17">
        <f t="shared" si="134"/>
        <v>14169.599999999999</v>
      </c>
    </row>
    <row r="446" spans="1:7" ht="31.5">
      <c r="A446" s="322" t="s">
        <v>51</v>
      </c>
      <c r="B446" s="322">
        <v>2110653031</v>
      </c>
      <c r="C446" s="317" t="s">
        <v>97</v>
      </c>
      <c r="D446" s="323" t="s">
        <v>98</v>
      </c>
      <c r="E446" s="17">
        <f>E447</f>
        <v>14269.999999999998</v>
      </c>
      <c r="F446" s="17">
        <f t="shared" si="134"/>
        <v>14169.599999999999</v>
      </c>
      <c r="G446" s="17">
        <f t="shared" si="134"/>
        <v>14169.599999999999</v>
      </c>
    </row>
    <row r="447" spans="1:7" ht="12.75">
      <c r="A447" s="322" t="s">
        <v>51</v>
      </c>
      <c r="B447" s="322">
        <v>2110653031</v>
      </c>
      <c r="C447" s="322">
        <v>610</v>
      </c>
      <c r="D447" s="323" t="s">
        <v>104</v>
      </c>
      <c r="E447" s="17">
        <f>'№ 4 ведом'!F752</f>
        <v>14269.999999999998</v>
      </c>
      <c r="F447" s="17">
        <f>'№ 4 ведом'!G752</f>
        <v>14169.599999999999</v>
      </c>
      <c r="G447" s="17">
        <f>'№ 4 ведом'!H752</f>
        <v>14169.599999999999</v>
      </c>
    </row>
    <row r="448" spans="1:7" ht="47.25">
      <c r="A448" s="322" t="s">
        <v>51</v>
      </c>
      <c r="B448" s="322">
        <v>2110700000</v>
      </c>
      <c r="C448" s="322"/>
      <c r="D448" s="323" t="s">
        <v>286</v>
      </c>
      <c r="E448" s="17">
        <f>E449</f>
        <v>3003.1</v>
      </c>
      <c r="F448" s="17">
        <f aca="true" t="shared" si="135" ref="F448:G450">F449</f>
        <v>3003.1</v>
      </c>
      <c r="G448" s="17">
        <f t="shared" si="135"/>
        <v>3003.1</v>
      </c>
    </row>
    <row r="449" spans="1:7" ht="47.25">
      <c r="A449" s="322" t="s">
        <v>51</v>
      </c>
      <c r="B449" s="322">
        <v>2110720020</v>
      </c>
      <c r="C449" s="322"/>
      <c r="D449" s="323" t="s">
        <v>293</v>
      </c>
      <c r="E449" s="17">
        <f>E450</f>
        <v>3003.1</v>
      </c>
      <c r="F449" s="17">
        <f t="shared" si="135"/>
        <v>3003.1</v>
      </c>
      <c r="G449" s="17">
        <f t="shared" si="135"/>
        <v>3003.1</v>
      </c>
    </row>
    <row r="450" spans="1:7" ht="31.5">
      <c r="A450" s="322" t="s">
        <v>51</v>
      </c>
      <c r="B450" s="322">
        <v>2110720020</v>
      </c>
      <c r="C450" s="317" t="s">
        <v>97</v>
      </c>
      <c r="D450" s="323" t="s">
        <v>98</v>
      </c>
      <c r="E450" s="17">
        <f>E451</f>
        <v>3003.1</v>
      </c>
      <c r="F450" s="17">
        <f t="shared" si="135"/>
        <v>3003.1</v>
      </c>
      <c r="G450" s="17">
        <f t="shared" si="135"/>
        <v>3003.1</v>
      </c>
    </row>
    <row r="451" spans="1:7" ht="12.75">
      <c r="A451" s="322" t="s">
        <v>51</v>
      </c>
      <c r="B451" s="322">
        <v>2110720020</v>
      </c>
      <c r="C451" s="322">
        <v>610</v>
      </c>
      <c r="D451" s="323" t="s">
        <v>104</v>
      </c>
      <c r="E451" s="17">
        <f>'№ 4 ведом'!F756</f>
        <v>3003.1</v>
      </c>
      <c r="F451" s="17">
        <f>'№ 4 ведом'!G756</f>
        <v>3003.1</v>
      </c>
      <c r="G451" s="17">
        <f>'№ 4 ведом'!H756</f>
        <v>3003.1</v>
      </c>
    </row>
    <row r="452" spans="1:7" ht="63">
      <c r="A452" s="322" t="s">
        <v>51</v>
      </c>
      <c r="B452" s="322">
        <v>2110800000</v>
      </c>
      <c r="C452" s="322"/>
      <c r="D452" s="62" t="s">
        <v>710</v>
      </c>
      <c r="E452" s="17">
        <f>E453</f>
        <v>3289.2000000000003</v>
      </c>
      <c r="F452" s="17">
        <f aca="true" t="shared" si="136" ref="F452:G454">F453</f>
        <v>0</v>
      </c>
      <c r="G452" s="17">
        <f t="shared" si="136"/>
        <v>0</v>
      </c>
    </row>
    <row r="453" spans="1:7" ht="31.5">
      <c r="A453" s="322" t="s">
        <v>51</v>
      </c>
      <c r="B453" s="322">
        <v>2110820030</v>
      </c>
      <c r="C453" s="322"/>
      <c r="D453" s="208" t="s">
        <v>709</v>
      </c>
      <c r="E453" s="17">
        <f>E454</f>
        <v>3289.2000000000003</v>
      </c>
      <c r="F453" s="17">
        <f t="shared" si="136"/>
        <v>0</v>
      </c>
      <c r="G453" s="17">
        <f t="shared" si="136"/>
        <v>0</v>
      </c>
    </row>
    <row r="454" spans="1:7" ht="31.5">
      <c r="A454" s="322" t="s">
        <v>51</v>
      </c>
      <c r="B454" s="322">
        <v>2110820030</v>
      </c>
      <c r="C454" s="317" t="s">
        <v>97</v>
      </c>
      <c r="D454" s="208" t="s">
        <v>98</v>
      </c>
      <c r="E454" s="17">
        <f>E455</f>
        <v>3289.2000000000003</v>
      </c>
      <c r="F454" s="17">
        <f t="shared" si="136"/>
        <v>0</v>
      </c>
      <c r="G454" s="17">
        <f t="shared" si="136"/>
        <v>0</v>
      </c>
    </row>
    <row r="455" spans="1:7" ht="12.75">
      <c r="A455" s="322" t="s">
        <v>51</v>
      </c>
      <c r="B455" s="322">
        <v>2110820030</v>
      </c>
      <c r="C455" s="322">
        <v>610</v>
      </c>
      <c r="D455" s="323" t="s">
        <v>104</v>
      </c>
      <c r="E455" s="17">
        <f>'№ 4 ведом'!F760</f>
        <v>3289.2000000000003</v>
      </c>
      <c r="F455" s="17">
        <f>'№ 4 ведом'!G760</f>
        <v>0</v>
      </c>
      <c r="G455" s="17">
        <f>'№ 4 ведом'!H760</f>
        <v>0</v>
      </c>
    </row>
    <row r="456" spans="1:7" ht="31.5">
      <c r="A456" s="322" t="s">
        <v>51</v>
      </c>
      <c r="B456" s="322">
        <v>2110900000</v>
      </c>
      <c r="C456" s="322"/>
      <c r="D456" s="134" t="s">
        <v>685</v>
      </c>
      <c r="E456" s="17">
        <f>E457</f>
        <v>509.8</v>
      </c>
      <c r="F456" s="17">
        <f aca="true" t="shared" si="137" ref="F456:G458">F457</f>
        <v>0</v>
      </c>
      <c r="G456" s="17">
        <f t="shared" si="137"/>
        <v>0</v>
      </c>
    </row>
    <row r="457" spans="1:7" ht="47.25">
      <c r="A457" s="322" t="s">
        <v>51</v>
      </c>
      <c r="B457" s="322">
        <v>2110918020</v>
      </c>
      <c r="C457" s="322"/>
      <c r="D457" s="134" t="s">
        <v>686</v>
      </c>
      <c r="E457" s="17">
        <f>E458</f>
        <v>509.8</v>
      </c>
      <c r="F457" s="17">
        <f t="shared" si="137"/>
        <v>0</v>
      </c>
      <c r="G457" s="17">
        <f t="shared" si="137"/>
        <v>0</v>
      </c>
    </row>
    <row r="458" spans="1:7" ht="31.5">
      <c r="A458" s="322" t="s">
        <v>51</v>
      </c>
      <c r="B458" s="322">
        <v>2110918020</v>
      </c>
      <c r="C458" s="317" t="s">
        <v>97</v>
      </c>
      <c r="D458" s="323" t="s">
        <v>98</v>
      </c>
      <c r="E458" s="17">
        <f>E459</f>
        <v>509.8</v>
      </c>
      <c r="F458" s="17">
        <f t="shared" si="137"/>
        <v>0</v>
      </c>
      <c r="G458" s="17">
        <f t="shared" si="137"/>
        <v>0</v>
      </c>
    </row>
    <row r="459" spans="1:7" ht="12.75">
      <c r="A459" s="322" t="s">
        <v>51</v>
      </c>
      <c r="B459" s="322">
        <v>2110918020</v>
      </c>
      <c r="C459" s="322">
        <v>610</v>
      </c>
      <c r="D459" s="323" t="s">
        <v>104</v>
      </c>
      <c r="E459" s="17">
        <f>'№ 4 ведом'!F764</f>
        <v>509.8</v>
      </c>
      <c r="F459" s="17">
        <f>'№ 4 ведом'!G764</f>
        <v>0</v>
      </c>
      <c r="G459" s="17">
        <f>'№ 4 ведом'!H764</f>
        <v>0</v>
      </c>
    </row>
    <row r="460" spans="1:7" ht="47.25">
      <c r="A460" s="322" t="s">
        <v>51</v>
      </c>
      <c r="B460" s="322" t="s">
        <v>706</v>
      </c>
      <c r="C460" s="322"/>
      <c r="D460" s="134" t="s">
        <v>707</v>
      </c>
      <c r="E460" s="17">
        <f>E461</f>
        <v>776.8</v>
      </c>
      <c r="F460" s="17">
        <f aca="true" t="shared" si="138" ref="F460:G462">F461</f>
        <v>2973</v>
      </c>
      <c r="G460" s="17">
        <f t="shared" si="138"/>
        <v>2973</v>
      </c>
    </row>
    <row r="461" spans="1:7" ht="63">
      <c r="A461" s="322" t="s">
        <v>51</v>
      </c>
      <c r="B461" s="207" t="s">
        <v>705</v>
      </c>
      <c r="C461" s="322"/>
      <c r="D461" s="8" t="s">
        <v>708</v>
      </c>
      <c r="E461" s="17">
        <f>E462</f>
        <v>776.8</v>
      </c>
      <c r="F461" s="17">
        <f t="shared" si="138"/>
        <v>2973</v>
      </c>
      <c r="G461" s="17">
        <f t="shared" si="138"/>
        <v>2973</v>
      </c>
    </row>
    <row r="462" spans="1:7" ht="31.5">
      <c r="A462" s="322" t="s">
        <v>51</v>
      </c>
      <c r="B462" s="207" t="s">
        <v>705</v>
      </c>
      <c r="C462" s="317" t="s">
        <v>97</v>
      </c>
      <c r="D462" s="323" t="s">
        <v>98</v>
      </c>
      <c r="E462" s="17">
        <f>E463</f>
        <v>776.8</v>
      </c>
      <c r="F462" s="17">
        <f t="shared" si="138"/>
        <v>2973</v>
      </c>
      <c r="G462" s="17">
        <f t="shared" si="138"/>
        <v>2973</v>
      </c>
    </row>
    <row r="463" spans="1:7" ht="12.75">
      <c r="A463" s="322" t="s">
        <v>51</v>
      </c>
      <c r="B463" s="207" t="s">
        <v>705</v>
      </c>
      <c r="C463" s="322">
        <v>610</v>
      </c>
      <c r="D463" s="323" t="s">
        <v>104</v>
      </c>
      <c r="E463" s="17">
        <f>'№ 4 ведом'!F768</f>
        <v>776.8</v>
      </c>
      <c r="F463" s="17">
        <f>'№ 4 ведом'!G768</f>
        <v>2973</v>
      </c>
      <c r="G463" s="17">
        <f>'№ 4 ведом'!H768</f>
        <v>2973</v>
      </c>
    </row>
    <row r="464" spans="1:7" ht="12.75">
      <c r="A464" s="317" t="s">
        <v>51</v>
      </c>
      <c r="B464" s="317">
        <v>2120000000</v>
      </c>
      <c r="C464" s="317"/>
      <c r="D464" s="323" t="s">
        <v>121</v>
      </c>
      <c r="E464" s="17">
        <f>E465</f>
        <v>5399.599999999999</v>
      </c>
      <c r="F464" s="17">
        <f aca="true" t="shared" si="139" ref="F464:G467">F465</f>
        <v>5288.7</v>
      </c>
      <c r="G464" s="17">
        <f t="shared" si="139"/>
        <v>5288.7</v>
      </c>
    </row>
    <row r="465" spans="1:7" ht="47.25">
      <c r="A465" s="317" t="s">
        <v>51</v>
      </c>
      <c r="B465" s="317">
        <v>2120100000</v>
      </c>
      <c r="C465" s="317"/>
      <c r="D465" s="323" t="s">
        <v>122</v>
      </c>
      <c r="E465" s="17">
        <f>E466+E469+E472</f>
        <v>5399.599999999999</v>
      </c>
      <c r="F465" s="17">
        <f aca="true" t="shared" si="140" ref="F465:G465">F466+F469+F472</f>
        <v>5288.7</v>
      </c>
      <c r="G465" s="17">
        <f t="shared" si="140"/>
        <v>5288.7</v>
      </c>
    </row>
    <row r="466" spans="1:7" ht="31.5">
      <c r="A466" s="317" t="s">
        <v>51</v>
      </c>
      <c r="B466" s="317">
        <v>2120120010</v>
      </c>
      <c r="C466" s="317"/>
      <c r="D466" s="323" t="s">
        <v>123</v>
      </c>
      <c r="E466" s="17">
        <f>E467</f>
        <v>5354.7</v>
      </c>
      <c r="F466" s="17">
        <f t="shared" si="139"/>
        <v>5288.7</v>
      </c>
      <c r="G466" s="17">
        <f t="shared" si="139"/>
        <v>5288.7</v>
      </c>
    </row>
    <row r="467" spans="1:7" ht="31.5">
      <c r="A467" s="317" t="s">
        <v>51</v>
      </c>
      <c r="B467" s="317">
        <v>2120120010</v>
      </c>
      <c r="C467" s="317" t="s">
        <v>97</v>
      </c>
      <c r="D467" s="323" t="s">
        <v>98</v>
      </c>
      <c r="E467" s="17">
        <f>E468</f>
        <v>5354.7</v>
      </c>
      <c r="F467" s="17">
        <f t="shared" si="139"/>
        <v>5288.7</v>
      </c>
      <c r="G467" s="17">
        <f t="shared" si="139"/>
        <v>5288.7</v>
      </c>
    </row>
    <row r="468" spans="1:7" ht="12.75">
      <c r="A468" s="317" t="s">
        <v>51</v>
      </c>
      <c r="B468" s="317">
        <v>2120120010</v>
      </c>
      <c r="C468" s="317">
        <v>610</v>
      </c>
      <c r="D468" s="323" t="s">
        <v>104</v>
      </c>
      <c r="E468" s="17">
        <f>'№ 4 ведом'!F773</f>
        <v>5354.7</v>
      </c>
      <c r="F468" s="17">
        <f>'№ 4 ведом'!G773</f>
        <v>5288.7</v>
      </c>
      <c r="G468" s="17">
        <f>'№ 4 ведом'!H773</f>
        <v>5288.7</v>
      </c>
    </row>
    <row r="469" spans="1:7" ht="47.25">
      <c r="A469" s="322" t="s">
        <v>51</v>
      </c>
      <c r="B469" s="10" t="s">
        <v>761</v>
      </c>
      <c r="C469" s="10"/>
      <c r="D469" s="42" t="s">
        <v>758</v>
      </c>
      <c r="E469" s="17">
        <f>E470</f>
        <v>44.5</v>
      </c>
      <c r="F469" s="17">
        <f aca="true" t="shared" si="141" ref="F469:G470">F470</f>
        <v>0</v>
      </c>
      <c r="G469" s="17">
        <f t="shared" si="141"/>
        <v>0</v>
      </c>
    </row>
    <row r="470" spans="1:7" ht="31.5">
      <c r="A470" s="322" t="s">
        <v>51</v>
      </c>
      <c r="B470" s="10" t="s">
        <v>761</v>
      </c>
      <c r="C470" s="317" t="s">
        <v>97</v>
      </c>
      <c r="D470" s="323" t="s">
        <v>98</v>
      </c>
      <c r="E470" s="17">
        <f>E471</f>
        <v>44.5</v>
      </c>
      <c r="F470" s="17">
        <f t="shared" si="141"/>
        <v>0</v>
      </c>
      <c r="G470" s="17">
        <f t="shared" si="141"/>
        <v>0</v>
      </c>
    </row>
    <row r="471" spans="1:7" ht="12.75">
      <c r="A471" s="322" t="s">
        <v>51</v>
      </c>
      <c r="B471" s="10" t="s">
        <v>761</v>
      </c>
      <c r="C471" s="322">
        <v>610</v>
      </c>
      <c r="D471" s="323" t="s">
        <v>104</v>
      </c>
      <c r="E471" s="17">
        <f>'№ 4 ведом'!F776</f>
        <v>44.5</v>
      </c>
      <c r="F471" s="17">
        <f>'№ 4 ведом'!G776</f>
        <v>0</v>
      </c>
      <c r="G471" s="17">
        <f>'№ 4 ведом'!H776</f>
        <v>0</v>
      </c>
    </row>
    <row r="472" spans="1:7" ht="47.25">
      <c r="A472" s="322" t="s">
        <v>51</v>
      </c>
      <c r="B472" s="10" t="s">
        <v>762</v>
      </c>
      <c r="C472" s="11"/>
      <c r="D472" s="323" t="s">
        <v>760</v>
      </c>
      <c r="E472" s="17">
        <f>E473</f>
        <v>0.4</v>
      </c>
      <c r="F472" s="17">
        <f aca="true" t="shared" si="142" ref="F472:G473">F473</f>
        <v>0</v>
      </c>
      <c r="G472" s="17">
        <f t="shared" si="142"/>
        <v>0</v>
      </c>
    </row>
    <row r="473" spans="1:7" ht="31.5">
      <c r="A473" s="322" t="s">
        <v>51</v>
      </c>
      <c r="B473" s="10" t="s">
        <v>762</v>
      </c>
      <c r="C473" s="317" t="s">
        <v>97</v>
      </c>
      <c r="D473" s="323" t="s">
        <v>98</v>
      </c>
      <c r="E473" s="17">
        <f>E474</f>
        <v>0.4</v>
      </c>
      <c r="F473" s="17">
        <f t="shared" si="142"/>
        <v>0</v>
      </c>
      <c r="G473" s="17">
        <f t="shared" si="142"/>
        <v>0</v>
      </c>
    </row>
    <row r="474" spans="1:7" ht="12.75">
      <c r="A474" s="322" t="s">
        <v>51</v>
      </c>
      <c r="B474" s="10" t="s">
        <v>762</v>
      </c>
      <c r="C474" s="322">
        <v>610</v>
      </c>
      <c r="D474" s="323" t="s">
        <v>104</v>
      </c>
      <c r="E474" s="17">
        <f>'№ 4 ведом'!F779</f>
        <v>0.4</v>
      </c>
      <c r="F474" s="17">
        <f>'№ 4 ведом'!G779</f>
        <v>0</v>
      </c>
      <c r="G474" s="17">
        <f>'№ 4 ведом'!H779</f>
        <v>0</v>
      </c>
    </row>
    <row r="475" spans="1:7" ht="31.5">
      <c r="A475" s="322" t="s">
        <v>51</v>
      </c>
      <c r="B475" s="322">
        <v>2130000000</v>
      </c>
      <c r="C475" s="322"/>
      <c r="D475" s="323" t="s">
        <v>114</v>
      </c>
      <c r="E475" s="17">
        <f>E476+E483</f>
        <v>234.4</v>
      </c>
      <c r="F475" s="17">
        <f aca="true" t="shared" si="143" ref="F475:G475">F476+F483</f>
        <v>160</v>
      </c>
      <c r="G475" s="17">
        <f t="shared" si="143"/>
        <v>160</v>
      </c>
    </row>
    <row r="476" spans="1:7" ht="31.5">
      <c r="A476" s="322" t="s">
        <v>51</v>
      </c>
      <c r="B476" s="322">
        <v>2130100000</v>
      </c>
      <c r="C476" s="322"/>
      <c r="D476" s="323" t="s">
        <v>209</v>
      </c>
      <c r="E476" s="17">
        <f>E480+E477</f>
        <v>160</v>
      </c>
      <c r="F476" s="17">
        <f>F480+F477</f>
        <v>160</v>
      </c>
      <c r="G476" s="17">
        <f>G480+G477</f>
        <v>160</v>
      </c>
    </row>
    <row r="477" spans="1:7" ht="31.5">
      <c r="A477" s="322" t="s">
        <v>51</v>
      </c>
      <c r="B477" s="317">
        <v>2130111080</v>
      </c>
      <c r="C477" s="322"/>
      <c r="D477" s="323" t="s">
        <v>243</v>
      </c>
      <c r="E477" s="17">
        <f aca="true" t="shared" si="144" ref="E477:G478">E478</f>
        <v>130.4</v>
      </c>
      <c r="F477" s="17">
        <f t="shared" si="144"/>
        <v>130.4</v>
      </c>
      <c r="G477" s="17">
        <f t="shared" si="144"/>
        <v>130.4</v>
      </c>
    </row>
    <row r="478" spans="1:7" ht="31.5">
      <c r="A478" s="322" t="s">
        <v>51</v>
      </c>
      <c r="B478" s="317">
        <v>2130111080</v>
      </c>
      <c r="C478" s="317" t="s">
        <v>97</v>
      </c>
      <c r="D478" s="323" t="s">
        <v>98</v>
      </c>
      <c r="E478" s="17">
        <f t="shared" si="144"/>
        <v>130.4</v>
      </c>
      <c r="F478" s="17">
        <f t="shared" si="144"/>
        <v>130.4</v>
      </c>
      <c r="G478" s="17">
        <f t="shared" si="144"/>
        <v>130.4</v>
      </c>
    </row>
    <row r="479" spans="1:7" ht="12.75">
      <c r="A479" s="322" t="s">
        <v>51</v>
      </c>
      <c r="B479" s="317">
        <v>2130111080</v>
      </c>
      <c r="C479" s="322">
        <v>610</v>
      </c>
      <c r="D479" s="323" t="s">
        <v>104</v>
      </c>
      <c r="E479" s="17">
        <f>'№ 4 ведом'!F784</f>
        <v>130.4</v>
      </c>
      <c r="F479" s="17">
        <f>'№ 4 ведом'!G784</f>
        <v>130.4</v>
      </c>
      <c r="G479" s="17">
        <f>'№ 4 ведом'!H784</f>
        <v>130.4</v>
      </c>
    </row>
    <row r="480" spans="1:7" ht="31.5">
      <c r="A480" s="322" t="s">
        <v>51</v>
      </c>
      <c r="B480" s="317" t="s">
        <v>320</v>
      </c>
      <c r="C480" s="322"/>
      <c r="D480" s="323" t="s">
        <v>228</v>
      </c>
      <c r="E480" s="17">
        <f aca="true" t="shared" si="145" ref="E480:G481">E481</f>
        <v>29.6</v>
      </c>
      <c r="F480" s="17">
        <f t="shared" si="145"/>
        <v>29.6</v>
      </c>
      <c r="G480" s="17">
        <f t="shared" si="145"/>
        <v>29.6</v>
      </c>
    </row>
    <row r="481" spans="1:7" ht="31.5">
      <c r="A481" s="322" t="s">
        <v>51</v>
      </c>
      <c r="B481" s="317" t="s">
        <v>320</v>
      </c>
      <c r="C481" s="317" t="s">
        <v>97</v>
      </c>
      <c r="D481" s="323" t="s">
        <v>98</v>
      </c>
      <c r="E481" s="17">
        <f t="shared" si="145"/>
        <v>29.6</v>
      </c>
      <c r="F481" s="17">
        <f t="shared" si="145"/>
        <v>29.6</v>
      </c>
      <c r="G481" s="17">
        <f t="shared" si="145"/>
        <v>29.6</v>
      </c>
    </row>
    <row r="482" spans="1:7" ht="12.75">
      <c r="A482" s="322" t="s">
        <v>51</v>
      </c>
      <c r="B482" s="317" t="s">
        <v>320</v>
      </c>
      <c r="C482" s="322">
        <v>610</v>
      </c>
      <c r="D482" s="323" t="s">
        <v>104</v>
      </c>
      <c r="E482" s="17">
        <f>'№ 4 ведом'!F787</f>
        <v>29.6</v>
      </c>
      <c r="F482" s="17">
        <f>'№ 4 ведом'!G787</f>
        <v>29.6</v>
      </c>
      <c r="G482" s="17">
        <f>'№ 4 ведом'!H787</f>
        <v>29.6</v>
      </c>
    </row>
    <row r="483" spans="1:7" ht="47.25">
      <c r="A483" s="322" t="s">
        <v>51</v>
      </c>
      <c r="B483" s="317">
        <v>2130300000</v>
      </c>
      <c r="C483" s="24"/>
      <c r="D483" s="323" t="s">
        <v>115</v>
      </c>
      <c r="E483" s="17">
        <f>E484</f>
        <v>74.4</v>
      </c>
      <c r="F483" s="17">
        <f aca="true" t="shared" si="146" ref="F483:G485">F484</f>
        <v>0</v>
      </c>
      <c r="G483" s="17">
        <f t="shared" si="146"/>
        <v>0</v>
      </c>
    </row>
    <row r="484" spans="1:7" ht="31.5">
      <c r="A484" s="322" t="s">
        <v>51</v>
      </c>
      <c r="B484" s="317">
        <v>2130320280</v>
      </c>
      <c r="C484" s="24"/>
      <c r="D484" s="323" t="s">
        <v>116</v>
      </c>
      <c r="E484" s="17">
        <f>E485</f>
        <v>74.4</v>
      </c>
      <c r="F484" s="17">
        <f t="shared" si="146"/>
        <v>0</v>
      </c>
      <c r="G484" s="17">
        <f t="shared" si="146"/>
        <v>0</v>
      </c>
    </row>
    <row r="485" spans="1:7" ht="31.5">
      <c r="A485" s="322" t="s">
        <v>51</v>
      </c>
      <c r="B485" s="317">
        <v>2130320280</v>
      </c>
      <c r="C485" s="317" t="s">
        <v>97</v>
      </c>
      <c r="D485" s="323" t="s">
        <v>98</v>
      </c>
      <c r="E485" s="17">
        <f>E486</f>
        <v>74.4</v>
      </c>
      <c r="F485" s="17">
        <f t="shared" si="146"/>
        <v>0</v>
      </c>
      <c r="G485" s="17">
        <f t="shared" si="146"/>
        <v>0</v>
      </c>
    </row>
    <row r="486" spans="1:7" ht="12.75">
      <c r="A486" s="322" t="s">
        <v>51</v>
      </c>
      <c r="B486" s="317">
        <v>2130320280</v>
      </c>
      <c r="C486" s="322">
        <v>610</v>
      </c>
      <c r="D486" s="323" t="s">
        <v>104</v>
      </c>
      <c r="E486" s="17">
        <f>'№ 4 ведом'!F791</f>
        <v>74.4</v>
      </c>
      <c r="F486" s="17">
        <f>'№ 4 ведом'!G791</f>
        <v>0</v>
      </c>
      <c r="G486" s="17">
        <f>'№ 4 ведом'!H791</f>
        <v>0</v>
      </c>
    </row>
    <row r="487" spans="1:7" ht="31.5">
      <c r="A487" s="322" t="s">
        <v>51</v>
      </c>
      <c r="B487" s="317">
        <v>2500000000</v>
      </c>
      <c r="C487" s="322"/>
      <c r="D487" s="56" t="s">
        <v>323</v>
      </c>
      <c r="E487" s="17">
        <f>E488</f>
        <v>5345.800000000001</v>
      </c>
      <c r="F487" s="17">
        <f aca="true" t="shared" si="147" ref="F487:G487">F488</f>
        <v>4407.200000000001</v>
      </c>
      <c r="G487" s="17">
        <f t="shared" si="147"/>
        <v>4407.200000000001</v>
      </c>
    </row>
    <row r="488" spans="1:7" ht="31.5">
      <c r="A488" s="322" t="s">
        <v>51</v>
      </c>
      <c r="B488" s="317">
        <v>2520000000</v>
      </c>
      <c r="C488" s="322"/>
      <c r="D488" s="56" t="s">
        <v>235</v>
      </c>
      <c r="E488" s="17">
        <f>E497+E501+E505+E493+E489</f>
        <v>5345.800000000001</v>
      </c>
      <c r="F488" s="17">
        <f>F497+F501+F505+F493+F489</f>
        <v>4407.200000000001</v>
      </c>
      <c r="G488" s="17">
        <f>G497+G501+G505+G493+G489</f>
        <v>4407.200000000001</v>
      </c>
    </row>
    <row r="489" spans="1:7" ht="63">
      <c r="A489" s="322" t="s">
        <v>51</v>
      </c>
      <c r="B489" s="322">
        <v>2520100000</v>
      </c>
      <c r="C489" s="322"/>
      <c r="D489" s="56" t="s">
        <v>664</v>
      </c>
      <c r="E489" s="17">
        <f>E490</f>
        <v>385.6</v>
      </c>
      <c r="F489" s="17">
        <f aca="true" t="shared" si="148" ref="F489:G491">F490</f>
        <v>0</v>
      </c>
      <c r="G489" s="17">
        <f t="shared" si="148"/>
        <v>0</v>
      </c>
    </row>
    <row r="490" spans="1:7" ht="31.5">
      <c r="A490" s="322" t="s">
        <v>51</v>
      </c>
      <c r="B490" s="10" t="s">
        <v>665</v>
      </c>
      <c r="C490" s="322"/>
      <c r="D490" s="56" t="s">
        <v>666</v>
      </c>
      <c r="E490" s="17">
        <f>E491</f>
        <v>385.6</v>
      </c>
      <c r="F490" s="17">
        <f t="shared" si="148"/>
        <v>0</v>
      </c>
      <c r="G490" s="17">
        <f t="shared" si="148"/>
        <v>0</v>
      </c>
    </row>
    <row r="491" spans="1:7" ht="31.5">
      <c r="A491" s="322" t="s">
        <v>51</v>
      </c>
      <c r="B491" s="10" t="s">
        <v>665</v>
      </c>
      <c r="C491" s="317" t="s">
        <v>97</v>
      </c>
      <c r="D491" s="56" t="s">
        <v>98</v>
      </c>
      <c r="E491" s="17">
        <f>E492</f>
        <v>385.6</v>
      </c>
      <c r="F491" s="17">
        <f t="shared" si="148"/>
        <v>0</v>
      </c>
      <c r="G491" s="17">
        <f t="shared" si="148"/>
        <v>0</v>
      </c>
    </row>
    <row r="492" spans="1:7" ht="12.75">
      <c r="A492" s="322" t="s">
        <v>51</v>
      </c>
      <c r="B492" s="10" t="s">
        <v>665</v>
      </c>
      <c r="C492" s="322">
        <v>610</v>
      </c>
      <c r="D492" s="56" t="s">
        <v>104</v>
      </c>
      <c r="E492" s="17">
        <f>'№ 4 ведом'!F797</f>
        <v>385.6</v>
      </c>
      <c r="F492" s="17">
        <f>'№ 4 ведом'!G797</f>
        <v>0</v>
      </c>
      <c r="G492" s="17">
        <f>'№ 4 ведом'!H797</f>
        <v>0</v>
      </c>
    </row>
    <row r="493" spans="1:7" ht="47.25">
      <c r="A493" s="322" t="s">
        <v>51</v>
      </c>
      <c r="B493" s="317">
        <v>2520200000</v>
      </c>
      <c r="C493" s="322"/>
      <c r="D493" s="323" t="s">
        <v>296</v>
      </c>
      <c r="E493" s="17">
        <f>E494</f>
        <v>437</v>
      </c>
      <c r="F493" s="17">
        <f aca="true" t="shared" si="149" ref="F493:G495">F494</f>
        <v>0</v>
      </c>
      <c r="G493" s="17">
        <f t="shared" si="149"/>
        <v>0</v>
      </c>
    </row>
    <row r="494" spans="1:7" ht="12.75">
      <c r="A494" s="322" t="s">
        <v>51</v>
      </c>
      <c r="B494" s="317">
        <v>2520220190</v>
      </c>
      <c r="C494" s="317"/>
      <c r="D494" s="323" t="s">
        <v>337</v>
      </c>
      <c r="E494" s="17">
        <f>E495</f>
        <v>437</v>
      </c>
      <c r="F494" s="17">
        <f t="shared" si="149"/>
        <v>0</v>
      </c>
      <c r="G494" s="17">
        <f t="shared" si="149"/>
        <v>0</v>
      </c>
    </row>
    <row r="495" spans="1:7" ht="31.5">
      <c r="A495" s="322" t="s">
        <v>51</v>
      </c>
      <c r="B495" s="317">
        <v>2520220190</v>
      </c>
      <c r="C495" s="317" t="s">
        <v>97</v>
      </c>
      <c r="D495" s="323" t="s">
        <v>98</v>
      </c>
      <c r="E495" s="17">
        <f>E496</f>
        <v>437</v>
      </c>
      <c r="F495" s="17">
        <f t="shared" si="149"/>
        <v>0</v>
      </c>
      <c r="G495" s="17">
        <f t="shared" si="149"/>
        <v>0</v>
      </c>
    </row>
    <row r="496" spans="1:7" ht="12.75">
      <c r="A496" s="322" t="s">
        <v>51</v>
      </c>
      <c r="B496" s="317">
        <v>2520220190</v>
      </c>
      <c r="C496" s="317">
        <v>610</v>
      </c>
      <c r="D496" s="323" t="s">
        <v>104</v>
      </c>
      <c r="E496" s="17">
        <f>'№ 4 ведом'!F801</f>
        <v>437</v>
      </c>
      <c r="F496" s="17">
        <f>'№ 4 ведом'!G801</f>
        <v>0</v>
      </c>
      <c r="G496" s="17">
        <f>'№ 4 ведом'!H801</f>
        <v>0</v>
      </c>
    </row>
    <row r="497" spans="1:7" ht="31.5">
      <c r="A497" s="322" t="s">
        <v>51</v>
      </c>
      <c r="B497" s="317">
        <v>2520400000</v>
      </c>
      <c r="C497" s="322"/>
      <c r="D497" s="56" t="s">
        <v>343</v>
      </c>
      <c r="E497" s="17">
        <f>E498</f>
        <v>1580.5</v>
      </c>
      <c r="F497" s="17">
        <f aca="true" t="shared" si="150" ref="F497:G499">F498</f>
        <v>1386.7</v>
      </c>
      <c r="G497" s="17">
        <f t="shared" si="150"/>
        <v>1386.7</v>
      </c>
    </row>
    <row r="498" spans="1:7" ht="12.75">
      <c r="A498" s="322" t="s">
        <v>51</v>
      </c>
      <c r="B498" s="317">
        <v>2520420300</v>
      </c>
      <c r="C498" s="322"/>
      <c r="D498" s="56" t="s">
        <v>344</v>
      </c>
      <c r="E498" s="17">
        <f>E499</f>
        <v>1580.5</v>
      </c>
      <c r="F498" s="17">
        <f t="shared" si="150"/>
        <v>1386.7</v>
      </c>
      <c r="G498" s="17">
        <f t="shared" si="150"/>
        <v>1386.7</v>
      </c>
    </row>
    <row r="499" spans="1:7" ht="31.5">
      <c r="A499" s="322" t="s">
        <v>51</v>
      </c>
      <c r="B499" s="317">
        <v>2520420300</v>
      </c>
      <c r="C499" s="317" t="s">
        <v>97</v>
      </c>
      <c r="D499" s="56" t="s">
        <v>98</v>
      </c>
      <c r="E499" s="17">
        <f>E500</f>
        <v>1580.5</v>
      </c>
      <c r="F499" s="17">
        <f t="shared" si="150"/>
        <v>1386.7</v>
      </c>
      <c r="G499" s="17">
        <f t="shared" si="150"/>
        <v>1386.7</v>
      </c>
    </row>
    <row r="500" spans="1:7" ht="12.75">
      <c r="A500" s="322" t="s">
        <v>51</v>
      </c>
      <c r="B500" s="317">
        <v>2520420300</v>
      </c>
      <c r="C500" s="322">
        <v>610</v>
      </c>
      <c r="D500" s="56" t="s">
        <v>104</v>
      </c>
      <c r="E500" s="17">
        <f>'№ 4 ведом'!F805</f>
        <v>1580.5</v>
      </c>
      <c r="F500" s="17">
        <f>'№ 4 ведом'!G805</f>
        <v>1386.7</v>
      </c>
      <c r="G500" s="17">
        <f>'№ 4 ведом'!H805</f>
        <v>1386.7</v>
      </c>
    </row>
    <row r="501" spans="1:7" ht="31.5">
      <c r="A501" s="322" t="s">
        <v>51</v>
      </c>
      <c r="B501" s="317">
        <v>2520500000</v>
      </c>
      <c r="C501" s="322"/>
      <c r="D501" s="323" t="s">
        <v>360</v>
      </c>
      <c r="E501" s="17">
        <f>E502</f>
        <v>1444.8</v>
      </c>
      <c r="F501" s="17">
        <f aca="true" t="shared" si="151" ref="F501:G503">F502</f>
        <v>1522.6</v>
      </c>
      <c r="G501" s="17">
        <f t="shared" si="151"/>
        <v>1522.6</v>
      </c>
    </row>
    <row r="502" spans="1:7" ht="12.75">
      <c r="A502" s="322" t="s">
        <v>51</v>
      </c>
      <c r="B502" s="317">
        <v>2520520300</v>
      </c>
      <c r="C502" s="322"/>
      <c r="D502" s="323" t="s">
        <v>361</v>
      </c>
      <c r="E502" s="17">
        <f>E503</f>
        <v>1444.8</v>
      </c>
      <c r="F502" s="17">
        <f t="shared" si="151"/>
        <v>1522.6</v>
      </c>
      <c r="G502" s="17">
        <f t="shared" si="151"/>
        <v>1522.6</v>
      </c>
    </row>
    <row r="503" spans="1:7" ht="31.5">
      <c r="A503" s="322" t="s">
        <v>51</v>
      </c>
      <c r="B503" s="317">
        <v>2520520300</v>
      </c>
      <c r="C503" s="317" t="s">
        <v>97</v>
      </c>
      <c r="D503" s="56" t="s">
        <v>98</v>
      </c>
      <c r="E503" s="17">
        <f>E504</f>
        <v>1444.8</v>
      </c>
      <c r="F503" s="17">
        <f t="shared" si="151"/>
        <v>1522.6</v>
      </c>
      <c r="G503" s="17">
        <f t="shared" si="151"/>
        <v>1522.6</v>
      </c>
    </row>
    <row r="504" spans="1:7" ht="12.75">
      <c r="A504" s="322" t="s">
        <v>51</v>
      </c>
      <c r="B504" s="317">
        <v>2520520300</v>
      </c>
      <c r="C504" s="322">
        <v>610</v>
      </c>
      <c r="D504" s="56" t="s">
        <v>104</v>
      </c>
      <c r="E504" s="17">
        <f>'№ 4 ведом'!F809</f>
        <v>1444.8</v>
      </c>
      <c r="F504" s="17">
        <f>'№ 4 ведом'!G809</f>
        <v>1522.6</v>
      </c>
      <c r="G504" s="17">
        <f>'№ 4 ведом'!H809</f>
        <v>1522.6</v>
      </c>
    </row>
    <row r="505" spans="1:7" ht="31.5">
      <c r="A505" s="322" t="s">
        <v>51</v>
      </c>
      <c r="B505" s="317">
        <v>2520600000</v>
      </c>
      <c r="C505" s="322"/>
      <c r="D505" s="323" t="s">
        <v>359</v>
      </c>
      <c r="E505" s="17">
        <f>E506</f>
        <v>1497.9</v>
      </c>
      <c r="F505" s="17">
        <f aca="true" t="shared" si="152" ref="F505:G507">F506</f>
        <v>1497.9</v>
      </c>
      <c r="G505" s="17">
        <f t="shared" si="152"/>
        <v>1497.9</v>
      </c>
    </row>
    <row r="506" spans="1:7" ht="12.75">
      <c r="A506" s="322" t="s">
        <v>51</v>
      </c>
      <c r="B506" s="317">
        <v>2520620200</v>
      </c>
      <c r="C506" s="322"/>
      <c r="D506" s="323" t="s">
        <v>284</v>
      </c>
      <c r="E506" s="17">
        <f>E507</f>
        <v>1497.9</v>
      </c>
      <c r="F506" s="17">
        <f t="shared" si="152"/>
        <v>1497.9</v>
      </c>
      <c r="G506" s="17">
        <f t="shared" si="152"/>
        <v>1497.9</v>
      </c>
    </row>
    <row r="507" spans="1:7" ht="31.5">
      <c r="A507" s="322" t="s">
        <v>51</v>
      </c>
      <c r="B507" s="317">
        <v>2520620200</v>
      </c>
      <c r="C507" s="317" t="s">
        <v>97</v>
      </c>
      <c r="D507" s="56" t="s">
        <v>98</v>
      </c>
      <c r="E507" s="17">
        <f>E508</f>
        <v>1497.9</v>
      </c>
      <c r="F507" s="17">
        <f t="shared" si="152"/>
        <v>1497.9</v>
      </c>
      <c r="G507" s="17">
        <f t="shared" si="152"/>
        <v>1497.9</v>
      </c>
    </row>
    <row r="508" spans="1:7" ht="12.75">
      <c r="A508" s="322" t="s">
        <v>51</v>
      </c>
      <c r="B508" s="317">
        <v>2520620200</v>
      </c>
      <c r="C508" s="322">
        <v>610</v>
      </c>
      <c r="D508" s="56" t="s">
        <v>104</v>
      </c>
      <c r="E508" s="17">
        <f>'№ 4 ведом'!F813</f>
        <v>1497.9</v>
      </c>
      <c r="F508" s="17">
        <f>'№ 4 ведом'!G813</f>
        <v>1497.9</v>
      </c>
      <c r="G508" s="17">
        <f>'№ 4 ведом'!H813</f>
        <v>1497.9</v>
      </c>
    </row>
    <row r="509" spans="1:7" ht="12.75">
      <c r="A509" s="322" t="s">
        <v>51</v>
      </c>
      <c r="B509" s="317">
        <v>9900000000</v>
      </c>
      <c r="C509" s="317"/>
      <c r="D509" s="56" t="s">
        <v>105</v>
      </c>
      <c r="E509" s="17">
        <f>E510</f>
        <v>200</v>
      </c>
      <c r="F509" s="17">
        <f aca="true" t="shared" si="153" ref="F509:G512">F510</f>
        <v>0</v>
      </c>
      <c r="G509" s="17">
        <f t="shared" si="153"/>
        <v>0</v>
      </c>
    </row>
    <row r="510" spans="1:7" ht="47.25">
      <c r="A510" s="322" t="s">
        <v>51</v>
      </c>
      <c r="B510" s="317">
        <v>9920000000</v>
      </c>
      <c r="C510" s="317"/>
      <c r="D510" s="56" t="s">
        <v>699</v>
      </c>
      <c r="E510" s="17">
        <f>E511</f>
        <v>200</v>
      </c>
      <c r="F510" s="17">
        <f t="shared" si="153"/>
        <v>0</v>
      </c>
      <c r="G510" s="17">
        <f t="shared" si="153"/>
        <v>0</v>
      </c>
    </row>
    <row r="511" spans="1:7" ht="47.25">
      <c r="A511" s="322" t="s">
        <v>51</v>
      </c>
      <c r="B511" s="317">
        <v>9920010920</v>
      </c>
      <c r="C511" s="317"/>
      <c r="D511" s="56" t="s">
        <v>700</v>
      </c>
      <c r="E511" s="17">
        <f>E512</f>
        <v>200</v>
      </c>
      <c r="F511" s="17">
        <f t="shared" si="153"/>
        <v>0</v>
      </c>
      <c r="G511" s="17">
        <f t="shared" si="153"/>
        <v>0</v>
      </c>
    </row>
    <row r="512" spans="1:7" ht="31.5">
      <c r="A512" s="322" t="s">
        <v>51</v>
      </c>
      <c r="B512" s="317">
        <v>9920010920</v>
      </c>
      <c r="C512" s="317" t="s">
        <v>97</v>
      </c>
      <c r="D512" s="56" t="s">
        <v>98</v>
      </c>
      <c r="E512" s="17">
        <f>E513</f>
        <v>200</v>
      </c>
      <c r="F512" s="17">
        <f t="shared" si="153"/>
        <v>0</v>
      </c>
      <c r="G512" s="17">
        <f t="shared" si="153"/>
        <v>0</v>
      </c>
    </row>
    <row r="513" spans="1:7" ht="12.75">
      <c r="A513" s="322" t="s">
        <v>51</v>
      </c>
      <c r="B513" s="317">
        <v>9920010920</v>
      </c>
      <c r="C513" s="317">
        <v>610</v>
      </c>
      <c r="D513" s="56" t="s">
        <v>104</v>
      </c>
      <c r="E513" s="17">
        <f>'№ 4 ведом'!F818</f>
        <v>200</v>
      </c>
      <c r="F513" s="17">
        <f>'№ 4 ведом'!G818</f>
        <v>0</v>
      </c>
      <c r="G513" s="17">
        <f>'№ 4 ведом'!H818</f>
        <v>0</v>
      </c>
    </row>
    <row r="514" spans="1:7" ht="12.75">
      <c r="A514" s="322" t="s">
        <v>90</v>
      </c>
      <c r="B514" s="322" t="s">
        <v>66</v>
      </c>
      <c r="C514" s="322" t="s">
        <v>66</v>
      </c>
      <c r="D514" s="49" t="s">
        <v>91</v>
      </c>
      <c r="E514" s="17">
        <f>E515+E551</f>
        <v>42724.00000000001</v>
      </c>
      <c r="F514" s="17">
        <f>F515+F551</f>
        <v>38340.6</v>
      </c>
      <c r="G514" s="17">
        <f>G515+G551</f>
        <v>38290.6</v>
      </c>
    </row>
    <row r="515" spans="1:7" ht="47.25">
      <c r="A515" s="322" t="s">
        <v>90</v>
      </c>
      <c r="B515" s="317">
        <v>2100000000</v>
      </c>
      <c r="C515" s="322"/>
      <c r="D515" s="323" t="s">
        <v>324</v>
      </c>
      <c r="E515" s="17">
        <f>E516</f>
        <v>41861.200000000004</v>
      </c>
      <c r="F515" s="17">
        <f>F516</f>
        <v>37488</v>
      </c>
      <c r="G515" s="17">
        <f>G516</f>
        <v>37438</v>
      </c>
    </row>
    <row r="516" spans="1:7" ht="12.75">
      <c r="A516" s="322" t="s">
        <v>90</v>
      </c>
      <c r="B516" s="322">
        <v>2120000000</v>
      </c>
      <c r="C516" s="322"/>
      <c r="D516" s="323" t="s">
        <v>121</v>
      </c>
      <c r="E516" s="17">
        <f>E517+E547+E543</f>
        <v>41861.200000000004</v>
      </c>
      <c r="F516" s="17">
        <f>F517+F547+F543</f>
        <v>37488</v>
      </c>
      <c r="G516" s="17">
        <f>G517+G547+G543</f>
        <v>37438</v>
      </c>
    </row>
    <row r="517" spans="1:7" ht="47.25">
      <c r="A517" s="322" t="s">
        <v>90</v>
      </c>
      <c r="B517" s="322">
        <v>2120100000</v>
      </c>
      <c r="C517" s="322"/>
      <c r="D517" s="323" t="s">
        <v>122</v>
      </c>
      <c r="E517" s="17">
        <f>E524+E518+E537+E527+E530+E521+E540</f>
        <v>39171.00000000001</v>
      </c>
      <c r="F517" s="17">
        <f aca="true" t="shared" si="154" ref="F517:G517">F524+F518+F537+F527+F530+F521+F540</f>
        <v>37438</v>
      </c>
      <c r="G517" s="17">
        <f t="shared" si="154"/>
        <v>37438</v>
      </c>
    </row>
    <row r="518" spans="1:7" ht="47.25">
      <c r="A518" s="322" t="s">
        <v>90</v>
      </c>
      <c r="B518" s="322">
        <v>2120110690</v>
      </c>
      <c r="C518" s="322"/>
      <c r="D518" s="56" t="s">
        <v>238</v>
      </c>
      <c r="E518" s="17">
        <f aca="true" t="shared" si="155" ref="E518:G519">E519</f>
        <v>13785</v>
      </c>
      <c r="F518" s="17">
        <f t="shared" si="155"/>
        <v>12257.1</v>
      </c>
      <c r="G518" s="17">
        <f t="shared" si="155"/>
        <v>12257.1</v>
      </c>
    </row>
    <row r="519" spans="1:7" ht="31.5">
      <c r="A519" s="322" t="s">
        <v>90</v>
      </c>
      <c r="B519" s="322">
        <v>2120110690</v>
      </c>
      <c r="C519" s="317" t="s">
        <v>97</v>
      </c>
      <c r="D519" s="56" t="s">
        <v>98</v>
      </c>
      <c r="E519" s="17">
        <f t="shared" si="155"/>
        <v>13785</v>
      </c>
      <c r="F519" s="17">
        <f t="shared" si="155"/>
        <v>12257.1</v>
      </c>
      <c r="G519" s="17">
        <f t="shared" si="155"/>
        <v>12257.1</v>
      </c>
    </row>
    <row r="520" spans="1:7" ht="12.75">
      <c r="A520" s="322" t="s">
        <v>90</v>
      </c>
      <c r="B520" s="322">
        <v>2120110690</v>
      </c>
      <c r="C520" s="322">
        <v>610</v>
      </c>
      <c r="D520" s="56" t="s">
        <v>104</v>
      </c>
      <c r="E520" s="17">
        <f>'№ 4 ведом'!F301+'№ 4 ведом'!F825</f>
        <v>13785</v>
      </c>
      <c r="F520" s="17">
        <f>'№ 4 ведом'!G301+'№ 4 ведом'!G825</f>
        <v>12257.1</v>
      </c>
      <c r="G520" s="17">
        <f>'№ 4 ведом'!H301+'№ 4 ведом'!H825</f>
        <v>12257.1</v>
      </c>
    </row>
    <row r="521" spans="1:7" ht="47.25">
      <c r="A521" s="322" t="s">
        <v>90</v>
      </c>
      <c r="B521" s="10" t="s">
        <v>761</v>
      </c>
      <c r="C521" s="10"/>
      <c r="D521" s="42" t="s">
        <v>758</v>
      </c>
      <c r="E521" s="17">
        <f>E522</f>
        <v>126.1</v>
      </c>
      <c r="F521" s="17">
        <f aca="true" t="shared" si="156" ref="F521:G522">F522</f>
        <v>0</v>
      </c>
      <c r="G521" s="17">
        <f t="shared" si="156"/>
        <v>0</v>
      </c>
    </row>
    <row r="522" spans="1:7" ht="31.5">
      <c r="A522" s="322" t="s">
        <v>90</v>
      </c>
      <c r="B522" s="10" t="s">
        <v>761</v>
      </c>
      <c r="C522" s="317" t="s">
        <v>97</v>
      </c>
      <c r="D522" s="323" t="s">
        <v>98</v>
      </c>
      <c r="E522" s="17">
        <f>E523</f>
        <v>126.1</v>
      </c>
      <c r="F522" s="17">
        <f t="shared" si="156"/>
        <v>0</v>
      </c>
      <c r="G522" s="17">
        <f t="shared" si="156"/>
        <v>0</v>
      </c>
    </row>
    <row r="523" spans="1:7" ht="12.75">
      <c r="A523" s="322" t="s">
        <v>90</v>
      </c>
      <c r="B523" s="10" t="s">
        <v>761</v>
      </c>
      <c r="C523" s="322">
        <v>610</v>
      </c>
      <c r="D523" s="323" t="s">
        <v>104</v>
      </c>
      <c r="E523" s="17">
        <f>'№ 4 ведом'!F828+'№ 4 ведом'!F304</f>
        <v>126.1</v>
      </c>
      <c r="F523" s="17">
        <f>'№ 4 ведом'!G828+'№ 4 ведом'!G304</f>
        <v>0</v>
      </c>
      <c r="G523" s="17">
        <f>'№ 4 ведом'!H828+'№ 4 ведом'!H304</f>
        <v>0</v>
      </c>
    </row>
    <row r="524" spans="1:7" ht="31.5">
      <c r="A524" s="322" t="s">
        <v>90</v>
      </c>
      <c r="B524" s="322">
        <v>2120120010</v>
      </c>
      <c r="C524" s="322"/>
      <c r="D524" s="323" t="s">
        <v>123</v>
      </c>
      <c r="E524" s="17">
        <f aca="true" t="shared" si="157" ref="E524:G525">E525</f>
        <v>23340.5</v>
      </c>
      <c r="F524" s="17">
        <f t="shared" si="157"/>
        <v>23251.199999999997</v>
      </c>
      <c r="G524" s="17">
        <f t="shared" si="157"/>
        <v>23251.199999999997</v>
      </c>
    </row>
    <row r="525" spans="1:7" ht="31.5">
      <c r="A525" s="322" t="s">
        <v>90</v>
      </c>
      <c r="B525" s="322">
        <v>2120120010</v>
      </c>
      <c r="C525" s="317" t="s">
        <v>97</v>
      </c>
      <c r="D525" s="323" t="s">
        <v>98</v>
      </c>
      <c r="E525" s="17">
        <f t="shared" si="157"/>
        <v>23340.5</v>
      </c>
      <c r="F525" s="17">
        <f t="shared" si="157"/>
        <v>23251.199999999997</v>
      </c>
      <c r="G525" s="17">
        <f t="shared" si="157"/>
        <v>23251.199999999997</v>
      </c>
    </row>
    <row r="526" spans="1:7" ht="12.75">
      <c r="A526" s="322" t="s">
        <v>90</v>
      </c>
      <c r="B526" s="322">
        <v>2120120010</v>
      </c>
      <c r="C526" s="322">
        <v>610</v>
      </c>
      <c r="D526" s="323" t="s">
        <v>104</v>
      </c>
      <c r="E526" s="17">
        <f>'№ 4 ведом'!F831+'№ 4 ведом'!F307</f>
        <v>23340.5</v>
      </c>
      <c r="F526" s="17">
        <f>'№ 4 ведом'!G831+'№ 4 ведом'!G307</f>
        <v>23251.199999999997</v>
      </c>
      <c r="G526" s="17">
        <f>'№ 4 ведом'!H831+'№ 4 ведом'!H307</f>
        <v>23251.199999999997</v>
      </c>
    </row>
    <row r="527" spans="1:7" ht="31.5">
      <c r="A527" s="322" t="s">
        <v>90</v>
      </c>
      <c r="B527" s="322">
        <v>2120120020</v>
      </c>
      <c r="C527" s="322"/>
      <c r="D527" s="323" t="s">
        <v>657</v>
      </c>
      <c r="E527" s="17">
        <f>E528</f>
        <v>1778.8000000000002</v>
      </c>
      <c r="F527" s="17">
        <f aca="true" t="shared" si="158" ref="F527:G528">F528</f>
        <v>1778.8000000000002</v>
      </c>
      <c r="G527" s="17">
        <f t="shared" si="158"/>
        <v>1778.8000000000002</v>
      </c>
    </row>
    <row r="528" spans="1:7" ht="31.5">
      <c r="A528" s="322" t="s">
        <v>90</v>
      </c>
      <c r="B528" s="322">
        <v>2120120020</v>
      </c>
      <c r="C528" s="317" t="s">
        <v>97</v>
      </c>
      <c r="D528" s="323" t="s">
        <v>98</v>
      </c>
      <c r="E528" s="17">
        <f>E529</f>
        <v>1778.8000000000002</v>
      </c>
      <c r="F528" s="17">
        <f t="shared" si="158"/>
        <v>1778.8000000000002</v>
      </c>
      <c r="G528" s="17">
        <f t="shared" si="158"/>
        <v>1778.8000000000002</v>
      </c>
    </row>
    <row r="529" spans="1:7" ht="12.75">
      <c r="A529" s="322" t="s">
        <v>90</v>
      </c>
      <c r="B529" s="322">
        <v>2120120020</v>
      </c>
      <c r="C529" s="322">
        <v>610</v>
      </c>
      <c r="D529" s="323" t="s">
        <v>104</v>
      </c>
      <c r="E529" s="17">
        <f>'№ 4 ведом'!F834</f>
        <v>1778.8000000000002</v>
      </c>
      <c r="F529" s="17">
        <f>'№ 4 ведом'!G834</f>
        <v>1778.8000000000002</v>
      </c>
      <c r="G529" s="17">
        <f>'№ 4 ведом'!H834</f>
        <v>1778.8000000000002</v>
      </c>
    </row>
    <row r="530" spans="1:7" ht="47.25">
      <c r="A530" s="322" t="s">
        <v>90</v>
      </c>
      <c r="B530" s="322">
        <v>2120120030</v>
      </c>
      <c r="C530" s="322"/>
      <c r="D530" s="323" t="s">
        <v>667</v>
      </c>
      <c r="E530" s="21">
        <f>E531+E535</f>
        <v>0</v>
      </c>
      <c r="F530" s="21">
        <f aca="true" t="shared" si="159" ref="F530:G530">F531+F535</f>
        <v>27.099999999999998</v>
      </c>
      <c r="G530" s="21">
        <f t="shared" si="159"/>
        <v>27.099999999999998</v>
      </c>
    </row>
    <row r="531" spans="1:7" ht="31.5">
      <c r="A531" s="322" t="s">
        <v>90</v>
      </c>
      <c r="B531" s="322">
        <v>2120120030</v>
      </c>
      <c r="C531" s="317" t="s">
        <v>97</v>
      </c>
      <c r="D531" s="323" t="s">
        <v>98</v>
      </c>
      <c r="E531" s="21">
        <f>E532+E533+E534</f>
        <v>0</v>
      </c>
      <c r="F531" s="21">
        <f aca="true" t="shared" si="160" ref="F531:G531">F532+F533+F534</f>
        <v>20.4</v>
      </c>
      <c r="G531" s="21">
        <f t="shared" si="160"/>
        <v>20.4</v>
      </c>
    </row>
    <row r="532" spans="1:7" ht="12.75">
      <c r="A532" s="322" t="s">
        <v>90</v>
      </c>
      <c r="B532" s="322">
        <v>2120120030</v>
      </c>
      <c r="C532" s="322">
        <v>610</v>
      </c>
      <c r="D532" s="323" t="s">
        <v>104</v>
      </c>
      <c r="E532" s="21">
        <f>'№ 4 ведом'!F837</f>
        <v>0</v>
      </c>
      <c r="F532" s="21">
        <f>'№ 4 ведом'!G837</f>
        <v>6.8</v>
      </c>
      <c r="G532" s="21">
        <f>'№ 4 ведом'!H837</f>
        <v>6.8</v>
      </c>
    </row>
    <row r="533" spans="1:7" ht="12.75">
      <c r="A533" s="322" t="s">
        <v>90</v>
      </c>
      <c r="B533" s="322">
        <v>2120120030</v>
      </c>
      <c r="C533" s="322">
        <v>620</v>
      </c>
      <c r="D533" s="323" t="s">
        <v>668</v>
      </c>
      <c r="E533" s="21">
        <f>'№ 4 ведом'!F838</f>
        <v>0</v>
      </c>
      <c r="F533" s="21">
        <f>'№ 4 ведом'!G838</f>
        <v>6.8</v>
      </c>
      <c r="G533" s="21">
        <f>'№ 4 ведом'!H838</f>
        <v>6.8</v>
      </c>
    </row>
    <row r="534" spans="1:7" ht="47.25">
      <c r="A534" s="322" t="s">
        <v>90</v>
      </c>
      <c r="B534" s="322">
        <v>2120120030</v>
      </c>
      <c r="C534" s="322">
        <v>630</v>
      </c>
      <c r="D534" s="323" t="s">
        <v>670</v>
      </c>
      <c r="E534" s="21">
        <f>'№ 4 ведом'!F839</f>
        <v>0</v>
      </c>
      <c r="F534" s="21">
        <f>'№ 4 ведом'!G839</f>
        <v>6.8</v>
      </c>
      <c r="G534" s="21">
        <f>'№ 4 ведом'!H839</f>
        <v>6.8</v>
      </c>
    </row>
    <row r="535" spans="1:7" ht="12.75">
      <c r="A535" s="322" t="s">
        <v>90</v>
      </c>
      <c r="B535" s="322">
        <v>2120120030</v>
      </c>
      <c r="C535" s="322">
        <v>800</v>
      </c>
      <c r="D535" s="323" t="s">
        <v>71</v>
      </c>
      <c r="E535" s="21">
        <f>E536</f>
        <v>0</v>
      </c>
      <c r="F535" s="21">
        <f aca="true" t="shared" si="161" ref="F535:G535">F536</f>
        <v>6.7</v>
      </c>
      <c r="G535" s="21">
        <f t="shared" si="161"/>
        <v>6.7</v>
      </c>
    </row>
    <row r="536" spans="1:7" ht="47.25">
      <c r="A536" s="322" t="s">
        <v>90</v>
      </c>
      <c r="B536" s="322">
        <v>2120120030</v>
      </c>
      <c r="C536" s="322">
        <v>810</v>
      </c>
      <c r="D536" s="323" t="s">
        <v>669</v>
      </c>
      <c r="E536" s="21">
        <f>'№ 4 ведом'!F841</f>
        <v>0</v>
      </c>
      <c r="F536" s="21">
        <f>'№ 4 ведом'!G841</f>
        <v>6.7</v>
      </c>
      <c r="G536" s="21">
        <f>'№ 4 ведом'!H841</f>
        <v>6.7</v>
      </c>
    </row>
    <row r="537" spans="1:7" ht="47.25">
      <c r="A537" s="322" t="s">
        <v>90</v>
      </c>
      <c r="B537" s="322" t="s">
        <v>307</v>
      </c>
      <c r="C537" s="322"/>
      <c r="D537" s="56" t="s">
        <v>247</v>
      </c>
      <c r="E537" s="17">
        <f aca="true" t="shared" si="162" ref="E537:G538">E538</f>
        <v>139.3</v>
      </c>
      <c r="F537" s="17">
        <f t="shared" si="162"/>
        <v>123.8</v>
      </c>
      <c r="G537" s="17">
        <f t="shared" si="162"/>
        <v>123.8</v>
      </c>
    </row>
    <row r="538" spans="1:7" ht="31.5">
      <c r="A538" s="322" t="s">
        <v>90</v>
      </c>
      <c r="B538" s="322" t="s">
        <v>307</v>
      </c>
      <c r="C538" s="317" t="s">
        <v>97</v>
      </c>
      <c r="D538" s="56" t="s">
        <v>98</v>
      </c>
      <c r="E538" s="17">
        <f t="shared" si="162"/>
        <v>139.3</v>
      </c>
      <c r="F538" s="17">
        <f t="shared" si="162"/>
        <v>123.8</v>
      </c>
      <c r="G538" s="17">
        <f t="shared" si="162"/>
        <v>123.8</v>
      </c>
    </row>
    <row r="539" spans="1:7" ht="12.75">
      <c r="A539" s="322" t="s">
        <v>90</v>
      </c>
      <c r="B539" s="322" t="s">
        <v>307</v>
      </c>
      <c r="C539" s="322">
        <v>610</v>
      </c>
      <c r="D539" s="56" t="s">
        <v>104</v>
      </c>
      <c r="E539" s="17">
        <f>'№ 4 ведом'!F844+'№ 4 ведом'!F310</f>
        <v>139.3</v>
      </c>
      <c r="F539" s="17">
        <f>'№ 4 ведом'!G844+'№ 4 ведом'!G310</f>
        <v>123.8</v>
      </c>
      <c r="G539" s="17">
        <f>'№ 4 ведом'!H844+'№ 4 ведом'!H310</f>
        <v>123.8</v>
      </c>
    </row>
    <row r="540" spans="1:7" ht="47.25">
      <c r="A540" s="322" t="s">
        <v>90</v>
      </c>
      <c r="B540" s="10" t="s">
        <v>762</v>
      </c>
      <c r="C540" s="11"/>
      <c r="D540" s="323" t="s">
        <v>760</v>
      </c>
      <c r="E540" s="67">
        <f>E541</f>
        <v>1.3</v>
      </c>
      <c r="F540" s="67">
        <f aca="true" t="shared" si="163" ref="F540:G541">F541</f>
        <v>0</v>
      </c>
      <c r="G540" s="67">
        <f t="shared" si="163"/>
        <v>0</v>
      </c>
    </row>
    <row r="541" spans="1:7" ht="31.5">
      <c r="A541" s="322" t="s">
        <v>90</v>
      </c>
      <c r="B541" s="10" t="s">
        <v>762</v>
      </c>
      <c r="C541" s="317" t="s">
        <v>97</v>
      </c>
      <c r="D541" s="323" t="s">
        <v>98</v>
      </c>
      <c r="E541" s="67">
        <f>E542</f>
        <v>1.3</v>
      </c>
      <c r="F541" s="67">
        <f t="shared" si="163"/>
        <v>0</v>
      </c>
      <c r="G541" s="67">
        <f t="shared" si="163"/>
        <v>0</v>
      </c>
    </row>
    <row r="542" spans="1:7" ht="12.75">
      <c r="A542" s="322" t="s">
        <v>90</v>
      </c>
      <c r="B542" s="10" t="s">
        <v>762</v>
      </c>
      <c r="C542" s="322">
        <v>610</v>
      </c>
      <c r="D542" s="323" t="s">
        <v>104</v>
      </c>
      <c r="E542" s="67">
        <f>'№ 4 ведом'!F313+'№ 4 ведом'!F847</f>
        <v>1.3</v>
      </c>
      <c r="F542" s="67">
        <f>'№ 4 ведом'!G313+'№ 4 ведом'!G847</f>
        <v>0</v>
      </c>
      <c r="G542" s="67">
        <f>'№ 4 ведом'!H313+'№ 4 ведом'!H847</f>
        <v>0</v>
      </c>
    </row>
    <row r="543" spans="1:7" ht="63">
      <c r="A543" s="78" t="s">
        <v>90</v>
      </c>
      <c r="B543" s="317">
        <v>2120200000</v>
      </c>
      <c r="C543" s="322"/>
      <c r="D543" s="134" t="s">
        <v>753</v>
      </c>
      <c r="E543" s="67">
        <f>E544</f>
        <v>0</v>
      </c>
      <c r="F543" s="67">
        <f aca="true" t="shared" si="164" ref="F543:G545">F544</f>
        <v>50</v>
      </c>
      <c r="G543" s="67">
        <f t="shared" si="164"/>
        <v>0</v>
      </c>
    </row>
    <row r="544" spans="1:7" ht="31.5">
      <c r="A544" s="78" t="s">
        <v>90</v>
      </c>
      <c r="B544" s="317">
        <v>2120220020</v>
      </c>
      <c r="C544" s="322"/>
      <c r="D544" s="134" t="s">
        <v>754</v>
      </c>
      <c r="E544" s="67">
        <f>E545</f>
        <v>0</v>
      </c>
      <c r="F544" s="67">
        <f t="shared" si="164"/>
        <v>50</v>
      </c>
      <c r="G544" s="67">
        <f t="shared" si="164"/>
        <v>0</v>
      </c>
    </row>
    <row r="545" spans="1:7" ht="31.5">
      <c r="A545" s="78" t="s">
        <v>90</v>
      </c>
      <c r="B545" s="317">
        <v>2120220020</v>
      </c>
      <c r="C545" s="317" t="s">
        <v>97</v>
      </c>
      <c r="D545" s="56" t="s">
        <v>98</v>
      </c>
      <c r="E545" s="67">
        <f>E546</f>
        <v>0</v>
      </c>
      <c r="F545" s="67">
        <f t="shared" si="164"/>
        <v>50</v>
      </c>
      <c r="G545" s="67">
        <f t="shared" si="164"/>
        <v>0</v>
      </c>
    </row>
    <row r="546" spans="1:7" ht="12.75">
      <c r="A546" s="322" t="s">
        <v>90</v>
      </c>
      <c r="B546" s="221">
        <v>2120220020</v>
      </c>
      <c r="C546" s="63">
        <v>610</v>
      </c>
      <c r="D546" s="222" t="s">
        <v>104</v>
      </c>
      <c r="E546" s="67">
        <f>'№ 4 ведом'!F317</f>
        <v>0</v>
      </c>
      <c r="F546" s="67">
        <f>'№ 4 ведом'!G317</f>
        <v>50</v>
      </c>
      <c r="G546" s="67">
        <f>'№ 4 ведом'!H317</f>
        <v>0</v>
      </c>
    </row>
    <row r="547" spans="1:7" ht="31.5">
      <c r="A547" s="322" t="s">
        <v>90</v>
      </c>
      <c r="B547" s="322" t="s">
        <v>332</v>
      </c>
      <c r="C547" s="322"/>
      <c r="D547" s="56" t="s">
        <v>333</v>
      </c>
      <c r="E547" s="67">
        <f>E548</f>
        <v>2690.2000000000003</v>
      </c>
      <c r="F547" s="67">
        <f aca="true" t="shared" si="165" ref="F547:G547">F548</f>
        <v>0</v>
      </c>
      <c r="G547" s="67">
        <f t="shared" si="165"/>
        <v>0</v>
      </c>
    </row>
    <row r="548" spans="1:7" ht="47.25">
      <c r="A548" s="322" t="s">
        <v>90</v>
      </c>
      <c r="B548" s="322" t="s">
        <v>365</v>
      </c>
      <c r="C548" s="322"/>
      <c r="D548" s="56" t="s">
        <v>366</v>
      </c>
      <c r="E548" s="21">
        <f>E549</f>
        <v>2690.2000000000003</v>
      </c>
      <c r="F548" s="21">
        <f aca="true" t="shared" si="166" ref="F548:G549">F549</f>
        <v>0</v>
      </c>
      <c r="G548" s="21">
        <f t="shared" si="166"/>
        <v>0</v>
      </c>
    </row>
    <row r="549" spans="1:7" ht="31.5">
      <c r="A549" s="322" t="s">
        <v>90</v>
      </c>
      <c r="B549" s="322" t="s">
        <v>365</v>
      </c>
      <c r="C549" s="317" t="s">
        <v>97</v>
      </c>
      <c r="D549" s="56" t="s">
        <v>98</v>
      </c>
      <c r="E549" s="21">
        <f>E550</f>
        <v>2690.2000000000003</v>
      </c>
      <c r="F549" s="21">
        <f t="shared" si="166"/>
        <v>0</v>
      </c>
      <c r="G549" s="21">
        <f t="shared" si="166"/>
        <v>0</v>
      </c>
    </row>
    <row r="550" spans="1:7" ht="12.75">
      <c r="A550" s="322" t="s">
        <v>90</v>
      </c>
      <c r="B550" s="322" t="s">
        <v>365</v>
      </c>
      <c r="C550" s="322">
        <v>610</v>
      </c>
      <c r="D550" s="56" t="s">
        <v>104</v>
      </c>
      <c r="E550" s="21">
        <f>'№ 4 ведом'!F321</f>
        <v>2690.2000000000003</v>
      </c>
      <c r="F550" s="21">
        <f>'№ 4 ведом'!G321</f>
        <v>0</v>
      </c>
      <c r="G550" s="21">
        <f>'№ 4 ведом'!H321</f>
        <v>0</v>
      </c>
    </row>
    <row r="551" spans="1:7" ht="31.5">
      <c r="A551" s="322" t="s">
        <v>90</v>
      </c>
      <c r="B551" s="317">
        <v>2500000000</v>
      </c>
      <c r="C551" s="322"/>
      <c r="D551" s="323" t="s">
        <v>323</v>
      </c>
      <c r="E551" s="67">
        <f>E552</f>
        <v>862.8</v>
      </c>
      <c r="F551" s="67">
        <f aca="true" t="shared" si="167" ref="F551:G551">F552</f>
        <v>852.5999999999999</v>
      </c>
      <c r="G551" s="67">
        <f t="shared" si="167"/>
        <v>852.5999999999999</v>
      </c>
    </row>
    <row r="552" spans="1:7" ht="31.5">
      <c r="A552" s="322" t="s">
        <v>90</v>
      </c>
      <c r="B552" s="317">
        <v>2520000000</v>
      </c>
      <c r="C552" s="322"/>
      <c r="D552" s="323" t="s">
        <v>249</v>
      </c>
      <c r="E552" s="67">
        <f>E553+E557+E561</f>
        <v>862.8</v>
      </c>
      <c r="F552" s="67">
        <f aca="true" t="shared" si="168" ref="F552:G552">F553+F557+F561</f>
        <v>852.5999999999999</v>
      </c>
      <c r="G552" s="67">
        <f t="shared" si="168"/>
        <v>852.5999999999999</v>
      </c>
    </row>
    <row r="553" spans="1:7" ht="31.5">
      <c r="A553" s="322" t="s">
        <v>90</v>
      </c>
      <c r="B553" s="317">
        <v>2520400000</v>
      </c>
      <c r="C553" s="322"/>
      <c r="D553" s="56" t="s">
        <v>343</v>
      </c>
      <c r="E553" s="67">
        <f>E554</f>
        <v>95.1</v>
      </c>
      <c r="F553" s="67">
        <f aca="true" t="shared" si="169" ref="F553:G555">F554</f>
        <v>95.1</v>
      </c>
      <c r="G553" s="67">
        <f t="shared" si="169"/>
        <v>95.1</v>
      </c>
    </row>
    <row r="554" spans="1:7" ht="12.75">
      <c r="A554" s="322" t="s">
        <v>90</v>
      </c>
      <c r="B554" s="317">
        <v>2520420300</v>
      </c>
      <c r="C554" s="322"/>
      <c r="D554" s="56" t="s">
        <v>344</v>
      </c>
      <c r="E554" s="67">
        <f>E555</f>
        <v>95.1</v>
      </c>
      <c r="F554" s="67">
        <f t="shared" si="169"/>
        <v>95.1</v>
      </c>
      <c r="G554" s="67">
        <f t="shared" si="169"/>
        <v>95.1</v>
      </c>
    </row>
    <row r="555" spans="1:7" ht="31.5">
      <c r="A555" s="322" t="s">
        <v>90</v>
      </c>
      <c r="B555" s="317">
        <v>2520420300</v>
      </c>
      <c r="C555" s="317" t="s">
        <v>97</v>
      </c>
      <c r="D555" s="56" t="s">
        <v>98</v>
      </c>
      <c r="E555" s="67">
        <f>E556</f>
        <v>95.1</v>
      </c>
      <c r="F555" s="67">
        <f t="shared" si="169"/>
        <v>95.1</v>
      </c>
      <c r="G555" s="67">
        <f t="shared" si="169"/>
        <v>95.1</v>
      </c>
    </row>
    <row r="556" spans="1:7" ht="12.75">
      <c r="A556" s="322" t="s">
        <v>90</v>
      </c>
      <c r="B556" s="317">
        <v>2520420300</v>
      </c>
      <c r="C556" s="322">
        <v>610</v>
      </c>
      <c r="D556" s="56" t="s">
        <v>104</v>
      </c>
      <c r="E556" s="67">
        <f>'№ 4 ведом'!F327+'№ 4 ведом'!F853</f>
        <v>95.1</v>
      </c>
      <c r="F556" s="67">
        <f>'№ 4 ведом'!G327+'№ 4 ведом'!G853</f>
        <v>95.1</v>
      </c>
      <c r="G556" s="67">
        <f>'№ 4 ведом'!H327+'№ 4 ведом'!H853</f>
        <v>95.1</v>
      </c>
    </row>
    <row r="557" spans="1:7" ht="31.5">
      <c r="A557" s="322" t="s">
        <v>90</v>
      </c>
      <c r="B557" s="317">
        <v>2520500000</v>
      </c>
      <c r="C557" s="322"/>
      <c r="D557" s="323" t="s">
        <v>360</v>
      </c>
      <c r="E557" s="67">
        <f>E558</f>
        <v>147.39999999999998</v>
      </c>
      <c r="F557" s="67">
        <f aca="true" t="shared" si="170" ref="F557:G559">F558</f>
        <v>137.2</v>
      </c>
      <c r="G557" s="67">
        <f t="shared" si="170"/>
        <v>137.2</v>
      </c>
    </row>
    <row r="558" spans="1:7" ht="12.75">
      <c r="A558" s="322" t="s">
        <v>90</v>
      </c>
      <c r="B558" s="317">
        <v>2520520300</v>
      </c>
      <c r="C558" s="322"/>
      <c r="D558" s="323" t="s">
        <v>361</v>
      </c>
      <c r="E558" s="67">
        <f>E559</f>
        <v>147.39999999999998</v>
      </c>
      <c r="F558" s="67">
        <f t="shared" si="170"/>
        <v>137.2</v>
      </c>
      <c r="G558" s="67">
        <f t="shared" si="170"/>
        <v>137.2</v>
      </c>
    </row>
    <row r="559" spans="1:7" ht="31.5">
      <c r="A559" s="322" t="s">
        <v>90</v>
      </c>
      <c r="B559" s="317">
        <v>2520520300</v>
      </c>
      <c r="C559" s="317" t="s">
        <v>97</v>
      </c>
      <c r="D559" s="56" t="s">
        <v>98</v>
      </c>
      <c r="E559" s="67">
        <f>E560</f>
        <v>147.39999999999998</v>
      </c>
      <c r="F559" s="67">
        <f t="shared" si="170"/>
        <v>137.2</v>
      </c>
      <c r="G559" s="67">
        <f t="shared" si="170"/>
        <v>137.2</v>
      </c>
    </row>
    <row r="560" spans="1:7" ht="12.75">
      <c r="A560" s="322" t="s">
        <v>90</v>
      </c>
      <c r="B560" s="317">
        <v>2520520300</v>
      </c>
      <c r="C560" s="322">
        <v>610</v>
      </c>
      <c r="D560" s="56" t="s">
        <v>104</v>
      </c>
      <c r="E560" s="67">
        <f>'№ 4 ведом'!F331+'№ 4 ведом'!F857</f>
        <v>147.39999999999998</v>
      </c>
      <c r="F560" s="67">
        <f>'№ 4 ведом'!G331+'№ 4 ведом'!G857</f>
        <v>137.2</v>
      </c>
      <c r="G560" s="67">
        <f>'№ 4 ведом'!H331+'№ 4 ведом'!H857</f>
        <v>137.2</v>
      </c>
    </row>
    <row r="561" spans="1:7" ht="31.5">
      <c r="A561" s="322" t="s">
        <v>90</v>
      </c>
      <c r="B561" s="317">
        <v>2520600000</v>
      </c>
      <c r="C561" s="322"/>
      <c r="D561" s="323" t="s">
        <v>359</v>
      </c>
      <c r="E561" s="67">
        <f>E562</f>
        <v>620.3</v>
      </c>
      <c r="F561" s="67">
        <f aca="true" t="shared" si="171" ref="F561:G563">F562</f>
        <v>620.3</v>
      </c>
      <c r="G561" s="67">
        <f t="shared" si="171"/>
        <v>620.3</v>
      </c>
    </row>
    <row r="562" spans="1:7" ht="12.75">
      <c r="A562" s="322" t="s">
        <v>90</v>
      </c>
      <c r="B562" s="317">
        <v>2520620200</v>
      </c>
      <c r="C562" s="322"/>
      <c r="D562" s="323" t="s">
        <v>284</v>
      </c>
      <c r="E562" s="67">
        <f>E563</f>
        <v>620.3</v>
      </c>
      <c r="F562" s="67">
        <f t="shared" si="171"/>
        <v>620.3</v>
      </c>
      <c r="G562" s="67">
        <f t="shared" si="171"/>
        <v>620.3</v>
      </c>
    </row>
    <row r="563" spans="1:7" ht="31.5">
      <c r="A563" s="322" t="s">
        <v>90</v>
      </c>
      <c r="B563" s="317">
        <v>2520620200</v>
      </c>
      <c r="C563" s="317" t="s">
        <v>97</v>
      </c>
      <c r="D563" s="56" t="s">
        <v>98</v>
      </c>
      <c r="E563" s="67">
        <f>E564</f>
        <v>620.3</v>
      </c>
      <c r="F563" s="67">
        <f t="shared" si="171"/>
        <v>620.3</v>
      </c>
      <c r="G563" s="67">
        <f t="shared" si="171"/>
        <v>620.3</v>
      </c>
    </row>
    <row r="564" spans="1:7" ht="12.75">
      <c r="A564" s="322" t="s">
        <v>90</v>
      </c>
      <c r="B564" s="317">
        <v>2520620200</v>
      </c>
      <c r="C564" s="322">
        <v>610</v>
      </c>
      <c r="D564" s="56" t="s">
        <v>104</v>
      </c>
      <c r="E564" s="67">
        <f>'№ 4 ведом'!F335+'№ 4 ведом'!F861</f>
        <v>620.3</v>
      </c>
      <c r="F564" s="67">
        <f>'№ 4 ведом'!G335+'№ 4 ведом'!G861</f>
        <v>620.3</v>
      </c>
      <c r="G564" s="67">
        <f>'№ 4 ведом'!H335+'№ 4 ведом'!H861</f>
        <v>620.3</v>
      </c>
    </row>
    <row r="565" spans="1:7" ht="31.5">
      <c r="A565" s="22" t="s">
        <v>197</v>
      </c>
      <c r="B565" s="63"/>
      <c r="C565" s="63"/>
      <c r="D565" s="65" t="s">
        <v>225</v>
      </c>
      <c r="E565" s="67">
        <f aca="true" t="shared" si="172" ref="E565:G570">E566</f>
        <v>150</v>
      </c>
      <c r="F565" s="17">
        <f t="shared" si="172"/>
        <v>150</v>
      </c>
      <c r="G565" s="17">
        <f t="shared" si="172"/>
        <v>150</v>
      </c>
    </row>
    <row r="566" spans="1:7" ht="47.25">
      <c r="A566" s="22" t="s">
        <v>197</v>
      </c>
      <c r="B566" s="317">
        <v>2600000000</v>
      </c>
      <c r="C566" s="317"/>
      <c r="D566" s="323" t="s">
        <v>328</v>
      </c>
      <c r="E566" s="17">
        <f t="shared" si="172"/>
        <v>150</v>
      </c>
      <c r="F566" s="17">
        <f t="shared" si="172"/>
        <v>150</v>
      </c>
      <c r="G566" s="17">
        <f t="shared" si="172"/>
        <v>150</v>
      </c>
    </row>
    <row r="567" spans="1:7" ht="47.25">
      <c r="A567" s="22" t="s">
        <v>197</v>
      </c>
      <c r="B567" s="317">
        <v>2630000000</v>
      </c>
      <c r="C567" s="1"/>
      <c r="D567" s="47" t="s">
        <v>198</v>
      </c>
      <c r="E567" s="17">
        <f t="shared" si="172"/>
        <v>150</v>
      </c>
      <c r="F567" s="17">
        <f t="shared" si="172"/>
        <v>150</v>
      </c>
      <c r="G567" s="17">
        <f t="shared" si="172"/>
        <v>150</v>
      </c>
    </row>
    <row r="568" spans="1:7" ht="31.5">
      <c r="A568" s="22" t="s">
        <v>197</v>
      </c>
      <c r="B568" s="317">
        <v>2630100000</v>
      </c>
      <c r="C568" s="322"/>
      <c r="D568" s="323" t="s">
        <v>200</v>
      </c>
      <c r="E568" s="17">
        <f t="shared" si="172"/>
        <v>150</v>
      </c>
      <c r="F568" s="17">
        <f t="shared" si="172"/>
        <v>150</v>
      </c>
      <c r="G568" s="17">
        <f t="shared" si="172"/>
        <v>150</v>
      </c>
    </row>
    <row r="569" spans="1:7" ht="12.75">
      <c r="A569" s="22" t="s">
        <v>197</v>
      </c>
      <c r="B569" s="317">
        <v>2630120510</v>
      </c>
      <c r="C569" s="322"/>
      <c r="D569" s="323" t="s">
        <v>202</v>
      </c>
      <c r="E569" s="17">
        <f t="shared" si="172"/>
        <v>150</v>
      </c>
      <c r="F569" s="17">
        <f t="shared" si="172"/>
        <v>150</v>
      </c>
      <c r="G569" s="17">
        <f t="shared" si="172"/>
        <v>150</v>
      </c>
    </row>
    <row r="570" spans="1:7" ht="31.5">
      <c r="A570" s="22" t="s">
        <v>197</v>
      </c>
      <c r="B570" s="317">
        <v>2630120510</v>
      </c>
      <c r="C570" s="317" t="s">
        <v>69</v>
      </c>
      <c r="D570" s="323" t="s">
        <v>95</v>
      </c>
      <c r="E570" s="17">
        <f t="shared" si="172"/>
        <v>150</v>
      </c>
      <c r="F570" s="17">
        <f t="shared" si="172"/>
        <v>150</v>
      </c>
      <c r="G570" s="17">
        <f t="shared" si="172"/>
        <v>150</v>
      </c>
    </row>
    <row r="571" spans="1:7" ht="31.5">
      <c r="A571" s="22" t="s">
        <v>197</v>
      </c>
      <c r="B571" s="317">
        <v>2630120510</v>
      </c>
      <c r="C571" s="322">
        <v>240</v>
      </c>
      <c r="D571" s="323" t="s">
        <v>223</v>
      </c>
      <c r="E571" s="17">
        <f>'№ 4 ведом'!F342</f>
        <v>150</v>
      </c>
      <c r="F571" s="17">
        <f>'№ 4 ведом'!G342</f>
        <v>150</v>
      </c>
      <c r="G571" s="17">
        <f>'№ 4 ведом'!H342</f>
        <v>150</v>
      </c>
    </row>
    <row r="572" spans="1:7" ht="12.75">
      <c r="A572" s="322" t="s">
        <v>38</v>
      </c>
      <c r="B572" s="322" t="s">
        <v>66</v>
      </c>
      <c r="C572" s="322" t="s">
        <v>66</v>
      </c>
      <c r="D572" s="49" t="s">
        <v>99</v>
      </c>
      <c r="E572" s="21">
        <f>E582+E573</f>
        <v>135.6</v>
      </c>
      <c r="F572" s="21">
        <f aca="true" t="shared" si="173" ref="F572:G572">F582+F573</f>
        <v>212.4</v>
      </c>
      <c r="G572" s="21">
        <f t="shared" si="173"/>
        <v>212.4</v>
      </c>
    </row>
    <row r="573" spans="1:7" ht="31.5">
      <c r="A573" s="322" t="s">
        <v>38</v>
      </c>
      <c r="B573" s="317">
        <v>2130000000</v>
      </c>
      <c r="C573" s="322"/>
      <c r="D573" s="49" t="s">
        <v>114</v>
      </c>
      <c r="E573" s="17">
        <f>E574+E578</f>
        <v>85.5</v>
      </c>
      <c r="F573" s="17">
        <f>F574+F578</f>
        <v>85.5</v>
      </c>
      <c r="G573" s="17">
        <f>G574+G578</f>
        <v>85.5</v>
      </c>
    </row>
    <row r="574" spans="1:7" ht="31.5">
      <c r="A574" s="322" t="s">
        <v>38</v>
      </c>
      <c r="B574" s="322">
        <v>2130200000</v>
      </c>
      <c r="C574" s="322"/>
      <c r="D574" s="49" t="s">
        <v>172</v>
      </c>
      <c r="E574" s="17">
        <f>E575</f>
        <v>15.7</v>
      </c>
      <c r="F574" s="17">
        <f aca="true" t="shared" si="174" ref="F574:G576">F575</f>
        <v>15.7</v>
      </c>
      <c r="G574" s="17">
        <f t="shared" si="174"/>
        <v>15.7</v>
      </c>
    </row>
    <row r="575" spans="1:7" ht="31.5">
      <c r="A575" s="322" t="s">
        <v>38</v>
      </c>
      <c r="B575" s="322">
        <v>2130220270</v>
      </c>
      <c r="C575" s="322"/>
      <c r="D575" s="49" t="s">
        <v>173</v>
      </c>
      <c r="E575" s="17">
        <f>E576</f>
        <v>15.7</v>
      </c>
      <c r="F575" s="17">
        <f t="shared" si="174"/>
        <v>15.7</v>
      </c>
      <c r="G575" s="17">
        <f t="shared" si="174"/>
        <v>15.7</v>
      </c>
    </row>
    <row r="576" spans="1:7" ht="12.75">
      <c r="A576" s="322" t="s">
        <v>38</v>
      </c>
      <c r="B576" s="322">
        <v>2130220270</v>
      </c>
      <c r="C576" s="317" t="s">
        <v>73</v>
      </c>
      <c r="D576" s="323" t="s">
        <v>74</v>
      </c>
      <c r="E576" s="17">
        <f>E577</f>
        <v>15.7</v>
      </c>
      <c r="F576" s="17">
        <f t="shared" si="174"/>
        <v>15.7</v>
      </c>
      <c r="G576" s="17">
        <f t="shared" si="174"/>
        <v>15.7</v>
      </c>
    </row>
    <row r="577" spans="1:7" ht="12.75">
      <c r="A577" s="322" t="s">
        <v>38</v>
      </c>
      <c r="B577" s="322">
        <v>2130220270</v>
      </c>
      <c r="C577" s="322">
        <v>350</v>
      </c>
      <c r="D577" s="49" t="s">
        <v>151</v>
      </c>
      <c r="E577" s="17">
        <f>'№ 4 ведом'!F349</f>
        <v>15.7</v>
      </c>
      <c r="F577" s="17">
        <f>'№ 4 ведом'!G349</f>
        <v>15.7</v>
      </c>
      <c r="G577" s="17">
        <f>'№ 4 ведом'!H349</f>
        <v>15.7</v>
      </c>
    </row>
    <row r="578" spans="1:7" ht="31.5">
      <c r="A578" s="322" t="s">
        <v>38</v>
      </c>
      <c r="B578" s="322">
        <v>2130400000</v>
      </c>
      <c r="C578" s="322"/>
      <c r="D578" s="49" t="s">
        <v>137</v>
      </c>
      <c r="E578" s="17">
        <f>E579</f>
        <v>69.8</v>
      </c>
      <c r="F578" s="17">
        <f aca="true" t="shared" si="175" ref="F578:G580">F579</f>
        <v>69.8</v>
      </c>
      <c r="G578" s="17">
        <f t="shared" si="175"/>
        <v>69.8</v>
      </c>
    </row>
    <row r="579" spans="1:7" ht="31.5">
      <c r="A579" s="322" t="s">
        <v>38</v>
      </c>
      <c r="B579" s="322">
        <v>2130420290</v>
      </c>
      <c r="C579" s="322"/>
      <c r="D579" s="49" t="s">
        <v>138</v>
      </c>
      <c r="E579" s="17">
        <f>E580</f>
        <v>69.8</v>
      </c>
      <c r="F579" s="17">
        <f t="shared" si="175"/>
        <v>69.8</v>
      </c>
      <c r="G579" s="17">
        <f t="shared" si="175"/>
        <v>69.8</v>
      </c>
    </row>
    <row r="580" spans="1:7" ht="31.5">
      <c r="A580" s="322" t="s">
        <v>38</v>
      </c>
      <c r="B580" s="322">
        <v>2130420290</v>
      </c>
      <c r="C580" s="317" t="s">
        <v>69</v>
      </c>
      <c r="D580" s="323" t="s">
        <v>95</v>
      </c>
      <c r="E580" s="17">
        <f>E581</f>
        <v>69.8</v>
      </c>
      <c r="F580" s="17">
        <f t="shared" si="175"/>
        <v>69.8</v>
      </c>
      <c r="G580" s="17">
        <f t="shared" si="175"/>
        <v>69.8</v>
      </c>
    </row>
    <row r="581" spans="1:7" ht="31.5">
      <c r="A581" s="322" t="s">
        <v>38</v>
      </c>
      <c r="B581" s="322">
        <v>2130420290</v>
      </c>
      <c r="C581" s="322">
        <v>240</v>
      </c>
      <c r="D581" s="323" t="s">
        <v>223</v>
      </c>
      <c r="E581" s="17">
        <f>'№ 4 ведом'!F353</f>
        <v>69.8</v>
      </c>
      <c r="F581" s="17">
        <f>'№ 4 ведом'!G353</f>
        <v>69.8</v>
      </c>
      <c r="G581" s="17">
        <f>'№ 4 ведом'!H353</f>
        <v>69.8</v>
      </c>
    </row>
    <row r="582" spans="1:7" ht="47.25">
      <c r="A582" s="322" t="s">
        <v>38</v>
      </c>
      <c r="B582" s="317">
        <v>2200000000</v>
      </c>
      <c r="C582" s="322"/>
      <c r="D582" s="49" t="s">
        <v>322</v>
      </c>
      <c r="E582" s="17">
        <f aca="true" t="shared" si="176" ref="E582:G583">E583</f>
        <v>50.1</v>
      </c>
      <c r="F582" s="17">
        <f t="shared" si="176"/>
        <v>126.9</v>
      </c>
      <c r="G582" s="17">
        <f t="shared" si="176"/>
        <v>126.9</v>
      </c>
    </row>
    <row r="583" spans="1:7" ht="31.5">
      <c r="A583" s="322" t="s">
        <v>38</v>
      </c>
      <c r="B583" s="317">
        <v>2240000000</v>
      </c>
      <c r="C583" s="10"/>
      <c r="D583" s="49" t="s">
        <v>132</v>
      </c>
      <c r="E583" s="17">
        <f t="shared" si="176"/>
        <v>50.1</v>
      </c>
      <c r="F583" s="17">
        <f t="shared" si="176"/>
        <v>126.9</v>
      </c>
      <c r="G583" s="17">
        <f t="shared" si="176"/>
        <v>126.9</v>
      </c>
    </row>
    <row r="584" spans="1:7" ht="31.5">
      <c r="A584" s="322" t="s">
        <v>38</v>
      </c>
      <c r="B584" s="10" t="s">
        <v>308</v>
      </c>
      <c r="C584" s="10"/>
      <c r="D584" s="49" t="s">
        <v>137</v>
      </c>
      <c r="E584" s="17">
        <f>E588+E591+E594+E585</f>
        <v>50.1</v>
      </c>
      <c r="F584" s="17">
        <f>F588+F591+F594+F585</f>
        <v>126.9</v>
      </c>
      <c r="G584" s="17">
        <f>G588+G591+G594+G585</f>
        <v>126.9</v>
      </c>
    </row>
    <row r="585" spans="1:7" ht="12.75">
      <c r="A585" s="2" t="s">
        <v>38</v>
      </c>
      <c r="B585" s="10" t="s">
        <v>309</v>
      </c>
      <c r="C585" s="11"/>
      <c r="D585" s="49" t="s">
        <v>140</v>
      </c>
      <c r="E585" s="17">
        <f aca="true" t="shared" si="177" ref="E585:G586">E586</f>
        <v>0</v>
      </c>
      <c r="F585" s="17">
        <f t="shared" si="177"/>
        <v>54</v>
      </c>
      <c r="G585" s="17">
        <f t="shared" si="177"/>
        <v>54</v>
      </c>
    </row>
    <row r="586" spans="1:7" ht="31.5">
      <c r="A586" s="2" t="s">
        <v>38</v>
      </c>
      <c r="B586" s="10" t="s">
        <v>309</v>
      </c>
      <c r="C586" s="317" t="s">
        <v>69</v>
      </c>
      <c r="D586" s="323" t="s">
        <v>95</v>
      </c>
      <c r="E586" s="17">
        <f t="shared" si="177"/>
        <v>0</v>
      </c>
      <c r="F586" s="17">
        <f t="shared" si="177"/>
        <v>54</v>
      </c>
      <c r="G586" s="17">
        <f t="shared" si="177"/>
        <v>54</v>
      </c>
    </row>
    <row r="587" spans="1:7" ht="31.5">
      <c r="A587" s="2" t="s">
        <v>38</v>
      </c>
      <c r="B587" s="10" t="s">
        <v>309</v>
      </c>
      <c r="C587" s="322">
        <v>240</v>
      </c>
      <c r="D587" s="323" t="s">
        <v>223</v>
      </c>
      <c r="E587" s="17">
        <f>'№ 4 ведом'!F359</f>
        <v>0</v>
      </c>
      <c r="F587" s="17">
        <f>'№ 4 ведом'!G359</f>
        <v>54</v>
      </c>
      <c r="G587" s="17">
        <f>'№ 4 ведом'!H359</f>
        <v>54</v>
      </c>
    </row>
    <row r="588" spans="1:7" ht="31.5">
      <c r="A588" s="322" t="s">
        <v>38</v>
      </c>
      <c r="B588" s="10" t="s">
        <v>310</v>
      </c>
      <c r="C588" s="10"/>
      <c r="D588" s="49" t="s">
        <v>134</v>
      </c>
      <c r="E588" s="17">
        <f aca="true" t="shared" si="178" ref="E588:G589">E589</f>
        <v>0</v>
      </c>
      <c r="F588" s="17">
        <f t="shared" si="178"/>
        <v>22.8</v>
      </c>
      <c r="G588" s="17">
        <f t="shared" si="178"/>
        <v>22.8</v>
      </c>
    </row>
    <row r="589" spans="1:7" ht="31.5">
      <c r="A589" s="322" t="s">
        <v>38</v>
      </c>
      <c r="B589" s="10" t="s">
        <v>310</v>
      </c>
      <c r="C589" s="317" t="s">
        <v>69</v>
      </c>
      <c r="D589" s="323" t="s">
        <v>95</v>
      </c>
      <c r="E589" s="17">
        <f t="shared" si="178"/>
        <v>0</v>
      </c>
      <c r="F589" s="17">
        <f t="shared" si="178"/>
        <v>22.8</v>
      </c>
      <c r="G589" s="17">
        <f t="shared" si="178"/>
        <v>22.8</v>
      </c>
    </row>
    <row r="590" spans="1:7" ht="31.5">
      <c r="A590" s="322" t="s">
        <v>38</v>
      </c>
      <c r="B590" s="10" t="s">
        <v>310</v>
      </c>
      <c r="C590" s="322">
        <v>240</v>
      </c>
      <c r="D590" s="323" t="s">
        <v>223</v>
      </c>
      <c r="E590" s="17">
        <f>'№ 4 ведом'!F362</f>
        <v>0</v>
      </c>
      <c r="F590" s="17">
        <f>'№ 4 ведом'!G362</f>
        <v>22.8</v>
      </c>
      <c r="G590" s="17">
        <f>'№ 4 ведом'!H362</f>
        <v>22.8</v>
      </c>
    </row>
    <row r="591" spans="1:7" ht="31.5">
      <c r="A591" s="322" t="s">
        <v>38</v>
      </c>
      <c r="B591" s="10" t="s">
        <v>311</v>
      </c>
      <c r="C591" s="10"/>
      <c r="D591" s="49" t="s">
        <v>135</v>
      </c>
      <c r="E591" s="17">
        <f aca="true" t="shared" si="179" ref="E591:G592">E592</f>
        <v>14.1</v>
      </c>
      <c r="F591" s="17">
        <f t="shared" si="179"/>
        <v>14.1</v>
      </c>
      <c r="G591" s="17">
        <f t="shared" si="179"/>
        <v>14.1</v>
      </c>
    </row>
    <row r="592" spans="1:7" ht="31.5">
      <c r="A592" s="322" t="s">
        <v>38</v>
      </c>
      <c r="B592" s="10" t="s">
        <v>311</v>
      </c>
      <c r="C592" s="317" t="s">
        <v>69</v>
      </c>
      <c r="D592" s="323" t="s">
        <v>95</v>
      </c>
      <c r="E592" s="17">
        <f t="shared" si="179"/>
        <v>14.1</v>
      </c>
      <c r="F592" s="17">
        <f t="shared" si="179"/>
        <v>14.1</v>
      </c>
      <c r="G592" s="17">
        <f t="shared" si="179"/>
        <v>14.1</v>
      </c>
    </row>
    <row r="593" spans="1:7" ht="31.5">
      <c r="A593" s="322" t="s">
        <v>38</v>
      </c>
      <c r="B593" s="10" t="s">
        <v>311</v>
      </c>
      <c r="C593" s="322">
        <v>240</v>
      </c>
      <c r="D593" s="323" t="s">
        <v>223</v>
      </c>
      <c r="E593" s="17">
        <f>'№ 4 ведом'!F365</f>
        <v>14.1</v>
      </c>
      <c r="F593" s="17">
        <f>'№ 4 ведом'!G365</f>
        <v>14.1</v>
      </c>
      <c r="G593" s="17">
        <f>'№ 4 ведом'!H365</f>
        <v>14.1</v>
      </c>
    </row>
    <row r="594" spans="1:7" ht="12.75">
      <c r="A594" s="322" t="s">
        <v>38</v>
      </c>
      <c r="B594" s="10" t="s">
        <v>312</v>
      </c>
      <c r="C594" s="10"/>
      <c r="D594" s="49" t="s">
        <v>136</v>
      </c>
      <c r="E594" s="17">
        <f aca="true" t="shared" si="180" ref="E594:G595">E595</f>
        <v>36</v>
      </c>
      <c r="F594" s="17">
        <f t="shared" si="180"/>
        <v>36</v>
      </c>
      <c r="G594" s="17">
        <f t="shared" si="180"/>
        <v>36</v>
      </c>
    </row>
    <row r="595" spans="1:7" ht="12.75">
      <c r="A595" s="322" t="s">
        <v>38</v>
      </c>
      <c r="B595" s="10" t="s">
        <v>312</v>
      </c>
      <c r="C595" s="317" t="s">
        <v>73</v>
      </c>
      <c r="D595" s="323" t="s">
        <v>74</v>
      </c>
      <c r="E595" s="17">
        <f t="shared" si="180"/>
        <v>36</v>
      </c>
      <c r="F595" s="17">
        <f t="shared" si="180"/>
        <v>36</v>
      </c>
      <c r="G595" s="17">
        <f t="shared" si="180"/>
        <v>36</v>
      </c>
    </row>
    <row r="596" spans="1:7" ht="31.5">
      <c r="A596" s="322" t="s">
        <v>38</v>
      </c>
      <c r="B596" s="10" t="s">
        <v>312</v>
      </c>
      <c r="C596" s="10" t="s">
        <v>348</v>
      </c>
      <c r="D596" s="323" t="s">
        <v>349</v>
      </c>
      <c r="E596" s="17">
        <f>'№ 4 ведом'!F368</f>
        <v>36</v>
      </c>
      <c r="F596" s="17">
        <f>'№ 4 ведом'!G368</f>
        <v>36</v>
      </c>
      <c r="G596" s="17">
        <f>'№ 4 ведом'!H368</f>
        <v>36</v>
      </c>
    </row>
    <row r="597" spans="1:7" ht="12.75">
      <c r="A597" s="322" t="s">
        <v>52</v>
      </c>
      <c r="B597" s="322" t="s">
        <v>66</v>
      </c>
      <c r="C597" s="322" t="s">
        <v>66</v>
      </c>
      <c r="D597" s="49" t="s">
        <v>12</v>
      </c>
      <c r="E597" s="17">
        <f>E598+E618</f>
        <v>11111.5</v>
      </c>
      <c r="F597" s="17">
        <f>F598+F618</f>
        <v>10576.599999999999</v>
      </c>
      <c r="G597" s="17">
        <f>G598+G618</f>
        <v>10800.9</v>
      </c>
    </row>
    <row r="598" spans="1:7" ht="47.25">
      <c r="A598" s="322" t="s">
        <v>52</v>
      </c>
      <c r="B598" s="317">
        <v>2100000000</v>
      </c>
      <c r="C598" s="322"/>
      <c r="D598" s="323" t="s">
        <v>324</v>
      </c>
      <c r="E598" s="17">
        <f>E609+E599</f>
        <v>3614.8</v>
      </c>
      <c r="F598" s="17">
        <f aca="true" t="shared" si="181" ref="F598:G598">F609+F599</f>
        <v>3390.5</v>
      </c>
      <c r="G598" s="17">
        <f t="shared" si="181"/>
        <v>3614.8</v>
      </c>
    </row>
    <row r="599" spans="1:7" ht="12.75">
      <c r="A599" s="322" t="s">
        <v>52</v>
      </c>
      <c r="B599" s="322">
        <v>2110000000</v>
      </c>
      <c r="C599" s="322"/>
      <c r="D599" s="323" t="s">
        <v>166</v>
      </c>
      <c r="E599" s="21">
        <f>E600</f>
        <v>3390.5</v>
      </c>
      <c r="F599" s="21">
        <f aca="true" t="shared" si="182" ref="F599:G599">F600</f>
        <v>3390.5</v>
      </c>
      <c r="G599" s="21">
        <f t="shared" si="182"/>
        <v>3390.5</v>
      </c>
    </row>
    <row r="600" spans="1:7" ht="12.75">
      <c r="A600" s="322" t="s">
        <v>52</v>
      </c>
      <c r="B600" s="322">
        <v>2110400000</v>
      </c>
      <c r="C600" s="322"/>
      <c r="D600" s="323" t="s">
        <v>170</v>
      </c>
      <c r="E600" s="21">
        <f>E601+E606</f>
        <v>3390.5</v>
      </c>
      <c r="F600" s="21">
        <f aca="true" t="shared" si="183" ref="F600:G600">F601+F606</f>
        <v>3390.5</v>
      </c>
      <c r="G600" s="21">
        <f t="shared" si="183"/>
        <v>3390.5</v>
      </c>
    </row>
    <row r="601" spans="1:7" ht="31.5">
      <c r="A601" s="322" t="s">
        <v>52</v>
      </c>
      <c r="B601" s="322">
        <v>2110410240</v>
      </c>
      <c r="C601" s="322"/>
      <c r="D601" s="56" t="s">
        <v>244</v>
      </c>
      <c r="E601" s="21">
        <f>E602+E604</f>
        <v>3051.4</v>
      </c>
      <c r="F601" s="21">
        <f aca="true" t="shared" si="184" ref="F601:G601">F602+F604</f>
        <v>3051.4</v>
      </c>
      <c r="G601" s="21">
        <f t="shared" si="184"/>
        <v>3051.4</v>
      </c>
    </row>
    <row r="602" spans="1:7" ht="12.75">
      <c r="A602" s="322" t="s">
        <v>52</v>
      </c>
      <c r="B602" s="322">
        <v>2110410240</v>
      </c>
      <c r="C602" s="1" t="s">
        <v>73</v>
      </c>
      <c r="D602" s="47" t="s">
        <v>74</v>
      </c>
      <c r="E602" s="21">
        <f>E603</f>
        <v>154.2</v>
      </c>
      <c r="F602" s="21">
        <f aca="true" t="shared" si="185" ref="F602:G602">F603</f>
        <v>61.00000000000001</v>
      </c>
      <c r="G602" s="21">
        <f t="shared" si="185"/>
        <v>61.00000000000001</v>
      </c>
    </row>
    <row r="603" spans="1:7" ht="31.5">
      <c r="A603" s="322" t="s">
        <v>52</v>
      </c>
      <c r="B603" s="322">
        <v>2110410240</v>
      </c>
      <c r="C603" s="322">
        <v>320</v>
      </c>
      <c r="D603" s="323" t="s">
        <v>102</v>
      </c>
      <c r="E603" s="21">
        <f>'№ 4 ведом'!F868</f>
        <v>154.2</v>
      </c>
      <c r="F603" s="21">
        <f>'№ 4 ведом'!G868</f>
        <v>61.00000000000001</v>
      </c>
      <c r="G603" s="21">
        <f>'№ 4 ведом'!H868</f>
        <v>61.00000000000001</v>
      </c>
    </row>
    <row r="604" spans="1:7" ht="31.5">
      <c r="A604" s="322" t="s">
        <v>52</v>
      </c>
      <c r="B604" s="322">
        <v>2110410240</v>
      </c>
      <c r="C604" s="317" t="s">
        <v>97</v>
      </c>
      <c r="D604" s="323" t="s">
        <v>98</v>
      </c>
      <c r="E604" s="21">
        <f>E605</f>
        <v>2897.2000000000003</v>
      </c>
      <c r="F604" s="21">
        <f aca="true" t="shared" si="186" ref="F604:G604">F605</f>
        <v>2990.4</v>
      </c>
      <c r="G604" s="21">
        <f t="shared" si="186"/>
        <v>2990.4</v>
      </c>
    </row>
    <row r="605" spans="1:7" ht="12.75">
      <c r="A605" s="322" t="s">
        <v>52</v>
      </c>
      <c r="B605" s="322">
        <v>2110410240</v>
      </c>
      <c r="C605" s="322">
        <v>610</v>
      </c>
      <c r="D605" s="323" t="s">
        <v>104</v>
      </c>
      <c r="E605" s="21">
        <f>'№ 4 ведом'!F870</f>
        <v>2897.2000000000003</v>
      </c>
      <c r="F605" s="21">
        <f>'№ 4 ведом'!G870</f>
        <v>2990.4</v>
      </c>
      <c r="G605" s="21">
        <f>'№ 4 ведом'!H870</f>
        <v>2990.4</v>
      </c>
    </row>
    <row r="606" spans="1:7" ht="31.5">
      <c r="A606" s="322" t="s">
        <v>52</v>
      </c>
      <c r="B606" s="322" t="s">
        <v>321</v>
      </c>
      <c r="C606" s="322"/>
      <c r="D606" s="323" t="s">
        <v>171</v>
      </c>
      <c r="E606" s="21">
        <f>E607</f>
        <v>339.1</v>
      </c>
      <c r="F606" s="21">
        <f aca="true" t="shared" si="187" ref="F606:G607">F607</f>
        <v>339.1</v>
      </c>
      <c r="G606" s="21">
        <f t="shared" si="187"/>
        <v>339.1</v>
      </c>
    </row>
    <row r="607" spans="1:7" ht="31.5">
      <c r="A607" s="322" t="s">
        <v>52</v>
      </c>
      <c r="B607" s="322" t="s">
        <v>321</v>
      </c>
      <c r="C607" s="317" t="s">
        <v>97</v>
      </c>
      <c r="D607" s="323" t="s">
        <v>98</v>
      </c>
      <c r="E607" s="21">
        <f>E608</f>
        <v>339.1</v>
      </c>
      <c r="F607" s="21">
        <f t="shared" si="187"/>
        <v>339.1</v>
      </c>
      <c r="G607" s="21">
        <f t="shared" si="187"/>
        <v>339.1</v>
      </c>
    </row>
    <row r="608" spans="1:7" ht="12.75">
      <c r="A608" s="322" t="s">
        <v>52</v>
      </c>
      <c r="B608" s="322" t="s">
        <v>321</v>
      </c>
      <c r="C608" s="322">
        <v>610</v>
      </c>
      <c r="D608" s="323" t="s">
        <v>104</v>
      </c>
      <c r="E608" s="21">
        <f>'№ 4 ведом'!F873</f>
        <v>339.1</v>
      </c>
      <c r="F608" s="21">
        <f>'№ 4 ведом'!G873</f>
        <v>339.1</v>
      </c>
      <c r="G608" s="21">
        <f>'№ 4 ведом'!H873</f>
        <v>339.1</v>
      </c>
    </row>
    <row r="609" spans="1:7" ht="31.5">
      <c r="A609" s="322" t="s">
        <v>52</v>
      </c>
      <c r="B609" s="317">
        <v>2130000000</v>
      </c>
      <c r="C609" s="24"/>
      <c r="D609" s="49" t="s">
        <v>114</v>
      </c>
      <c r="E609" s="17">
        <f>E614+E610</f>
        <v>224.3</v>
      </c>
      <c r="F609" s="17">
        <f>F614+F610</f>
        <v>0</v>
      </c>
      <c r="G609" s="17">
        <f>G614+G610</f>
        <v>224.3</v>
      </c>
    </row>
    <row r="610" spans="1:7" ht="31.5">
      <c r="A610" s="322" t="s">
        <v>52</v>
      </c>
      <c r="B610" s="322">
        <v>2130100000</v>
      </c>
      <c r="C610" s="24"/>
      <c r="D610" s="49" t="s">
        <v>209</v>
      </c>
      <c r="E610" s="17">
        <f>E611</f>
        <v>125.8</v>
      </c>
      <c r="F610" s="17">
        <f aca="true" t="shared" si="188" ref="F610:G612">F611</f>
        <v>0</v>
      </c>
      <c r="G610" s="17">
        <f t="shared" si="188"/>
        <v>125.8</v>
      </c>
    </row>
    <row r="611" spans="1:7" ht="31.5">
      <c r="A611" s="322" t="s">
        <v>52</v>
      </c>
      <c r="B611" s="317">
        <v>2130120260</v>
      </c>
      <c r="C611" s="24"/>
      <c r="D611" s="49" t="s">
        <v>210</v>
      </c>
      <c r="E611" s="17">
        <f>E612</f>
        <v>125.8</v>
      </c>
      <c r="F611" s="17">
        <f t="shared" si="188"/>
        <v>0</v>
      </c>
      <c r="G611" s="17">
        <f t="shared" si="188"/>
        <v>125.8</v>
      </c>
    </row>
    <row r="612" spans="1:7" ht="31.5">
      <c r="A612" s="322" t="s">
        <v>52</v>
      </c>
      <c r="B612" s="317">
        <v>2130120260</v>
      </c>
      <c r="C612" s="322" t="s">
        <v>69</v>
      </c>
      <c r="D612" s="49" t="s">
        <v>95</v>
      </c>
      <c r="E612" s="17">
        <f>E613</f>
        <v>125.8</v>
      </c>
      <c r="F612" s="17">
        <f t="shared" si="188"/>
        <v>0</v>
      </c>
      <c r="G612" s="17">
        <f t="shared" si="188"/>
        <v>125.8</v>
      </c>
    </row>
    <row r="613" spans="1:7" ht="31.5">
      <c r="A613" s="322" t="s">
        <v>52</v>
      </c>
      <c r="B613" s="317">
        <v>2130120260</v>
      </c>
      <c r="C613" s="322">
        <v>240</v>
      </c>
      <c r="D613" s="49" t="s">
        <v>223</v>
      </c>
      <c r="E613" s="17">
        <f>'№ 4 ведом'!F878</f>
        <v>125.8</v>
      </c>
      <c r="F613" s="17">
        <f>'№ 4 ведом'!G878</f>
        <v>0</v>
      </c>
      <c r="G613" s="17">
        <f>'№ 4 ведом'!H878</f>
        <v>125.8</v>
      </c>
    </row>
    <row r="614" spans="1:7" ht="31.5">
      <c r="A614" s="322" t="s">
        <v>52</v>
      </c>
      <c r="B614" s="322">
        <v>2130200000</v>
      </c>
      <c r="C614" s="322"/>
      <c r="D614" s="49" t="s">
        <v>172</v>
      </c>
      <c r="E614" s="17">
        <f aca="true" t="shared" si="189" ref="E614:G616">E615</f>
        <v>98.5</v>
      </c>
      <c r="F614" s="17">
        <f t="shared" si="189"/>
        <v>0</v>
      </c>
      <c r="G614" s="17">
        <f t="shared" si="189"/>
        <v>98.5</v>
      </c>
    </row>
    <row r="615" spans="1:7" ht="31.5">
      <c r="A615" s="322" t="s">
        <v>52</v>
      </c>
      <c r="B615" s="322">
        <v>2130220270</v>
      </c>
      <c r="C615" s="322"/>
      <c r="D615" s="49" t="s">
        <v>173</v>
      </c>
      <c r="E615" s="17">
        <f t="shared" si="189"/>
        <v>98.5</v>
      </c>
      <c r="F615" s="17">
        <f t="shared" si="189"/>
        <v>0</v>
      </c>
      <c r="G615" s="17">
        <f t="shared" si="189"/>
        <v>98.5</v>
      </c>
    </row>
    <row r="616" spans="1:7" ht="31.5">
      <c r="A616" s="322" t="s">
        <v>52</v>
      </c>
      <c r="B616" s="322">
        <v>2130220270</v>
      </c>
      <c r="C616" s="322" t="s">
        <v>69</v>
      </c>
      <c r="D616" s="49" t="s">
        <v>95</v>
      </c>
      <c r="E616" s="17">
        <f t="shared" si="189"/>
        <v>98.5</v>
      </c>
      <c r="F616" s="17">
        <f t="shared" si="189"/>
        <v>0</v>
      </c>
      <c r="G616" s="17">
        <f t="shared" si="189"/>
        <v>98.5</v>
      </c>
    </row>
    <row r="617" spans="1:7" ht="31.5">
      <c r="A617" s="322" t="s">
        <v>52</v>
      </c>
      <c r="B617" s="322">
        <v>2130220270</v>
      </c>
      <c r="C617" s="322">
        <v>240</v>
      </c>
      <c r="D617" s="49" t="s">
        <v>223</v>
      </c>
      <c r="E617" s="17">
        <f>'№ 4 ведом'!F882</f>
        <v>98.5</v>
      </c>
      <c r="F617" s="17">
        <f>'№ 4 ведом'!G882</f>
        <v>0</v>
      </c>
      <c r="G617" s="17">
        <f>'№ 4 ведом'!H882</f>
        <v>98.5</v>
      </c>
    </row>
    <row r="618" spans="1:7" ht="12.75">
      <c r="A618" s="322" t="s">
        <v>52</v>
      </c>
      <c r="B618" s="322">
        <v>9900000000</v>
      </c>
      <c r="C618" s="322"/>
      <c r="D618" s="49" t="s">
        <v>105</v>
      </c>
      <c r="E618" s="17">
        <f aca="true" t="shared" si="190" ref="E618:G619">E619</f>
        <v>7496.7</v>
      </c>
      <c r="F618" s="17">
        <f t="shared" si="190"/>
        <v>7186.099999999999</v>
      </c>
      <c r="G618" s="17">
        <f t="shared" si="190"/>
        <v>7186.099999999999</v>
      </c>
    </row>
    <row r="619" spans="1:7" ht="31.5">
      <c r="A619" s="322" t="s">
        <v>52</v>
      </c>
      <c r="B619" s="322">
        <v>9990000000</v>
      </c>
      <c r="C619" s="322"/>
      <c r="D619" s="49" t="s">
        <v>147</v>
      </c>
      <c r="E619" s="17">
        <f t="shared" si="190"/>
        <v>7496.7</v>
      </c>
      <c r="F619" s="17">
        <f t="shared" si="190"/>
        <v>7186.099999999999</v>
      </c>
      <c r="G619" s="17">
        <f t="shared" si="190"/>
        <v>7186.099999999999</v>
      </c>
    </row>
    <row r="620" spans="1:7" ht="31.5">
      <c r="A620" s="322" t="s">
        <v>52</v>
      </c>
      <c r="B620" s="322">
        <v>9990200000</v>
      </c>
      <c r="C620" s="24"/>
      <c r="D620" s="49" t="s">
        <v>117</v>
      </c>
      <c r="E620" s="17">
        <f>E621+E626</f>
        <v>7496.7</v>
      </c>
      <c r="F620" s="17">
        <f aca="true" t="shared" si="191" ref="F620:G620">F621+F626</f>
        <v>7186.099999999999</v>
      </c>
      <c r="G620" s="17">
        <f t="shared" si="191"/>
        <v>7186.099999999999</v>
      </c>
    </row>
    <row r="621" spans="1:7" ht="47.25">
      <c r="A621" s="322" t="s">
        <v>52</v>
      </c>
      <c r="B621" s="322">
        <v>9990225000</v>
      </c>
      <c r="C621" s="322"/>
      <c r="D621" s="49" t="s">
        <v>118</v>
      </c>
      <c r="E621" s="17">
        <f>E622+E624</f>
        <v>7332.099999999999</v>
      </c>
      <c r="F621" s="17">
        <f>F622+F624</f>
        <v>7186.099999999999</v>
      </c>
      <c r="G621" s="17">
        <f>G622+G624</f>
        <v>7186.099999999999</v>
      </c>
    </row>
    <row r="622" spans="1:7" ht="63">
      <c r="A622" s="322" t="s">
        <v>52</v>
      </c>
      <c r="B622" s="322">
        <v>9990225000</v>
      </c>
      <c r="C622" s="322" t="s">
        <v>68</v>
      </c>
      <c r="D622" s="49" t="s">
        <v>1</v>
      </c>
      <c r="E622" s="17">
        <f>E623</f>
        <v>7307.9</v>
      </c>
      <c r="F622" s="17">
        <f aca="true" t="shared" si="192" ref="F622:G622">F623</f>
        <v>7161.9</v>
      </c>
      <c r="G622" s="17">
        <f t="shared" si="192"/>
        <v>7161.9</v>
      </c>
    </row>
    <row r="623" spans="1:7" ht="31.5">
      <c r="A623" s="322" t="s">
        <v>52</v>
      </c>
      <c r="B623" s="322">
        <v>9990225000</v>
      </c>
      <c r="C623" s="322">
        <v>120</v>
      </c>
      <c r="D623" s="49" t="s">
        <v>224</v>
      </c>
      <c r="E623" s="17">
        <f>'№ 4 ведом'!F888</f>
        <v>7307.9</v>
      </c>
      <c r="F623" s="17">
        <f>'№ 4 ведом'!G888</f>
        <v>7161.9</v>
      </c>
      <c r="G623" s="17">
        <f>'№ 4 ведом'!H888</f>
        <v>7161.9</v>
      </c>
    </row>
    <row r="624" spans="1:7" ht="12.75">
      <c r="A624" s="322" t="s">
        <v>52</v>
      </c>
      <c r="B624" s="322">
        <v>9990225000</v>
      </c>
      <c r="C624" s="322" t="s">
        <v>70</v>
      </c>
      <c r="D624" s="49" t="s">
        <v>71</v>
      </c>
      <c r="E624" s="17">
        <f>E625</f>
        <v>24.2</v>
      </c>
      <c r="F624" s="17">
        <f>F625</f>
        <v>24.2</v>
      </c>
      <c r="G624" s="17">
        <f>G625</f>
        <v>24.2</v>
      </c>
    </row>
    <row r="625" spans="1:7" ht="12.75">
      <c r="A625" s="322" t="s">
        <v>52</v>
      </c>
      <c r="B625" s="322">
        <v>9990225000</v>
      </c>
      <c r="C625" s="322">
        <v>850</v>
      </c>
      <c r="D625" s="49" t="s">
        <v>100</v>
      </c>
      <c r="E625" s="17">
        <f>'№ 4 ведом'!F890</f>
        <v>24.2</v>
      </c>
      <c r="F625" s="17">
        <f>'№ 4 ведом'!G890</f>
        <v>24.2</v>
      </c>
      <c r="G625" s="17">
        <f>'№ 4 ведом'!H890</f>
        <v>24.2</v>
      </c>
    </row>
    <row r="626" spans="1:7" ht="47.25">
      <c r="A626" s="322" t="s">
        <v>52</v>
      </c>
      <c r="B626" s="330">
        <v>9990255492</v>
      </c>
      <c r="C626" s="322"/>
      <c r="D626" s="323" t="s">
        <v>766</v>
      </c>
      <c r="E626" s="21">
        <f>E627</f>
        <v>164.6</v>
      </c>
      <c r="F626" s="21">
        <f aca="true" t="shared" si="193" ref="F626:G627">F627</f>
        <v>0</v>
      </c>
      <c r="G626" s="21">
        <f t="shared" si="193"/>
        <v>0</v>
      </c>
    </row>
    <row r="627" spans="1:7" ht="63">
      <c r="A627" s="322" t="s">
        <v>52</v>
      </c>
      <c r="B627" s="330">
        <v>9990255492</v>
      </c>
      <c r="C627" s="322" t="s">
        <v>68</v>
      </c>
      <c r="D627" s="323" t="s">
        <v>1</v>
      </c>
      <c r="E627" s="21">
        <f>E628</f>
        <v>164.6</v>
      </c>
      <c r="F627" s="21">
        <f t="shared" si="193"/>
        <v>0</v>
      </c>
      <c r="G627" s="21">
        <f t="shared" si="193"/>
        <v>0</v>
      </c>
    </row>
    <row r="628" spans="1:7" ht="31.5">
      <c r="A628" s="322" t="s">
        <v>52</v>
      </c>
      <c r="B628" s="330">
        <v>9990255492</v>
      </c>
      <c r="C628" s="322">
        <v>120</v>
      </c>
      <c r="D628" s="323" t="s">
        <v>224</v>
      </c>
      <c r="E628" s="21">
        <f>'№ 4 ведом'!F893</f>
        <v>164.6</v>
      </c>
      <c r="F628" s="21">
        <f>'№ 4 ведом'!G893</f>
        <v>0</v>
      </c>
      <c r="G628" s="21">
        <f>'№ 4 ведом'!H893</f>
        <v>0</v>
      </c>
    </row>
    <row r="629" spans="1:7" ht="12.75">
      <c r="A629" s="4" t="s">
        <v>41</v>
      </c>
      <c r="B629" s="4" t="s">
        <v>66</v>
      </c>
      <c r="C629" s="4" t="s">
        <v>66</v>
      </c>
      <c r="D629" s="19" t="s">
        <v>82</v>
      </c>
      <c r="E629" s="6">
        <f>E630</f>
        <v>56287.49999999999</v>
      </c>
      <c r="F629" s="6">
        <f>F630</f>
        <v>45679.700000000004</v>
      </c>
      <c r="G629" s="6">
        <f>G630</f>
        <v>45729.5</v>
      </c>
    </row>
    <row r="630" spans="1:7" ht="12.75">
      <c r="A630" s="318" t="s">
        <v>42</v>
      </c>
      <c r="B630" s="318" t="s">
        <v>66</v>
      </c>
      <c r="C630" s="318" t="s">
        <v>66</v>
      </c>
      <c r="D630" s="58" t="s">
        <v>13</v>
      </c>
      <c r="E630" s="59">
        <f>E637+E679+E631+E697</f>
        <v>56287.49999999999</v>
      </c>
      <c r="F630" s="59">
        <f>F637+F679+F631+F697</f>
        <v>45679.700000000004</v>
      </c>
      <c r="G630" s="59">
        <f>G637+G679+G631+G697</f>
        <v>45729.5</v>
      </c>
    </row>
    <row r="631" spans="1:7" ht="47.25">
      <c r="A631" s="322" t="s">
        <v>42</v>
      </c>
      <c r="B631" s="317">
        <v>2100000000</v>
      </c>
      <c r="C631" s="24"/>
      <c r="D631" s="323" t="s">
        <v>324</v>
      </c>
      <c r="E631" s="17">
        <f>E632</f>
        <v>470.70000000000005</v>
      </c>
      <c r="F631" s="17">
        <f aca="true" t="shared" si="194" ref="F631:G635">F632</f>
        <v>218.9</v>
      </c>
      <c r="G631" s="17">
        <f t="shared" si="194"/>
        <v>218.9</v>
      </c>
    </row>
    <row r="632" spans="1:7" ht="31.5">
      <c r="A632" s="322" t="s">
        <v>42</v>
      </c>
      <c r="B632" s="317">
        <v>2130000000</v>
      </c>
      <c r="C632" s="24"/>
      <c r="D632" s="323" t="s">
        <v>114</v>
      </c>
      <c r="E632" s="17">
        <f>E633</f>
        <v>470.70000000000005</v>
      </c>
      <c r="F632" s="17">
        <f t="shared" si="194"/>
        <v>218.9</v>
      </c>
      <c r="G632" s="17">
        <f t="shared" si="194"/>
        <v>218.9</v>
      </c>
    </row>
    <row r="633" spans="1:7" ht="47.25">
      <c r="A633" s="322" t="s">
        <v>42</v>
      </c>
      <c r="B633" s="317">
        <v>2130300000</v>
      </c>
      <c r="C633" s="24"/>
      <c r="D633" s="323" t="s">
        <v>115</v>
      </c>
      <c r="E633" s="17">
        <f>E634</f>
        <v>470.70000000000005</v>
      </c>
      <c r="F633" s="17">
        <f t="shared" si="194"/>
        <v>218.9</v>
      </c>
      <c r="G633" s="17">
        <f t="shared" si="194"/>
        <v>218.9</v>
      </c>
    </row>
    <row r="634" spans="1:7" ht="31.5">
      <c r="A634" s="322" t="s">
        <v>42</v>
      </c>
      <c r="B634" s="317">
        <v>2130320280</v>
      </c>
      <c r="C634" s="24"/>
      <c r="D634" s="323" t="s">
        <v>116</v>
      </c>
      <c r="E634" s="17">
        <f>E635</f>
        <v>470.70000000000005</v>
      </c>
      <c r="F634" s="17">
        <f t="shared" si="194"/>
        <v>218.9</v>
      </c>
      <c r="G634" s="17">
        <f t="shared" si="194"/>
        <v>218.9</v>
      </c>
    </row>
    <row r="635" spans="1:7" ht="31.5">
      <c r="A635" s="322" t="s">
        <v>42</v>
      </c>
      <c r="B635" s="317">
        <v>2130320280</v>
      </c>
      <c r="C635" s="317" t="s">
        <v>97</v>
      </c>
      <c r="D635" s="323" t="s">
        <v>98</v>
      </c>
      <c r="E635" s="17">
        <f>E636</f>
        <v>470.70000000000005</v>
      </c>
      <c r="F635" s="17">
        <f t="shared" si="194"/>
        <v>218.9</v>
      </c>
      <c r="G635" s="17">
        <f t="shared" si="194"/>
        <v>218.9</v>
      </c>
    </row>
    <row r="636" spans="1:7" ht="12.75">
      <c r="A636" s="322" t="s">
        <v>42</v>
      </c>
      <c r="B636" s="317">
        <v>2130320280</v>
      </c>
      <c r="C636" s="322">
        <v>610</v>
      </c>
      <c r="D636" s="323" t="s">
        <v>104</v>
      </c>
      <c r="E636" s="17">
        <f>'№ 4 ведом'!F376</f>
        <v>470.70000000000005</v>
      </c>
      <c r="F636" s="17">
        <f>'№ 4 ведом'!G376+'№ 4 ведом'!G791</f>
        <v>218.9</v>
      </c>
      <c r="G636" s="17">
        <f>'№ 4 ведом'!H376+'№ 4 ведом'!H791</f>
        <v>218.9</v>
      </c>
    </row>
    <row r="637" spans="1:7" ht="47.25">
      <c r="A637" s="322" t="s">
        <v>42</v>
      </c>
      <c r="B637" s="317">
        <v>2200000000</v>
      </c>
      <c r="C637" s="322"/>
      <c r="D637" s="49" t="s">
        <v>322</v>
      </c>
      <c r="E637" s="17">
        <f>E638+E656</f>
        <v>53296.899999999994</v>
      </c>
      <c r="F637" s="17">
        <f>F638+F656</f>
        <v>43578.8</v>
      </c>
      <c r="G637" s="17">
        <f>G638+G656</f>
        <v>43628.6</v>
      </c>
    </row>
    <row r="638" spans="1:7" ht="31.5">
      <c r="A638" s="322" t="s">
        <v>42</v>
      </c>
      <c r="B638" s="317">
        <v>2210000000</v>
      </c>
      <c r="C638" s="322"/>
      <c r="D638" s="49" t="s">
        <v>182</v>
      </c>
      <c r="E638" s="17">
        <f>E639+E649</f>
        <v>17070.5</v>
      </c>
      <c r="F638" s="17">
        <f>F639+F649</f>
        <v>14531.5</v>
      </c>
      <c r="G638" s="17">
        <f>G639+G649</f>
        <v>14531.5</v>
      </c>
    </row>
    <row r="639" spans="1:7" ht="31.5">
      <c r="A639" s="322" t="s">
        <v>42</v>
      </c>
      <c r="B639" s="317">
        <v>2210100000</v>
      </c>
      <c r="C639" s="322"/>
      <c r="D639" s="49" t="s">
        <v>183</v>
      </c>
      <c r="E639" s="17">
        <f>E643+E640+E646</f>
        <v>16790.5</v>
      </c>
      <c r="F639" s="17">
        <f>F643+F640+F646</f>
        <v>14531.5</v>
      </c>
      <c r="G639" s="17">
        <f>G643+G640+G646</f>
        <v>14531.5</v>
      </c>
    </row>
    <row r="640" spans="1:7" ht="47.25">
      <c r="A640" s="322" t="s">
        <v>42</v>
      </c>
      <c r="B640" s="317">
        <v>2210110680</v>
      </c>
      <c r="C640" s="322"/>
      <c r="D640" s="62" t="s">
        <v>239</v>
      </c>
      <c r="E640" s="17">
        <f aca="true" t="shared" si="195" ref="E640:G641">E641</f>
        <v>8599.9</v>
      </c>
      <c r="F640" s="17">
        <f t="shared" si="195"/>
        <v>6340.9</v>
      </c>
      <c r="G640" s="17">
        <f t="shared" si="195"/>
        <v>6340.9</v>
      </c>
    </row>
    <row r="641" spans="1:7" ht="31.5">
      <c r="A641" s="322" t="s">
        <v>42</v>
      </c>
      <c r="B641" s="317">
        <v>2210110680</v>
      </c>
      <c r="C641" s="317" t="s">
        <v>97</v>
      </c>
      <c r="D641" s="56" t="s">
        <v>98</v>
      </c>
      <c r="E641" s="17">
        <f t="shared" si="195"/>
        <v>8599.9</v>
      </c>
      <c r="F641" s="17">
        <f t="shared" si="195"/>
        <v>6340.9</v>
      </c>
      <c r="G641" s="17">
        <f t="shared" si="195"/>
        <v>6340.9</v>
      </c>
    </row>
    <row r="642" spans="1:7" ht="12.75">
      <c r="A642" s="322" t="s">
        <v>42</v>
      </c>
      <c r="B642" s="317">
        <v>2210110680</v>
      </c>
      <c r="C642" s="322">
        <v>610</v>
      </c>
      <c r="D642" s="56" t="s">
        <v>104</v>
      </c>
      <c r="E642" s="17">
        <f>'№ 4 ведом'!F382</f>
        <v>8599.9</v>
      </c>
      <c r="F642" s="17">
        <f>'№ 4 ведом'!G382</f>
        <v>6340.9</v>
      </c>
      <c r="G642" s="17">
        <f>'№ 4 ведом'!H382</f>
        <v>6340.9</v>
      </c>
    </row>
    <row r="643" spans="1:7" ht="31.5">
      <c r="A643" s="322" t="s">
        <v>42</v>
      </c>
      <c r="B643" s="317">
        <v>2210120010</v>
      </c>
      <c r="C643" s="322"/>
      <c r="D643" s="49" t="s">
        <v>123</v>
      </c>
      <c r="E643" s="17">
        <f aca="true" t="shared" si="196" ref="E643:G644">E644</f>
        <v>8103.6</v>
      </c>
      <c r="F643" s="17">
        <f t="shared" si="196"/>
        <v>8126.5</v>
      </c>
      <c r="G643" s="17">
        <f t="shared" si="196"/>
        <v>8126.5</v>
      </c>
    </row>
    <row r="644" spans="1:7" ht="31.5">
      <c r="A644" s="322" t="s">
        <v>42</v>
      </c>
      <c r="B644" s="317">
        <v>2210120010</v>
      </c>
      <c r="C644" s="317" t="s">
        <v>97</v>
      </c>
      <c r="D644" s="323" t="s">
        <v>98</v>
      </c>
      <c r="E644" s="17">
        <f t="shared" si="196"/>
        <v>8103.6</v>
      </c>
      <c r="F644" s="17">
        <f t="shared" si="196"/>
        <v>8126.5</v>
      </c>
      <c r="G644" s="17">
        <f t="shared" si="196"/>
        <v>8126.5</v>
      </c>
    </row>
    <row r="645" spans="1:7" ht="12.75">
      <c r="A645" s="322" t="s">
        <v>42</v>
      </c>
      <c r="B645" s="317">
        <v>2210120010</v>
      </c>
      <c r="C645" s="322">
        <v>610</v>
      </c>
      <c r="D645" s="323" t="s">
        <v>104</v>
      </c>
      <c r="E645" s="17">
        <f>'№ 4 ведом'!F385</f>
        <v>8103.6</v>
      </c>
      <c r="F645" s="17">
        <f>'№ 4 ведом'!G385</f>
        <v>8126.5</v>
      </c>
      <c r="G645" s="17">
        <f>'№ 4 ведом'!H385</f>
        <v>8126.5</v>
      </c>
    </row>
    <row r="646" spans="1:7" ht="47.25">
      <c r="A646" s="322" t="s">
        <v>42</v>
      </c>
      <c r="B646" s="317" t="s">
        <v>313</v>
      </c>
      <c r="C646" s="322"/>
      <c r="D646" s="62" t="s">
        <v>248</v>
      </c>
      <c r="E646" s="17">
        <f aca="true" t="shared" si="197" ref="E646:G647">E647</f>
        <v>87</v>
      </c>
      <c r="F646" s="17">
        <f t="shared" si="197"/>
        <v>64.1</v>
      </c>
      <c r="G646" s="17">
        <f t="shared" si="197"/>
        <v>64.1</v>
      </c>
    </row>
    <row r="647" spans="1:7" ht="31.5">
      <c r="A647" s="322" t="s">
        <v>42</v>
      </c>
      <c r="B647" s="317" t="s">
        <v>313</v>
      </c>
      <c r="C647" s="317" t="s">
        <v>97</v>
      </c>
      <c r="D647" s="56" t="s">
        <v>98</v>
      </c>
      <c r="E647" s="17">
        <f t="shared" si="197"/>
        <v>87</v>
      </c>
      <c r="F647" s="17">
        <f t="shared" si="197"/>
        <v>64.1</v>
      </c>
      <c r="G647" s="17">
        <f t="shared" si="197"/>
        <v>64.1</v>
      </c>
    </row>
    <row r="648" spans="1:7" ht="12.75">
      <c r="A648" s="322" t="s">
        <v>42</v>
      </c>
      <c r="B648" s="317" t="s">
        <v>313</v>
      </c>
      <c r="C648" s="322">
        <v>610</v>
      </c>
      <c r="D648" s="56" t="s">
        <v>104</v>
      </c>
      <c r="E648" s="17">
        <f>'№ 4 ведом'!F388</f>
        <v>87</v>
      </c>
      <c r="F648" s="17">
        <f>'№ 4 ведом'!G388</f>
        <v>64.1</v>
      </c>
      <c r="G648" s="17">
        <f>'№ 4 ведом'!H388</f>
        <v>64.1</v>
      </c>
    </row>
    <row r="649" spans="1:7" ht="31.5">
      <c r="A649" s="322" t="s">
        <v>42</v>
      </c>
      <c r="B649" s="317">
        <v>2210200000</v>
      </c>
      <c r="C649" s="322"/>
      <c r="D649" s="323" t="s">
        <v>184</v>
      </c>
      <c r="E649" s="17">
        <f>E650+E653</f>
        <v>280</v>
      </c>
      <c r="F649" s="17">
        <f aca="true" t="shared" si="198" ref="F649:G649">F650+F653</f>
        <v>0</v>
      </c>
      <c r="G649" s="17">
        <f t="shared" si="198"/>
        <v>0</v>
      </c>
    </row>
    <row r="650" spans="1:7" ht="12.75">
      <c r="A650" s="322" t="s">
        <v>42</v>
      </c>
      <c r="B650" s="317">
        <v>2210220010</v>
      </c>
      <c r="C650" s="322"/>
      <c r="D650" s="323" t="s">
        <v>367</v>
      </c>
      <c r="E650" s="17">
        <f aca="true" t="shared" si="199" ref="E650:G651">E651</f>
        <v>40</v>
      </c>
      <c r="F650" s="17">
        <f t="shared" si="199"/>
        <v>0</v>
      </c>
      <c r="G650" s="17">
        <f t="shared" si="199"/>
        <v>0</v>
      </c>
    </row>
    <row r="651" spans="1:7" ht="31.5">
      <c r="A651" s="322" t="s">
        <v>42</v>
      </c>
      <c r="B651" s="317">
        <v>2210220010</v>
      </c>
      <c r="C651" s="317" t="s">
        <v>97</v>
      </c>
      <c r="D651" s="323" t="s">
        <v>98</v>
      </c>
      <c r="E651" s="17">
        <f t="shared" si="199"/>
        <v>40</v>
      </c>
      <c r="F651" s="17">
        <f t="shared" si="199"/>
        <v>0</v>
      </c>
      <c r="G651" s="17">
        <f t="shared" si="199"/>
        <v>0</v>
      </c>
    </row>
    <row r="652" spans="1:7" ht="12.75">
      <c r="A652" s="322" t="s">
        <v>42</v>
      </c>
      <c r="B652" s="317">
        <v>2210220010</v>
      </c>
      <c r="C652" s="322">
        <v>610</v>
      </c>
      <c r="D652" s="323" t="s">
        <v>104</v>
      </c>
      <c r="E652" s="17">
        <f>'№ 4 ведом'!F392</f>
        <v>40</v>
      </c>
      <c r="F652" s="17">
        <f>'№ 4 ведом'!G392</f>
        <v>0</v>
      </c>
      <c r="G652" s="17">
        <f>'№ 4 ведом'!H392</f>
        <v>0</v>
      </c>
    </row>
    <row r="653" spans="1:7" ht="63">
      <c r="A653" s="322" t="s">
        <v>42</v>
      </c>
      <c r="B653" s="317" t="s">
        <v>691</v>
      </c>
      <c r="C653" s="322"/>
      <c r="D653" s="323" t="s">
        <v>690</v>
      </c>
      <c r="E653" s="17">
        <f>E654</f>
        <v>240</v>
      </c>
      <c r="F653" s="17">
        <f aca="true" t="shared" si="200" ref="F653:G654">F654</f>
        <v>0</v>
      </c>
      <c r="G653" s="17">
        <f t="shared" si="200"/>
        <v>0</v>
      </c>
    </row>
    <row r="654" spans="1:7" ht="31.5">
      <c r="A654" s="322" t="s">
        <v>42</v>
      </c>
      <c r="B654" s="317" t="s">
        <v>691</v>
      </c>
      <c r="C654" s="317" t="s">
        <v>97</v>
      </c>
      <c r="D654" s="323" t="s">
        <v>98</v>
      </c>
      <c r="E654" s="17">
        <f>E655</f>
        <v>240</v>
      </c>
      <c r="F654" s="17">
        <f t="shared" si="200"/>
        <v>0</v>
      </c>
      <c r="G654" s="17">
        <f t="shared" si="200"/>
        <v>0</v>
      </c>
    </row>
    <row r="655" spans="1:7" ht="12.75">
      <c r="A655" s="322" t="s">
        <v>42</v>
      </c>
      <c r="B655" s="317" t="s">
        <v>691</v>
      </c>
      <c r="C655" s="322">
        <v>610</v>
      </c>
      <c r="D655" s="323" t="s">
        <v>104</v>
      </c>
      <c r="E655" s="17">
        <f>'№ 4 ведом'!F395</f>
        <v>240</v>
      </c>
      <c r="F655" s="17">
        <f>'№ 4 ведом'!G395</f>
        <v>0</v>
      </c>
      <c r="G655" s="17">
        <f>'№ 4 ведом'!H395</f>
        <v>0</v>
      </c>
    </row>
    <row r="656" spans="1:7" ht="31.5">
      <c r="A656" s="322" t="s">
        <v>42</v>
      </c>
      <c r="B656" s="317">
        <v>2220000000</v>
      </c>
      <c r="C656" s="322"/>
      <c r="D656" s="49" t="s">
        <v>139</v>
      </c>
      <c r="E656" s="17">
        <f>E657+E667+E671+E675</f>
        <v>36226.399999999994</v>
      </c>
      <c r="F656" s="17">
        <f aca="true" t="shared" si="201" ref="F656:G656">F657+F667+F671+F675</f>
        <v>29047.3</v>
      </c>
      <c r="G656" s="17">
        <f t="shared" si="201"/>
        <v>29097.1</v>
      </c>
    </row>
    <row r="657" spans="1:7" ht="47.25">
      <c r="A657" s="322" t="s">
        <v>42</v>
      </c>
      <c r="B657" s="322">
        <v>2220100000</v>
      </c>
      <c r="C657" s="322"/>
      <c r="D657" s="49" t="s">
        <v>185</v>
      </c>
      <c r="E657" s="17">
        <f>E658+E661+E664</f>
        <v>32486.6</v>
      </c>
      <c r="F657" s="17">
        <f>F658+F661+F664</f>
        <v>28196.7</v>
      </c>
      <c r="G657" s="17">
        <f>G658+G661+G664</f>
        <v>28196.7</v>
      </c>
    </row>
    <row r="658" spans="1:7" ht="47.25">
      <c r="A658" s="322" t="s">
        <v>42</v>
      </c>
      <c r="B658" s="322">
        <v>2220110680</v>
      </c>
      <c r="C658" s="322"/>
      <c r="D658" s="62" t="s">
        <v>239</v>
      </c>
      <c r="E658" s="17">
        <f aca="true" t="shared" si="202" ref="E658:G659">E659</f>
        <v>17134.4</v>
      </c>
      <c r="F658" s="17">
        <f t="shared" si="202"/>
        <v>12893.3</v>
      </c>
      <c r="G658" s="17">
        <f t="shared" si="202"/>
        <v>12893.3</v>
      </c>
    </row>
    <row r="659" spans="1:7" ht="31.5">
      <c r="A659" s="322" t="s">
        <v>42</v>
      </c>
      <c r="B659" s="322">
        <v>2220110680</v>
      </c>
      <c r="C659" s="317" t="s">
        <v>97</v>
      </c>
      <c r="D659" s="56" t="s">
        <v>98</v>
      </c>
      <c r="E659" s="17">
        <f t="shared" si="202"/>
        <v>17134.4</v>
      </c>
      <c r="F659" s="17">
        <f t="shared" si="202"/>
        <v>12893.3</v>
      </c>
      <c r="G659" s="17">
        <f t="shared" si="202"/>
        <v>12893.3</v>
      </c>
    </row>
    <row r="660" spans="1:7" ht="12.75">
      <c r="A660" s="322" t="s">
        <v>42</v>
      </c>
      <c r="B660" s="322">
        <v>2220110680</v>
      </c>
      <c r="C660" s="322">
        <v>610</v>
      </c>
      <c r="D660" s="56" t="s">
        <v>104</v>
      </c>
      <c r="E660" s="17">
        <f>'№ 4 ведом'!F400</f>
        <v>17134.4</v>
      </c>
      <c r="F660" s="17">
        <f>'№ 4 ведом'!G400</f>
        <v>12893.3</v>
      </c>
      <c r="G660" s="17">
        <f>'№ 4 ведом'!H400</f>
        <v>12893.3</v>
      </c>
    </row>
    <row r="661" spans="1:7" ht="31.5">
      <c r="A661" s="322" t="s">
        <v>42</v>
      </c>
      <c r="B661" s="322">
        <v>2220120010</v>
      </c>
      <c r="C661" s="322"/>
      <c r="D661" s="323" t="s">
        <v>123</v>
      </c>
      <c r="E661" s="17">
        <f aca="true" t="shared" si="203" ref="E661:G662">E662</f>
        <v>15179.199999999999</v>
      </c>
      <c r="F661" s="17">
        <f t="shared" si="203"/>
        <v>15173.199999999999</v>
      </c>
      <c r="G661" s="17">
        <f t="shared" si="203"/>
        <v>15173.199999999999</v>
      </c>
    </row>
    <row r="662" spans="1:7" ht="31.5">
      <c r="A662" s="322" t="s">
        <v>42</v>
      </c>
      <c r="B662" s="322">
        <v>2220120010</v>
      </c>
      <c r="C662" s="317" t="s">
        <v>97</v>
      </c>
      <c r="D662" s="323" t="s">
        <v>98</v>
      </c>
      <c r="E662" s="17">
        <f t="shared" si="203"/>
        <v>15179.199999999999</v>
      </c>
      <c r="F662" s="17">
        <f t="shared" si="203"/>
        <v>15173.199999999999</v>
      </c>
      <c r="G662" s="17">
        <f t="shared" si="203"/>
        <v>15173.199999999999</v>
      </c>
    </row>
    <row r="663" spans="1:7" ht="12.75">
      <c r="A663" s="322" t="s">
        <v>42</v>
      </c>
      <c r="B663" s="322">
        <v>2220120010</v>
      </c>
      <c r="C663" s="322">
        <v>610</v>
      </c>
      <c r="D663" s="323" t="s">
        <v>104</v>
      </c>
      <c r="E663" s="17">
        <f>'№ 4 ведом'!F403</f>
        <v>15179.199999999999</v>
      </c>
      <c r="F663" s="17">
        <f>'№ 4 ведом'!G403</f>
        <v>15173.199999999999</v>
      </c>
      <c r="G663" s="17">
        <f>'№ 4 ведом'!H403</f>
        <v>15173.199999999999</v>
      </c>
    </row>
    <row r="664" spans="1:7" ht="47.25">
      <c r="A664" s="322" t="s">
        <v>42</v>
      </c>
      <c r="B664" s="322" t="s">
        <v>314</v>
      </c>
      <c r="C664" s="322"/>
      <c r="D664" s="62" t="s">
        <v>248</v>
      </c>
      <c r="E664" s="17">
        <f aca="true" t="shared" si="204" ref="E664:G665">E665</f>
        <v>173</v>
      </c>
      <c r="F664" s="17">
        <f t="shared" si="204"/>
        <v>130.2</v>
      </c>
      <c r="G664" s="17">
        <f t="shared" si="204"/>
        <v>130.2</v>
      </c>
    </row>
    <row r="665" spans="1:7" ht="31.5">
      <c r="A665" s="322" t="s">
        <v>42</v>
      </c>
      <c r="B665" s="322" t="s">
        <v>314</v>
      </c>
      <c r="C665" s="317" t="s">
        <v>97</v>
      </c>
      <c r="D665" s="56" t="s">
        <v>98</v>
      </c>
      <c r="E665" s="17">
        <f t="shared" si="204"/>
        <v>173</v>
      </c>
      <c r="F665" s="17">
        <f t="shared" si="204"/>
        <v>130.2</v>
      </c>
      <c r="G665" s="17">
        <f t="shared" si="204"/>
        <v>130.2</v>
      </c>
    </row>
    <row r="666" spans="1:7" ht="12.75">
      <c r="A666" s="322" t="s">
        <v>42</v>
      </c>
      <c r="B666" s="322" t="s">
        <v>314</v>
      </c>
      <c r="C666" s="322">
        <v>610</v>
      </c>
      <c r="D666" s="56" t="s">
        <v>104</v>
      </c>
      <c r="E666" s="17">
        <f>'№ 4 ведом'!F406</f>
        <v>173</v>
      </c>
      <c r="F666" s="17">
        <f>'№ 4 ведом'!G406</f>
        <v>130.2</v>
      </c>
      <c r="G666" s="17">
        <f>'№ 4 ведом'!H406</f>
        <v>130.2</v>
      </c>
    </row>
    <row r="667" spans="1:7" ht="31.5">
      <c r="A667" s="322" t="s">
        <v>42</v>
      </c>
      <c r="B667" s="322">
        <v>2220200000</v>
      </c>
      <c r="C667" s="322"/>
      <c r="D667" s="49" t="s">
        <v>186</v>
      </c>
      <c r="E667" s="17">
        <f>E668</f>
        <v>2677</v>
      </c>
      <c r="F667" s="17">
        <f aca="true" t="shared" si="205" ref="F667:G669">F668</f>
        <v>820.8</v>
      </c>
      <c r="G667" s="17">
        <f t="shared" si="205"/>
        <v>870.8</v>
      </c>
    </row>
    <row r="668" spans="1:7" ht="12.75">
      <c r="A668" s="322" t="s">
        <v>42</v>
      </c>
      <c r="B668" s="322">
        <v>2220220320</v>
      </c>
      <c r="C668" s="322"/>
      <c r="D668" s="49" t="s">
        <v>140</v>
      </c>
      <c r="E668" s="17">
        <f>E669</f>
        <v>2677</v>
      </c>
      <c r="F668" s="17">
        <f t="shared" si="205"/>
        <v>820.8</v>
      </c>
      <c r="G668" s="17">
        <f t="shared" si="205"/>
        <v>870.8</v>
      </c>
    </row>
    <row r="669" spans="1:7" ht="31.5">
      <c r="A669" s="322" t="s">
        <v>42</v>
      </c>
      <c r="B669" s="322">
        <v>2220220320</v>
      </c>
      <c r="C669" s="317" t="s">
        <v>97</v>
      </c>
      <c r="D669" s="323" t="s">
        <v>98</v>
      </c>
      <c r="E669" s="17">
        <f>E670</f>
        <v>2677</v>
      </c>
      <c r="F669" s="17">
        <f t="shared" si="205"/>
        <v>820.8</v>
      </c>
      <c r="G669" s="17">
        <f t="shared" si="205"/>
        <v>870.8</v>
      </c>
    </row>
    <row r="670" spans="1:7" ht="12.75">
      <c r="A670" s="68" t="s">
        <v>42</v>
      </c>
      <c r="B670" s="322">
        <v>2220220320</v>
      </c>
      <c r="C670" s="68">
        <v>610</v>
      </c>
      <c r="D670" s="323" t="s">
        <v>104</v>
      </c>
      <c r="E670" s="17">
        <f>'№ 4 ведом'!F410</f>
        <v>2677</v>
      </c>
      <c r="F670" s="69">
        <f>'№ 4 ведом'!G410</f>
        <v>820.8</v>
      </c>
      <c r="G670" s="69">
        <f>'№ 4 ведом'!H410</f>
        <v>870.8</v>
      </c>
    </row>
    <row r="671" spans="1:7" ht="47.25">
      <c r="A671" s="322" t="s">
        <v>42</v>
      </c>
      <c r="B671" s="322">
        <v>2220300000</v>
      </c>
      <c r="C671" s="322"/>
      <c r="D671" s="56" t="s">
        <v>334</v>
      </c>
      <c r="E671" s="17">
        <f>E672</f>
        <v>600.1</v>
      </c>
      <c r="F671" s="17">
        <f aca="true" t="shared" si="206" ref="F671:G673">F672</f>
        <v>29.8</v>
      </c>
      <c r="G671" s="17">
        <f t="shared" si="206"/>
        <v>29.6</v>
      </c>
    </row>
    <row r="672" spans="1:7" ht="47.25">
      <c r="A672" s="322" t="s">
        <v>42</v>
      </c>
      <c r="B672" s="322" t="s">
        <v>335</v>
      </c>
      <c r="C672" s="322"/>
      <c r="D672" s="56" t="s">
        <v>350</v>
      </c>
      <c r="E672" s="17">
        <f>E673</f>
        <v>600.1</v>
      </c>
      <c r="F672" s="17">
        <f t="shared" si="206"/>
        <v>29.8</v>
      </c>
      <c r="G672" s="17">
        <f t="shared" si="206"/>
        <v>29.6</v>
      </c>
    </row>
    <row r="673" spans="1:7" ht="31.5">
      <c r="A673" s="322" t="s">
        <v>42</v>
      </c>
      <c r="B673" s="322" t="s">
        <v>335</v>
      </c>
      <c r="C673" s="317" t="s">
        <v>97</v>
      </c>
      <c r="D673" s="56" t="s">
        <v>98</v>
      </c>
      <c r="E673" s="17">
        <f>E674</f>
        <v>600.1</v>
      </c>
      <c r="F673" s="17">
        <f t="shared" si="206"/>
        <v>29.8</v>
      </c>
      <c r="G673" s="17">
        <f t="shared" si="206"/>
        <v>29.6</v>
      </c>
    </row>
    <row r="674" spans="1:7" ht="12.75">
      <c r="A674" s="322" t="s">
        <v>42</v>
      </c>
      <c r="B674" s="322" t="s">
        <v>335</v>
      </c>
      <c r="C674" s="322">
        <v>610</v>
      </c>
      <c r="D674" s="56" t="s">
        <v>104</v>
      </c>
      <c r="E674" s="17">
        <f>'№ 4 ведом'!F414</f>
        <v>600.1</v>
      </c>
      <c r="F674" s="17">
        <f>'№ 4 ведом'!G414</f>
        <v>29.8</v>
      </c>
      <c r="G674" s="17">
        <f>'№ 4 ведом'!H414</f>
        <v>29.6</v>
      </c>
    </row>
    <row r="675" spans="1:7" ht="63">
      <c r="A675" s="322" t="s">
        <v>42</v>
      </c>
      <c r="B675" s="322">
        <v>2220400000</v>
      </c>
      <c r="C675" s="322"/>
      <c r="D675" s="56" t="s">
        <v>747</v>
      </c>
      <c r="E675" s="17">
        <f>E676</f>
        <v>462.7</v>
      </c>
      <c r="F675" s="17">
        <f aca="true" t="shared" si="207" ref="F675:G677">F676</f>
        <v>0</v>
      </c>
      <c r="G675" s="17">
        <f t="shared" si="207"/>
        <v>0</v>
      </c>
    </row>
    <row r="676" spans="1:7" ht="31.5">
      <c r="A676" s="322" t="s">
        <v>42</v>
      </c>
      <c r="B676" s="322">
        <v>2220420020</v>
      </c>
      <c r="C676" s="322"/>
      <c r="D676" s="56" t="s">
        <v>656</v>
      </c>
      <c r="E676" s="17">
        <f>E677</f>
        <v>462.7</v>
      </c>
      <c r="F676" s="17">
        <f t="shared" si="207"/>
        <v>0</v>
      </c>
      <c r="G676" s="17">
        <f t="shared" si="207"/>
        <v>0</v>
      </c>
    </row>
    <row r="677" spans="1:7" ht="31.5">
      <c r="A677" s="322" t="s">
        <v>42</v>
      </c>
      <c r="B677" s="322">
        <v>2220420020</v>
      </c>
      <c r="C677" s="317" t="s">
        <v>97</v>
      </c>
      <c r="D677" s="56" t="s">
        <v>98</v>
      </c>
      <c r="E677" s="17">
        <f>E678</f>
        <v>462.7</v>
      </c>
      <c r="F677" s="17">
        <f t="shared" si="207"/>
        <v>0</v>
      </c>
      <c r="G677" s="17">
        <f t="shared" si="207"/>
        <v>0</v>
      </c>
    </row>
    <row r="678" spans="1:7" ht="12.75">
      <c r="A678" s="322" t="s">
        <v>42</v>
      </c>
      <c r="B678" s="322">
        <v>2220420020</v>
      </c>
      <c r="C678" s="322">
        <v>610</v>
      </c>
      <c r="D678" s="56" t="s">
        <v>104</v>
      </c>
      <c r="E678" s="17">
        <f>'№ 4 ведом'!F418</f>
        <v>462.7</v>
      </c>
      <c r="F678" s="17">
        <f>'№ 4 ведом'!G418</f>
        <v>0</v>
      </c>
      <c r="G678" s="17">
        <f>'№ 4 ведом'!H418</f>
        <v>0</v>
      </c>
    </row>
    <row r="679" spans="1:7" ht="31.5">
      <c r="A679" s="322" t="s">
        <v>42</v>
      </c>
      <c r="B679" s="317">
        <v>2500000000</v>
      </c>
      <c r="C679" s="322"/>
      <c r="D679" s="323" t="s">
        <v>323</v>
      </c>
      <c r="E679" s="17">
        <f>E680</f>
        <v>2419.9</v>
      </c>
      <c r="F679" s="17">
        <f aca="true" t="shared" si="208" ref="F679:G679">F680</f>
        <v>1882</v>
      </c>
      <c r="G679" s="17">
        <f t="shared" si="208"/>
        <v>1882</v>
      </c>
    </row>
    <row r="680" spans="1:7" ht="31.5">
      <c r="A680" s="322" t="s">
        <v>42</v>
      </c>
      <c r="B680" s="317">
        <v>2520000000</v>
      </c>
      <c r="C680" s="322"/>
      <c r="D680" s="323" t="s">
        <v>249</v>
      </c>
      <c r="E680" s="17">
        <f>E685+E689+E693+E681</f>
        <v>2419.9</v>
      </c>
      <c r="F680" s="17">
        <f>F685+F689+F693+F681</f>
        <v>1882</v>
      </c>
      <c r="G680" s="17">
        <f>G685+G689+G693+G681</f>
        <v>1882</v>
      </c>
    </row>
    <row r="681" spans="1:7" ht="63">
      <c r="A681" s="322" t="s">
        <v>42</v>
      </c>
      <c r="B681" s="322">
        <v>2520100000</v>
      </c>
      <c r="C681" s="322"/>
      <c r="D681" s="56" t="s">
        <v>664</v>
      </c>
      <c r="E681" s="17">
        <f>E682</f>
        <v>406.20000000000005</v>
      </c>
      <c r="F681" s="17">
        <f aca="true" t="shared" si="209" ref="F681:G683">F682</f>
        <v>0</v>
      </c>
      <c r="G681" s="17">
        <f t="shared" si="209"/>
        <v>0</v>
      </c>
    </row>
    <row r="682" spans="1:7" ht="31.5">
      <c r="A682" s="322" t="s">
        <v>42</v>
      </c>
      <c r="B682" s="10" t="s">
        <v>665</v>
      </c>
      <c r="C682" s="322"/>
      <c r="D682" s="56" t="s">
        <v>666</v>
      </c>
      <c r="E682" s="17">
        <f>E683</f>
        <v>406.20000000000005</v>
      </c>
      <c r="F682" s="17">
        <f t="shared" si="209"/>
        <v>0</v>
      </c>
      <c r="G682" s="17">
        <f t="shared" si="209"/>
        <v>0</v>
      </c>
    </row>
    <row r="683" spans="1:7" ht="31.5">
      <c r="A683" s="322" t="s">
        <v>42</v>
      </c>
      <c r="B683" s="10" t="s">
        <v>665</v>
      </c>
      <c r="C683" s="317" t="s">
        <v>97</v>
      </c>
      <c r="D683" s="56" t="s">
        <v>98</v>
      </c>
      <c r="E683" s="17">
        <f>E684</f>
        <v>406.20000000000005</v>
      </c>
      <c r="F683" s="17">
        <f t="shared" si="209"/>
        <v>0</v>
      </c>
      <c r="G683" s="17">
        <f t="shared" si="209"/>
        <v>0</v>
      </c>
    </row>
    <row r="684" spans="1:7" ht="12.75">
      <c r="A684" s="322" t="s">
        <v>42</v>
      </c>
      <c r="B684" s="10" t="s">
        <v>665</v>
      </c>
      <c r="C684" s="322">
        <v>610</v>
      </c>
      <c r="D684" s="56" t="s">
        <v>104</v>
      </c>
      <c r="E684" s="17">
        <f>'№ 4 ведом'!F424</f>
        <v>406.20000000000005</v>
      </c>
      <c r="F684" s="17">
        <f>'№ 4 ведом'!G424</f>
        <v>0</v>
      </c>
      <c r="G684" s="17">
        <f>'№ 4 ведом'!H424</f>
        <v>0</v>
      </c>
    </row>
    <row r="685" spans="1:7" ht="31.5">
      <c r="A685" s="322" t="s">
        <v>42</v>
      </c>
      <c r="B685" s="317">
        <v>2520400000</v>
      </c>
      <c r="C685" s="322"/>
      <c r="D685" s="56" t="s">
        <v>343</v>
      </c>
      <c r="E685" s="17">
        <f>E686</f>
        <v>256.5</v>
      </c>
      <c r="F685" s="17">
        <f aca="true" t="shared" si="210" ref="F685:G687">F686</f>
        <v>212.9</v>
      </c>
      <c r="G685" s="17">
        <f t="shared" si="210"/>
        <v>212.9</v>
      </c>
    </row>
    <row r="686" spans="1:7" ht="12.75">
      <c r="A686" s="322" t="s">
        <v>42</v>
      </c>
      <c r="B686" s="317">
        <v>2520420300</v>
      </c>
      <c r="C686" s="322"/>
      <c r="D686" s="56" t="s">
        <v>344</v>
      </c>
      <c r="E686" s="17">
        <f>E687</f>
        <v>256.5</v>
      </c>
      <c r="F686" s="17">
        <f t="shared" si="210"/>
        <v>212.9</v>
      </c>
      <c r="G686" s="17">
        <f t="shared" si="210"/>
        <v>212.9</v>
      </c>
    </row>
    <row r="687" spans="1:7" ht="31.5">
      <c r="A687" s="322" t="s">
        <v>42</v>
      </c>
      <c r="B687" s="317">
        <v>2520420300</v>
      </c>
      <c r="C687" s="317" t="s">
        <v>97</v>
      </c>
      <c r="D687" s="56" t="s">
        <v>98</v>
      </c>
      <c r="E687" s="17">
        <f>E688</f>
        <v>256.5</v>
      </c>
      <c r="F687" s="17">
        <f t="shared" si="210"/>
        <v>212.9</v>
      </c>
      <c r="G687" s="17">
        <f t="shared" si="210"/>
        <v>212.9</v>
      </c>
    </row>
    <row r="688" spans="1:7" ht="12.75">
      <c r="A688" s="322" t="s">
        <v>42</v>
      </c>
      <c r="B688" s="317">
        <v>2520420300</v>
      </c>
      <c r="C688" s="322">
        <v>610</v>
      </c>
      <c r="D688" s="56" t="s">
        <v>104</v>
      </c>
      <c r="E688" s="17">
        <f>'№ 4 ведом'!F428</f>
        <v>256.5</v>
      </c>
      <c r="F688" s="17">
        <f>'№ 4 ведом'!G428</f>
        <v>212.9</v>
      </c>
      <c r="G688" s="17">
        <f>'№ 4 ведом'!H428</f>
        <v>212.9</v>
      </c>
    </row>
    <row r="689" spans="1:7" ht="31.5">
      <c r="A689" s="322" t="s">
        <v>42</v>
      </c>
      <c r="B689" s="317">
        <v>2520500000</v>
      </c>
      <c r="C689" s="322"/>
      <c r="D689" s="323" t="s">
        <v>360</v>
      </c>
      <c r="E689" s="17">
        <f>E690</f>
        <v>47.2</v>
      </c>
      <c r="F689" s="17">
        <f aca="true" t="shared" si="211" ref="F689:G691">F690</f>
        <v>47.2</v>
      </c>
      <c r="G689" s="17">
        <f t="shared" si="211"/>
        <v>47.2</v>
      </c>
    </row>
    <row r="690" spans="1:7" ht="12.75">
      <c r="A690" s="322" t="s">
        <v>42</v>
      </c>
      <c r="B690" s="317">
        <v>2520520300</v>
      </c>
      <c r="C690" s="322"/>
      <c r="D690" s="323" t="s">
        <v>361</v>
      </c>
      <c r="E690" s="17">
        <f>E691</f>
        <v>47.2</v>
      </c>
      <c r="F690" s="17">
        <f t="shared" si="211"/>
        <v>47.2</v>
      </c>
      <c r="G690" s="17">
        <f t="shared" si="211"/>
        <v>47.2</v>
      </c>
    </row>
    <row r="691" spans="1:7" ht="31.5">
      <c r="A691" s="322" t="s">
        <v>42</v>
      </c>
      <c r="B691" s="317">
        <v>2520520300</v>
      </c>
      <c r="C691" s="317" t="s">
        <v>97</v>
      </c>
      <c r="D691" s="56" t="s">
        <v>98</v>
      </c>
      <c r="E691" s="17">
        <f>E692</f>
        <v>47.2</v>
      </c>
      <c r="F691" s="17">
        <f t="shared" si="211"/>
        <v>47.2</v>
      </c>
      <c r="G691" s="17">
        <f t="shared" si="211"/>
        <v>47.2</v>
      </c>
    </row>
    <row r="692" spans="1:7" ht="12.75">
      <c r="A692" s="322" t="s">
        <v>42</v>
      </c>
      <c r="B692" s="317">
        <v>2520520300</v>
      </c>
      <c r="C692" s="322">
        <v>610</v>
      </c>
      <c r="D692" s="56" t="s">
        <v>104</v>
      </c>
      <c r="E692" s="17">
        <f>'№ 4 ведом'!F432</f>
        <v>47.2</v>
      </c>
      <c r="F692" s="17">
        <f>'№ 4 ведом'!G432</f>
        <v>47.2</v>
      </c>
      <c r="G692" s="17">
        <f>'№ 4 ведом'!H432</f>
        <v>47.2</v>
      </c>
    </row>
    <row r="693" spans="1:7" ht="31.5">
      <c r="A693" s="322" t="s">
        <v>42</v>
      </c>
      <c r="B693" s="317">
        <v>2520600000</v>
      </c>
      <c r="C693" s="322"/>
      <c r="D693" s="323" t="s">
        <v>359</v>
      </c>
      <c r="E693" s="17">
        <f>E694</f>
        <v>1710</v>
      </c>
      <c r="F693" s="17">
        <f aca="true" t="shared" si="212" ref="F693:G695">F694</f>
        <v>1621.9</v>
      </c>
      <c r="G693" s="17">
        <f t="shared" si="212"/>
        <v>1621.9</v>
      </c>
    </row>
    <row r="694" spans="1:7" ht="12.75">
      <c r="A694" s="322" t="s">
        <v>42</v>
      </c>
      <c r="B694" s="317">
        <v>2520620200</v>
      </c>
      <c r="C694" s="322"/>
      <c r="D694" s="323" t="s">
        <v>284</v>
      </c>
      <c r="E694" s="17">
        <f>E695</f>
        <v>1710</v>
      </c>
      <c r="F694" s="17">
        <f t="shared" si="212"/>
        <v>1621.9</v>
      </c>
      <c r="G694" s="17">
        <f t="shared" si="212"/>
        <v>1621.9</v>
      </c>
    </row>
    <row r="695" spans="1:7" ht="31.5">
      <c r="A695" s="322" t="s">
        <v>42</v>
      </c>
      <c r="B695" s="317">
        <v>2520620200</v>
      </c>
      <c r="C695" s="317" t="s">
        <v>97</v>
      </c>
      <c r="D695" s="56" t="s">
        <v>98</v>
      </c>
      <c r="E695" s="17">
        <f>E696</f>
        <v>1710</v>
      </c>
      <c r="F695" s="17">
        <f t="shared" si="212"/>
        <v>1621.9</v>
      </c>
      <c r="G695" s="17">
        <f t="shared" si="212"/>
        <v>1621.9</v>
      </c>
    </row>
    <row r="696" spans="1:7" ht="12.75">
      <c r="A696" s="322" t="s">
        <v>42</v>
      </c>
      <c r="B696" s="317">
        <v>2520620200</v>
      </c>
      <c r="C696" s="322">
        <v>610</v>
      </c>
      <c r="D696" s="56" t="s">
        <v>104</v>
      </c>
      <c r="E696" s="17">
        <f>'№ 4 ведом'!F436</f>
        <v>1710</v>
      </c>
      <c r="F696" s="17">
        <f>'№ 4 ведом'!G436</f>
        <v>1621.9</v>
      </c>
      <c r="G696" s="17">
        <f>'№ 4 ведом'!H436</f>
        <v>1621.9</v>
      </c>
    </row>
    <row r="697" spans="1:7" ht="12.75">
      <c r="A697" s="322" t="s">
        <v>42</v>
      </c>
      <c r="B697" s="317">
        <v>9900000000</v>
      </c>
      <c r="C697" s="317"/>
      <c r="D697" s="56" t="s">
        <v>105</v>
      </c>
      <c r="E697" s="17">
        <f>E698</f>
        <v>100</v>
      </c>
      <c r="F697" s="17">
        <f aca="true" t="shared" si="213" ref="F697:G700">F698</f>
        <v>0</v>
      </c>
      <c r="G697" s="17">
        <f t="shared" si="213"/>
        <v>0</v>
      </c>
    </row>
    <row r="698" spans="1:7" ht="47.25">
      <c r="A698" s="322" t="s">
        <v>42</v>
      </c>
      <c r="B698" s="317">
        <v>9920000000</v>
      </c>
      <c r="C698" s="317"/>
      <c r="D698" s="56" t="s">
        <v>699</v>
      </c>
      <c r="E698" s="17">
        <f>E699</f>
        <v>100</v>
      </c>
      <c r="F698" s="17">
        <f t="shared" si="213"/>
        <v>0</v>
      </c>
      <c r="G698" s="17">
        <f t="shared" si="213"/>
        <v>0</v>
      </c>
    </row>
    <row r="699" spans="1:7" ht="47.25">
      <c r="A699" s="322" t="s">
        <v>42</v>
      </c>
      <c r="B699" s="317">
        <v>9920010920</v>
      </c>
      <c r="C699" s="317"/>
      <c r="D699" s="56" t="s">
        <v>700</v>
      </c>
      <c r="E699" s="17">
        <f>E700</f>
        <v>100</v>
      </c>
      <c r="F699" s="17">
        <f t="shared" si="213"/>
        <v>0</v>
      </c>
      <c r="G699" s="17">
        <f t="shared" si="213"/>
        <v>0</v>
      </c>
    </row>
    <row r="700" spans="1:7" ht="31.5">
      <c r="A700" s="322" t="s">
        <v>42</v>
      </c>
      <c r="B700" s="317">
        <v>9920010920</v>
      </c>
      <c r="C700" s="317" t="s">
        <v>97</v>
      </c>
      <c r="D700" s="56" t="s">
        <v>98</v>
      </c>
      <c r="E700" s="17">
        <f>E701</f>
        <v>100</v>
      </c>
      <c r="F700" s="17">
        <f t="shared" si="213"/>
        <v>0</v>
      </c>
      <c r="G700" s="17">
        <f t="shared" si="213"/>
        <v>0</v>
      </c>
    </row>
    <row r="701" spans="1:7" ht="12.75">
      <c r="A701" s="322" t="s">
        <v>42</v>
      </c>
      <c r="B701" s="317">
        <v>9920010920</v>
      </c>
      <c r="C701" s="317">
        <v>610</v>
      </c>
      <c r="D701" s="56" t="s">
        <v>104</v>
      </c>
      <c r="E701" s="17">
        <f>'№ 4 ведом'!F441</f>
        <v>100</v>
      </c>
      <c r="F701" s="17">
        <f>'№ 4 ведом'!G441</f>
        <v>0</v>
      </c>
      <c r="G701" s="17">
        <f>'№ 4 ведом'!H441</f>
        <v>0</v>
      </c>
    </row>
    <row r="702" spans="1:7" ht="12.75">
      <c r="A702" s="16" t="s">
        <v>39</v>
      </c>
      <c r="B702" s="16" t="s">
        <v>66</v>
      </c>
      <c r="C702" s="16" t="s">
        <v>66</v>
      </c>
      <c r="D702" s="19" t="s">
        <v>31</v>
      </c>
      <c r="E702" s="60">
        <f>E703+E712+E725</f>
        <v>34254.6</v>
      </c>
      <c r="F702" s="60">
        <f>F703+F712+F725</f>
        <v>15818.400000000001</v>
      </c>
      <c r="G702" s="60">
        <f>G703+G712+G725</f>
        <v>17419.600000000002</v>
      </c>
    </row>
    <row r="703" spans="1:7" ht="12.75">
      <c r="A703" s="322">
        <v>1001</v>
      </c>
      <c r="B703" s="16"/>
      <c r="C703" s="16"/>
      <c r="D703" s="49" t="s">
        <v>32</v>
      </c>
      <c r="E703" s="17">
        <f>'№ 4 ведом'!F443</f>
        <v>698.3</v>
      </c>
      <c r="F703" s="17">
        <f>F704</f>
        <v>698.3</v>
      </c>
      <c r="G703" s="17">
        <f>G704</f>
        <v>698.3</v>
      </c>
    </row>
    <row r="704" spans="1:7" ht="47.25">
      <c r="A704" s="322" t="s">
        <v>53</v>
      </c>
      <c r="B704" s="317">
        <v>2200000000</v>
      </c>
      <c r="C704" s="322" t="s">
        <v>66</v>
      </c>
      <c r="D704" s="49" t="s">
        <v>322</v>
      </c>
      <c r="E704" s="17">
        <f>E705</f>
        <v>698.3</v>
      </c>
      <c r="F704" s="17">
        <f aca="true" t="shared" si="214" ref="F704:G708">F705</f>
        <v>698.3</v>
      </c>
      <c r="G704" s="17">
        <f t="shared" si="214"/>
        <v>698.3</v>
      </c>
    </row>
    <row r="705" spans="1:7" ht="31.5">
      <c r="A705" s="322" t="s">
        <v>53</v>
      </c>
      <c r="B705" s="317">
        <v>2240000000</v>
      </c>
      <c r="C705" s="322"/>
      <c r="D705" s="49" t="s">
        <v>132</v>
      </c>
      <c r="E705" s="17">
        <f>'№ 4 ведом'!F445</f>
        <v>698.3</v>
      </c>
      <c r="F705" s="17">
        <f t="shared" si="214"/>
        <v>698.3</v>
      </c>
      <c r="G705" s="17">
        <f t="shared" si="214"/>
        <v>698.3</v>
      </c>
    </row>
    <row r="706" spans="1:7" ht="12.75">
      <c r="A706" s="322" t="s">
        <v>53</v>
      </c>
      <c r="B706" s="322">
        <v>2240400000</v>
      </c>
      <c r="C706" s="322"/>
      <c r="D706" s="49" t="s">
        <v>187</v>
      </c>
      <c r="E706" s="17">
        <f>E707</f>
        <v>698.3</v>
      </c>
      <c r="F706" s="17">
        <f t="shared" si="214"/>
        <v>698.3</v>
      </c>
      <c r="G706" s="17">
        <f t="shared" si="214"/>
        <v>698.3</v>
      </c>
    </row>
    <row r="707" spans="1:7" ht="47.25">
      <c r="A707" s="322" t="s">
        <v>53</v>
      </c>
      <c r="B707" s="322">
        <v>2240420390</v>
      </c>
      <c r="C707" s="322"/>
      <c r="D707" s="49" t="s">
        <v>67</v>
      </c>
      <c r="E707" s="17">
        <f>'№ 4 ведом'!F447</f>
        <v>698.3</v>
      </c>
      <c r="F707" s="17">
        <f>F708+F710</f>
        <v>698.3</v>
      </c>
      <c r="G707" s="17">
        <f>G708+G710</f>
        <v>698.3</v>
      </c>
    </row>
    <row r="708" spans="1:7" ht="31.5">
      <c r="A708" s="322" t="s">
        <v>53</v>
      </c>
      <c r="B708" s="322">
        <v>2240420390</v>
      </c>
      <c r="C708" s="317" t="s">
        <v>69</v>
      </c>
      <c r="D708" s="323" t="s">
        <v>95</v>
      </c>
      <c r="E708" s="17">
        <f>E709</f>
        <v>20.3</v>
      </c>
      <c r="F708" s="17">
        <f t="shared" si="214"/>
        <v>20.3</v>
      </c>
      <c r="G708" s="17">
        <f t="shared" si="214"/>
        <v>20.3</v>
      </c>
    </row>
    <row r="709" spans="1:7" ht="31.5">
      <c r="A709" s="322" t="s">
        <v>53</v>
      </c>
      <c r="B709" s="322">
        <v>2240420390</v>
      </c>
      <c r="C709" s="322">
        <v>240</v>
      </c>
      <c r="D709" s="323" t="s">
        <v>223</v>
      </c>
      <c r="E709" s="17">
        <f>'№ 4 ведом'!F449</f>
        <v>20.3</v>
      </c>
      <c r="F709" s="17">
        <f>'№ 4 ведом'!G449</f>
        <v>20.3</v>
      </c>
      <c r="G709" s="17">
        <f>'№ 4 ведом'!H449</f>
        <v>20.3</v>
      </c>
    </row>
    <row r="710" spans="1:7" ht="12.75">
      <c r="A710" s="322" t="s">
        <v>53</v>
      </c>
      <c r="B710" s="322">
        <v>2240420390</v>
      </c>
      <c r="C710" s="317" t="s">
        <v>73</v>
      </c>
      <c r="D710" s="323" t="s">
        <v>74</v>
      </c>
      <c r="E710" s="17">
        <f>E711</f>
        <v>678</v>
      </c>
      <c r="F710" s="17">
        <f>F711</f>
        <v>678</v>
      </c>
      <c r="G710" s="17">
        <f>G711</f>
        <v>678</v>
      </c>
    </row>
    <row r="711" spans="1:7" ht="12.75">
      <c r="A711" s="322" t="s">
        <v>53</v>
      </c>
      <c r="B711" s="322">
        <v>2240420390</v>
      </c>
      <c r="C711" s="317" t="s">
        <v>141</v>
      </c>
      <c r="D711" s="323" t="s">
        <v>142</v>
      </c>
      <c r="E711" s="17">
        <f>'№ 4 ведом'!F451</f>
        <v>678</v>
      </c>
      <c r="F711" s="17">
        <f>'№ 4 ведом'!G451</f>
        <v>678</v>
      </c>
      <c r="G711" s="17">
        <f>'№ 4 ведом'!H451</f>
        <v>678</v>
      </c>
    </row>
    <row r="712" spans="1:7" ht="12.75">
      <c r="A712" s="322" t="s">
        <v>40</v>
      </c>
      <c r="B712" s="322" t="s">
        <v>66</v>
      </c>
      <c r="C712" s="322" t="s">
        <v>66</v>
      </c>
      <c r="D712" s="323" t="s">
        <v>34</v>
      </c>
      <c r="E712" s="17">
        <f aca="true" t="shared" si="215" ref="E712:G713">E713</f>
        <v>607.1</v>
      </c>
      <c r="F712" s="17">
        <f t="shared" si="215"/>
        <v>107.1</v>
      </c>
      <c r="G712" s="17">
        <f t="shared" si="215"/>
        <v>107.1</v>
      </c>
    </row>
    <row r="713" spans="1:7" ht="47.25">
      <c r="A713" s="322" t="s">
        <v>40</v>
      </c>
      <c r="B713" s="317">
        <v>2200000000</v>
      </c>
      <c r="C713" s="322" t="s">
        <v>66</v>
      </c>
      <c r="D713" s="49" t="s">
        <v>322</v>
      </c>
      <c r="E713" s="17">
        <f t="shared" si="215"/>
        <v>607.1</v>
      </c>
      <c r="F713" s="17">
        <f t="shared" si="215"/>
        <v>107.1</v>
      </c>
      <c r="G713" s="17">
        <f t="shared" si="215"/>
        <v>107.1</v>
      </c>
    </row>
    <row r="714" spans="1:7" ht="31.5">
      <c r="A714" s="322" t="s">
        <v>40</v>
      </c>
      <c r="B714" s="317">
        <v>2240000000</v>
      </c>
      <c r="C714" s="322"/>
      <c r="D714" s="49" t="s">
        <v>132</v>
      </c>
      <c r="E714" s="17">
        <f>E715+E719</f>
        <v>607.1</v>
      </c>
      <c r="F714" s="17">
        <f aca="true" t="shared" si="216" ref="F714:G714">F715+F719</f>
        <v>107.1</v>
      </c>
      <c r="G714" s="17">
        <f t="shared" si="216"/>
        <v>107.1</v>
      </c>
    </row>
    <row r="715" spans="1:7" ht="31.5">
      <c r="A715" s="322" t="s">
        <v>40</v>
      </c>
      <c r="B715" s="317">
        <v>2240100000</v>
      </c>
      <c r="C715" s="322"/>
      <c r="D715" s="49" t="s">
        <v>188</v>
      </c>
      <c r="E715" s="17">
        <f>'№ 4 ведом'!F455</f>
        <v>500</v>
      </c>
      <c r="F715" s="17">
        <f aca="true" t="shared" si="217" ref="F715:G717">F716</f>
        <v>0</v>
      </c>
      <c r="G715" s="17">
        <f t="shared" si="217"/>
        <v>0</v>
      </c>
    </row>
    <row r="716" spans="1:7" ht="31.5">
      <c r="A716" s="322" t="s">
        <v>40</v>
      </c>
      <c r="B716" s="317">
        <v>2240120330</v>
      </c>
      <c r="C716" s="322"/>
      <c r="D716" s="49" t="s">
        <v>143</v>
      </c>
      <c r="E716" s="17">
        <f>E717</f>
        <v>500</v>
      </c>
      <c r="F716" s="17">
        <f t="shared" si="217"/>
        <v>0</v>
      </c>
      <c r="G716" s="17">
        <f t="shared" si="217"/>
        <v>0</v>
      </c>
    </row>
    <row r="717" spans="1:7" ht="31.5">
      <c r="A717" s="322" t="s">
        <v>40</v>
      </c>
      <c r="B717" s="317">
        <v>2240120330</v>
      </c>
      <c r="C717" s="317" t="s">
        <v>97</v>
      </c>
      <c r="D717" s="323" t="s">
        <v>98</v>
      </c>
      <c r="E717" s="17">
        <f>E718</f>
        <v>500</v>
      </c>
      <c r="F717" s="17">
        <f t="shared" si="217"/>
        <v>0</v>
      </c>
      <c r="G717" s="17">
        <f t="shared" si="217"/>
        <v>0</v>
      </c>
    </row>
    <row r="718" spans="1:7" ht="31.5">
      <c r="A718" s="322" t="s">
        <v>40</v>
      </c>
      <c r="B718" s="317">
        <v>2240120330</v>
      </c>
      <c r="C718" s="322">
        <v>630</v>
      </c>
      <c r="D718" s="49" t="s">
        <v>144</v>
      </c>
      <c r="E718" s="17">
        <f>'№ 4 ведом'!F458</f>
        <v>500</v>
      </c>
      <c r="F718" s="17">
        <f>'№ 4 ведом'!G458</f>
        <v>0</v>
      </c>
      <c r="G718" s="17">
        <f>'№ 4 ведом'!H458</f>
        <v>0</v>
      </c>
    </row>
    <row r="719" spans="1:7" ht="31.5">
      <c r="A719" s="322" t="s">
        <v>40</v>
      </c>
      <c r="B719" s="317">
        <v>2240200000</v>
      </c>
      <c r="C719" s="3"/>
      <c r="D719" s="49" t="s">
        <v>145</v>
      </c>
      <c r="E719" s="17">
        <f>E720</f>
        <v>107.1</v>
      </c>
      <c r="F719" s="17">
        <f>F720</f>
        <v>107.1</v>
      </c>
      <c r="G719" s="17">
        <f>G720</f>
        <v>107.1</v>
      </c>
    </row>
    <row r="720" spans="1:7" ht="31.5">
      <c r="A720" s="322" t="s">
        <v>40</v>
      </c>
      <c r="B720" s="317">
        <v>2240220350</v>
      </c>
      <c r="C720" s="322"/>
      <c r="D720" s="49" t="s">
        <v>189</v>
      </c>
      <c r="E720" s="17">
        <f>E721+E723</f>
        <v>107.1</v>
      </c>
      <c r="F720" s="17">
        <f>F721+F723</f>
        <v>107.1</v>
      </c>
      <c r="G720" s="17">
        <f>G721+G723</f>
        <v>107.1</v>
      </c>
    </row>
    <row r="721" spans="1:7" ht="31.5">
      <c r="A721" s="322" t="s">
        <v>40</v>
      </c>
      <c r="B721" s="317">
        <v>2240220350</v>
      </c>
      <c r="C721" s="317" t="s">
        <v>69</v>
      </c>
      <c r="D721" s="323" t="s">
        <v>95</v>
      </c>
      <c r="E721" s="17">
        <f>E722</f>
        <v>3.1</v>
      </c>
      <c r="F721" s="17">
        <f>F722</f>
        <v>3.1</v>
      </c>
      <c r="G721" s="17">
        <f>G722</f>
        <v>3.1</v>
      </c>
    </row>
    <row r="722" spans="1:7" ht="31.5">
      <c r="A722" s="322" t="s">
        <v>40</v>
      </c>
      <c r="B722" s="317">
        <v>2240220350</v>
      </c>
      <c r="C722" s="322">
        <v>240</v>
      </c>
      <c r="D722" s="49" t="s">
        <v>223</v>
      </c>
      <c r="E722" s="17">
        <f>'№ 4 ведом'!F462</f>
        <v>3.1</v>
      </c>
      <c r="F722" s="17">
        <f>'№ 4 ведом'!G462</f>
        <v>3.1</v>
      </c>
      <c r="G722" s="17">
        <f>'№ 4 ведом'!H462</f>
        <v>3.1</v>
      </c>
    </row>
    <row r="723" spans="1:7" ht="12.75">
      <c r="A723" s="322" t="s">
        <v>40</v>
      </c>
      <c r="B723" s="317">
        <v>2240220350</v>
      </c>
      <c r="C723" s="322" t="s">
        <v>73</v>
      </c>
      <c r="D723" s="49" t="s">
        <v>74</v>
      </c>
      <c r="E723" s="17">
        <f>E724</f>
        <v>104</v>
      </c>
      <c r="F723" s="17">
        <f>F724</f>
        <v>104</v>
      </c>
      <c r="G723" s="17">
        <f>G724</f>
        <v>104</v>
      </c>
    </row>
    <row r="724" spans="1:7" ht="12.75">
      <c r="A724" s="322" t="s">
        <v>40</v>
      </c>
      <c r="B724" s="317">
        <v>2240220350</v>
      </c>
      <c r="C724" s="322" t="s">
        <v>141</v>
      </c>
      <c r="D724" s="49" t="s">
        <v>142</v>
      </c>
      <c r="E724" s="17">
        <f>'№ 4 ведом'!F464</f>
        <v>104</v>
      </c>
      <c r="F724" s="17">
        <f>'№ 4 ведом'!G464</f>
        <v>104</v>
      </c>
      <c r="G724" s="17">
        <f>'№ 4 ведом'!H464</f>
        <v>104</v>
      </c>
    </row>
    <row r="725" spans="1:7" ht="12.75">
      <c r="A725" s="322">
        <v>1004</v>
      </c>
      <c r="B725" s="71"/>
      <c r="C725" s="71"/>
      <c r="D725" s="49" t="s">
        <v>85</v>
      </c>
      <c r="E725" s="70">
        <f>E726+E740+E734</f>
        <v>32949.2</v>
      </c>
      <c r="F725" s="70">
        <f>F726+F740+F734</f>
        <v>15013.000000000002</v>
      </c>
      <c r="G725" s="70">
        <f>G726+G740+G734</f>
        <v>16614.2</v>
      </c>
    </row>
    <row r="726" spans="1:7" ht="47.25">
      <c r="A726" s="322" t="s">
        <v>84</v>
      </c>
      <c r="B726" s="317">
        <v>2100000000</v>
      </c>
      <c r="C726" s="322"/>
      <c r="D726" s="323" t="s">
        <v>324</v>
      </c>
      <c r="E726" s="17">
        <f>E727</f>
        <v>9592.7</v>
      </c>
      <c r="F726" s="61">
        <f>F727</f>
        <v>9592.7</v>
      </c>
      <c r="G726" s="61">
        <f>G727</f>
        <v>9592.7</v>
      </c>
    </row>
    <row r="727" spans="1:7" ht="12.75">
      <c r="A727" s="322" t="s">
        <v>84</v>
      </c>
      <c r="B727" s="322">
        <v>2110000000</v>
      </c>
      <c r="C727" s="322"/>
      <c r="D727" s="323" t="s">
        <v>166</v>
      </c>
      <c r="E727" s="17">
        <f aca="true" t="shared" si="218" ref="E727:G728">E728</f>
        <v>9592.7</v>
      </c>
      <c r="F727" s="17">
        <f t="shared" si="218"/>
        <v>9592.7</v>
      </c>
      <c r="G727" s="17">
        <f t="shared" si="218"/>
        <v>9592.7</v>
      </c>
    </row>
    <row r="728" spans="1:7" ht="47.25">
      <c r="A728" s="322" t="s">
        <v>84</v>
      </c>
      <c r="B728" s="322">
        <v>2110200000</v>
      </c>
      <c r="C728" s="322"/>
      <c r="D728" s="323" t="s">
        <v>174</v>
      </c>
      <c r="E728" s="17">
        <f>E729</f>
        <v>9592.7</v>
      </c>
      <c r="F728" s="17">
        <f t="shared" si="218"/>
        <v>9592.7</v>
      </c>
      <c r="G728" s="17">
        <f t="shared" si="218"/>
        <v>9592.7</v>
      </c>
    </row>
    <row r="729" spans="1:7" ht="78.75">
      <c r="A729" s="322" t="s">
        <v>84</v>
      </c>
      <c r="B729" s="322">
        <v>2110210500</v>
      </c>
      <c r="C729" s="322"/>
      <c r="D729" s="323" t="s">
        <v>218</v>
      </c>
      <c r="E729" s="17">
        <f>E730+E732</f>
        <v>9592.7</v>
      </c>
      <c r="F729" s="17">
        <f>F730+F732</f>
        <v>9592.7</v>
      </c>
      <c r="G729" s="17">
        <f>G730+G732</f>
        <v>9592.7</v>
      </c>
    </row>
    <row r="730" spans="1:7" ht="31.5">
      <c r="A730" s="322" t="s">
        <v>84</v>
      </c>
      <c r="B730" s="322">
        <v>2110210500</v>
      </c>
      <c r="C730" s="322" t="s">
        <v>69</v>
      </c>
      <c r="D730" s="323" t="s">
        <v>95</v>
      </c>
      <c r="E730" s="17">
        <f>E731</f>
        <v>233.9</v>
      </c>
      <c r="F730" s="17">
        <f>F731</f>
        <v>233.9</v>
      </c>
      <c r="G730" s="17">
        <f>G731</f>
        <v>233.9</v>
      </c>
    </row>
    <row r="731" spans="1:7" ht="31.5">
      <c r="A731" s="322" t="s">
        <v>84</v>
      </c>
      <c r="B731" s="322">
        <v>2110210500</v>
      </c>
      <c r="C731" s="322">
        <v>240</v>
      </c>
      <c r="D731" s="323" t="s">
        <v>223</v>
      </c>
      <c r="E731" s="17">
        <f>'№ 4 ведом'!F901</f>
        <v>233.9</v>
      </c>
      <c r="F731" s="17">
        <f>'№ 4 ведом'!G901</f>
        <v>233.9</v>
      </c>
      <c r="G731" s="17">
        <f>'№ 4 ведом'!H901</f>
        <v>233.9</v>
      </c>
    </row>
    <row r="732" spans="1:7" ht="12.75">
      <c r="A732" s="322" t="s">
        <v>84</v>
      </c>
      <c r="B732" s="322">
        <v>2110210500</v>
      </c>
      <c r="C732" s="322" t="s">
        <v>73</v>
      </c>
      <c r="D732" s="323" t="s">
        <v>74</v>
      </c>
      <c r="E732" s="17">
        <f>E733</f>
        <v>9358.800000000001</v>
      </c>
      <c r="F732" s="17">
        <f>F733</f>
        <v>9358.800000000001</v>
      </c>
      <c r="G732" s="17">
        <f>G733</f>
        <v>9358.800000000001</v>
      </c>
    </row>
    <row r="733" spans="1:7" ht="31.5">
      <c r="A733" s="322" t="s">
        <v>84</v>
      </c>
      <c r="B733" s="322">
        <v>2110210500</v>
      </c>
      <c r="C733" s="1" t="s">
        <v>101</v>
      </c>
      <c r="D733" s="47" t="s">
        <v>102</v>
      </c>
      <c r="E733" s="17">
        <f>'№ 4 ведом'!F903</f>
        <v>9358.800000000001</v>
      </c>
      <c r="F733" s="17">
        <f>'№ 4 ведом'!G903</f>
        <v>9358.800000000001</v>
      </c>
      <c r="G733" s="17">
        <f>'№ 4 ведом'!H903</f>
        <v>9358.800000000001</v>
      </c>
    </row>
    <row r="734" spans="1:7" ht="47.25">
      <c r="A734" s="322">
        <v>1004</v>
      </c>
      <c r="B734" s="317">
        <v>2200000000</v>
      </c>
      <c r="C734" s="322"/>
      <c r="D734" s="323" t="s">
        <v>322</v>
      </c>
      <c r="E734" s="17">
        <f>E735</f>
        <v>8368.2</v>
      </c>
      <c r="F734" s="17">
        <f aca="true" t="shared" si="219" ref="E734:G738">F735</f>
        <v>616.7</v>
      </c>
      <c r="G734" s="17">
        <f t="shared" si="219"/>
        <v>616.7</v>
      </c>
    </row>
    <row r="735" spans="1:7" ht="31.5">
      <c r="A735" s="322">
        <v>1004</v>
      </c>
      <c r="B735" s="317">
        <v>2240000000</v>
      </c>
      <c r="C735" s="322"/>
      <c r="D735" s="323" t="s">
        <v>132</v>
      </c>
      <c r="E735" s="17">
        <f t="shared" si="219"/>
        <v>8368.2</v>
      </c>
      <c r="F735" s="17">
        <f t="shared" si="219"/>
        <v>616.7</v>
      </c>
      <c r="G735" s="17">
        <f t="shared" si="219"/>
        <v>616.7</v>
      </c>
    </row>
    <row r="736" spans="1:7" ht="12.75">
      <c r="A736" s="322">
        <v>1004</v>
      </c>
      <c r="B736" s="322">
        <v>2240400000</v>
      </c>
      <c r="C736" s="322"/>
      <c r="D736" s="323" t="s">
        <v>187</v>
      </c>
      <c r="E736" s="17">
        <f>E737</f>
        <v>8368.2</v>
      </c>
      <c r="F736" s="17">
        <f t="shared" si="219"/>
        <v>616.7</v>
      </c>
      <c r="G736" s="17">
        <f t="shared" si="219"/>
        <v>616.7</v>
      </c>
    </row>
    <row r="737" spans="1:7" ht="12.75">
      <c r="A737" s="322" t="s">
        <v>84</v>
      </c>
      <c r="B737" s="322" t="s">
        <v>315</v>
      </c>
      <c r="C737" s="322"/>
      <c r="D737" s="323" t="s">
        <v>222</v>
      </c>
      <c r="E737" s="17">
        <f t="shared" si="219"/>
        <v>8368.2</v>
      </c>
      <c r="F737" s="17">
        <f t="shared" si="219"/>
        <v>616.7</v>
      </c>
      <c r="G737" s="17">
        <f t="shared" si="219"/>
        <v>616.7</v>
      </c>
    </row>
    <row r="738" spans="1:7" ht="12.75">
      <c r="A738" s="322">
        <v>1004</v>
      </c>
      <c r="B738" s="322" t="s">
        <v>315</v>
      </c>
      <c r="C738" s="1" t="s">
        <v>73</v>
      </c>
      <c r="D738" s="47" t="s">
        <v>74</v>
      </c>
      <c r="E738" s="17">
        <f>E739</f>
        <v>8368.2</v>
      </c>
      <c r="F738" s="17">
        <f t="shared" si="219"/>
        <v>616.7</v>
      </c>
      <c r="G738" s="17">
        <f t="shared" si="219"/>
        <v>616.7</v>
      </c>
    </row>
    <row r="739" spans="1:7" ht="31.5">
      <c r="A739" s="322">
        <v>1004</v>
      </c>
      <c r="B739" s="322" t="s">
        <v>315</v>
      </c>
      <c r="C739" s="1" t="s">
        <v>101</v>
      </c>
      <c r="D739" s="47" t="s">
        <v>102</v>
      </c>
      <c r="E739" s="17">
        <f>'№ 4 ведом'!F471</f>
        <v>8368.2</v>
      </c>
      <c r="F739" s="17">
        <f>'№ 4 ведом'!G471</f>
        <v>616.7</v>
      </c>
      <c r="G739" s="17">
        <f>'№ 4 ведом'!H471</f>
        <v>616.7</v>
      </c>
    </row>
    <row r="740" spans="1:7" ht="47.25">
      <c r="A740" s="317" t="s">
        <v>84</v>
      </c>
      <c r="B740" s="317">
        <v>2600000000</v>
      </c>
      <c r="C740" s="317"/>
      <c r="D740" s="323" t="s">
        <v>328</v>
      </c>
      <c r="E740" s="17">
        <f>E741</f>
        <v>14988.3</v>
      </c>
      <c r="F740" s="17">
        <f aca="true" t="shared" si="220" ref="E740:G741">F741</f>
        <v>4803.6</v>
      </c>
      <c r="G740" s="17">
        <f t="shared" si="220"/>
        <v>6404.8</v>
      </c>
    </row>
    <row r="741" spans="1:7" ht="31.5">
      <c r="A741" s="317" t="s">
        <v>84</v>
      </c>
      <c r="B741" s="317">
        <v>2610000000</v>
      </c>
      <c r="C741" s="317"/>
      <c r="D741" s="323" t="s">
        <v>107</v>
      </c>
      <c r="E741" s="17">
        <f t="shared" si="220"/>
        <v>14988.3</v>
      </c>
      <c r="F741" s="17">
        <f t="shared" si="220"/>
        <v>4803.6</v>
      </c>
      <c r="G741" s="17">
        <f t="shared" si="220"/>
        <v>6404.8</v>
      </c>
    </row>
    <row r="742" spans="1:7" ht="12.75">
      <c r="A742" s="317" t="s">
        <v>84</v>
      </c>
      <c r="B742" s="317">
        <v>2610200000</v>
      </c>
      <c r="C742" s="317"/>
      <c r="D742" s="323" t="s">
        <v>112</v>
      </c>
      <c r="E742" s="17">
        <f>E743+E746+E752+E749</f>
        <v>14988.3</v>
      </c>
      <c r="F742" s="17">
        <f aca="true" t="shared" si="221" ref="F742:G742">F743+F746+F752+F749</f>
        <v>4803.6</v>
      </c>
      <c r="G742" s="17">
        <f t="shared" si="221"/>
        <v>6404.8</v>
      </c>
    </row>
    <row r="743" spans="1:7" ht="63">
      <c r="A743" s="317" t="s">
        <v>84</v>
      </c>
      <c r="B743" s="317">
        <v>2610210820</v>
      </c>
      <c r="C743" s="317"/>
      <c r="D743" s="323" t="s">
        <v>220</v>
      </c>
      <c r="E743" s="17">
        <f aca="true" t="shared" si="222" ref="E743:G744">E744</f>
        <v>8006</v>
      </c>
      <c r="F743" s="17">
        <f t="shared" si="222"/>
        <v>0</v>
      </c>
      <c r="G743" s="17">
        <f t="shared" si="222"/>
        <v>1601.1999999999998</v>
      </c>
    </row>
    <row r="744" spans="1:7" ht="31.5">
      <c r="A744" s="317" t="s">
        <v>84</v>
      </c>
      <c r="B744" s="317">
        <v>2610210820</v>
      </c>
      <c r="C744" s="317" t="s">
        <v>72</v>
      </c>
      <c r="D744" s="323" t="s">
        <v>96</v>
      </c>
      <c r="E744" s="17">
        <f>E745</f>
        <v>8006</v>
      </c>
      <c r="F744" s="17">
        <f t="shared" si="222"/>
        <v>0</v>
      </c>
      <c r="G744" s="17">
        <f t="shared" si="222"/>
        <v>1601.1999999999998</v>
      </c>
    </row>
    <row r="745" spans="1:7" ht="12.75">
      <c r="A745" s="317" t="s">
        <v>84</v>
      </c>
      <c r="B745" s="317">
        <v>2610210820</v>
      </c>
      <c r="C745" s="317" t="s">
        <v>119</v>
      </c>
      <c r="D745" s="323" t="s">
        <v>120</v>
      </c>
      <c r="E745" s="17">
        <f>'№ 4 ведом'!F635</f>
        <v>8006</v>
      </c>
      <c r="F745" s="17">
        <f>'№ 4 ведом'!G635</f>
        <v>0</v>
      </c>
      <c r="G745" s="17">
        <f>'№ 4 ведом'!H635</f>
        <v>1601.1999999999998</v>
      </c>
    </row>
    <row r="746" spans="1:7" ht="47.25">
      <c r="A746" s="317" t="s">
        <v>84</v>
      </c>
      <c r="B746" s="317" t="s">
        <v>336</v>
      </c>
      <c r="C746" s="317"/>
      <c r="D746" s="56" t="s">
        <v>230</v>
      </c>
      <c r="E746" s="17">
        <f>E747</f>
        <v>0</v>
      </c>
      <c r="F746" s="17">
        <f aca="true" t="shared" si="223" ref="E746:G747">F747</f>
        <v>4803.6</v>
      </c>
      <c r="G746" s="17">
        <f t="shared" si="223"/>
        <v>4803.6</v>
      </c>
    </row>
    <row r="747" spans="1:7" ht="31.5">
      <c r="A747" s="317" t="s">
        <v>84</v>
      </c>
      <c r="B747" s="317" t="s">
        <v>336</v>
      </c>
      <c r="C747" s="111" t="s">
        <v>72</v>
      </c>
      <c r="D747" s="56" t="s">
        <v>96</v>
      </c>
      <c r="E747" s="17">
        <f t="shared" si="223"/>
        <v>0</v>
      </c>
      <c r="F747" s="17">
        <f t="shared" si="223"/>
        <v>4803.6</v>
      </c>
      <c r="G747" s="17">
        <f t="shared" si="223"/>
        <v>4803.6</v>
      </c>
    </row>
    <row r="748" spans="1:7" ht="12.75">
      <c r="A748" s="317" t="s">
        <v>84</v>
      </c>
      <c r="B748" s="317" t="s">
        <v>336</v>
      </c>
      <c r="C748" s="111" t="s">
        <v>119</v>
      </c>
      <c r="D748" s="56" t="s">
        <v>120</v>
      </c>
      <c r="E748" s="17">
        <f>'№ 4 ведом'!F638</f>
        <v>0</v>
      </c>
      <c r="F748" s="17">
        <f>'№ 4 ведом'!G638</f>
        <v>4803.6</v>
      </c>
      <c r="G748" s="17">
        <f>'№ 4 ведом'!H638</f>
        <v>4803.6</v>
      </c>
    </row>
    <row r="749" spans="1:7" ht="47.25">
      <c r="A749" s="317" t="s">
        <v>84</v>
      </c>
      <c r="B749" s="317">
        <v>2610210290</v>
      </c>
      <c r="C749" s="317"/>
      <c r="D749" s="56" t="s">
        <v>673</v>
      </c>
      <c r="E749" s="17">
        <f>E750</f>
        <v>5585.799999999999</v>
      </c>
      <c r="F749" s="17">
        <f aca="true" t="shared" si="224" ref="F749:G750">F750</f>
        <v>0</v>
      </c>
      <c r="G749" s="17">
        <f t="shared" si="224"/>
        <v>0</v>
      </c>
    </row>
    <row r="750" spans="1:7" ht="31.5">
      <c r="A750" s="317" t="s">
        <v>84</v>
      </c>
      <c r="B750" s="317">
        <v>2610210290</v>
      </c>
      <c r="C750" s="317" t="s">
        <v>72</v>
      </c>
      <c r="D750" s="56" t="s">
        <v>96</v>
      </c>
      <c r="E750" s="17">
        <f>E751</f>
        <v>5585.799999999999</v>
      </c>
      <c r="F750" s="17">
        <f t="shared" si="224"/>
        <v>0</v>
      </c>
      <c r="G750" s="17">
        <f t="shared" si="224"/>
        <v>0</v>
      </c>
    </row>
    <row r="751" spans="1:7" ht="12.75">
      <c r="A751" s="317" t="s">
        <v>84</v>
      </c>
      <c r="B751" s="317">
        <v>2610210290</v>
      </c>
      <c r="C751" s="317" t="s">
        <v>119</v>
      </c>
      <c r="D751" s="56" t="s">
        <v>120</v>
      </c>
      <c r="E751" s="17">
        <f>'№ 4 ведом'!F641</f>
        <v>5585.799999999999</v>
      </c>
      <c r="F751" s="17">
        <f>'№ 4 ведом'!G641</f>
        <v>0</v>
      </c>
      <c r="G751" s="17">
        <f>'№ 4 ведом'!H641</f>
        <v>0</v>
      </c>
    </row>
    <row r="752" spans="1:7" ht="47.25">
      <c r="A752" s="317" t="s">
        <v>84</v>
      </c>
      <c r="B752" s="317" t="s">
        <v>369</v>
      </c>
      <c r="C752" s="111"/>
      <c r="D752" s="56" t="s">
        <v>370</v>
      </c>
      <c r="E752" s="17">
        <f>E753</f>
        <v>1396.5</v>
      </c>
      <c r="F752" s="17">
        <f aca="true" t="shared" si="225" ref="F752:G753">F753</f>
        <v>0</v>
      </c>
      <c r="G752" s="17">
        <f t="shared" si="225"/>
        <v>0</v>
      </c>
    </row>
    <row r="753" spans="1:7" ht="31.5">
      <c r="A753" s="317" t="s">
        <v>84</v>
      </c>
      <c r="B753" s="317" t="s">
        <v>369</v>
      </c>
      <c r="C753" s="111" t="s">
        <v>72</v>
      </c>
      <c r="D753" s="56" t="s">
        <v>96</v>
      </c>
      <c r="E753" s="17">
        <f>E754</f>
        <v>1396.5</v>
      </c>
      <c r="F753" s="17">
        <f t="shared" si="225"/>
        <v>0</v>
      </c>
      <c r="G753" s="17">
        <f t="shared" si="225"/>
        <v>0</v>
      </c>
    </row>
    <row r="754" spans="1:7" ht="12.75">
      <c r="A754" s="317" t="s">
        <v>84</v>
      </c>
      <c r="B754" s="317" t="s">
        <v>369</v>
      </c>
      <c r="C754" s="111" t="s">
        <v>119</v>
      </c>
      <c r="D754" s="56" t="s">
        <v>120</v>
      </c>
      <c r="E754" s="17">
        <f>'№ 4 ведом'!F644</f>
        <v>1396.5</v>
      </c>
      <c r="F754" s="17">
        <f>'№ 4 ведом'!G644</f>
        <v>0</v>
      </c>
      <c r="G754" s="17">
        <f>'№ 4 ведом'!H644</f>
        <v>0</v>
      </c>
    </row>
    <row r="755" spans="1:7" ht="12.75">
      <c r="A755" s="4" t="s">
        <v>61</v>
      </c>
      <c r="B755" s="4" t="s">
        <v>66</v>
      </c>
      <c r="C755" s="79" t="s">
        <v>66</v>
      </c>
      <c r="D755" s="19" t="s">
        <v>30</v>
      </c>
      <c r="E755" s="60">
        <f>E756+E796</f>
        <v>40400.5</v>
      </c>
      <c r="F755" s="60">
        <f>F756+F796</f>
        <v>33735</v>
      </c>
      <c r="G755" s="60">
        <f>G756+G796</f>
        <v>33735</v>
      </c>
    </row>
    <row r="756" spans="1:7" ht="12.75">
      <c r="A756" s="322" t="s">
        <v>86</v>
      </c>
      <c r="B756" s="322" t="s">
        <v>66</v>
      </c>
      <c r="C756" s="78" t="s">
        <v>66</v>
      </c>
      <c r="D756" s="323" t="s">
        <v>62</v>
      </c>
      <c r="E756" s="17">
        <f>E757+E782</f>
        <v>15859.7</v>
      </c>
      <c r="F756" s="17">
        <f>F757+F782</f>
        <v>15584</v>
      </c>
      <c r="G756" s="17">
        <f>G757+G782</f>
        <v>15584</v>
      </c>
    </row>
    <row r="757" spans="1:7" ht="47.25">
      <c r="A757" s="322" t="s">
        <v>86</v>
      </c>
      <c r="B757" s="317">
        <v>2200000000</v>
      </c>
      <c r="C757" s="322"/>
      <c r="D757" s="323" t="s">
        <v>322</v>
      </c>
      <c r="E757" s="17">
        <f>E758</f>
        <v>15612.2</v>
      </c>
      <c r="F757" s="17">
        <f>F758</f>
        <v>15336.5</v>
      </c>
      <c r="G757" s="17">
        <f>G758</f>
        <v>15336.5</v>
      </c>
    </row>
    <row r="758" spans="1:7" ht="12.75">
      <c r="A758" s="322" t="s">
        <v>86</v>
      </c>
      <c r="B758" s="322">
        <v>2230000000</v>
      </c>
      <c r="C758" s="322"/>
      <c r="D758" s="323" t="s">
        <v>191</v>
      </c>
      <c r="E758" s="17">
        <f>E759+E763+E767</f>
        <v>15612.2</v>
      </c>
      <c r="F758" s="17">
        <f aca="true" t="shared" si="226" ref="F758:G758">F759+F763+F767</f>
        <v>15336.5</v>
      </c>
      <c r="G758" s="17">
        <f t="shared" si="226"/>
        <v>15336.5</v>
      </c>
    </row>
    <row r="759" spans="1:7" ht="31.5">
      <c r="A759" s="322" t="s">
        <v>86</v>
      </c>
      <c r="B759" s="322">
        <v>2230100000</v>
      </c>
      <c r="C759" s="322"/>
      <c r="D759" s="323" t="s">
        <v>192</v>
      </c>
      <c r="E759" s="17">
        <f aca="true" t="shared" si="227" ref="E759:G761">E760</f>
        <v>13968.300000000001</v>
      </c>
      <c r="F759" s="17">
        <f t="shared" si="227"/>
        <v>13897.1</v>
      </c>
      <c r="G759" s="17">
        <f t="shared" si="227"/>
        <v>13897.1</v>
      </c>
    </row>
    <row r="760" spans="1:7" ht="31.5">
      <c r="A760" s="2" t="s">
        <v>86</v>
      </c>
      <c r="B760" s="322">
        <v>2230120010</v>
      </c>
      <c r="C760" s="322"/>
      <c r="D760" s="323" t="s">
        <v>123</v>
      </c>
      <c r="E760" s="17">
        <f t="shared" si="227"/>
        <v>13968.300000000001</v>
      </c>
      <c r="F760" s="17">
        <f t="shared" si="227"/>
        <v>13897.1</v>
      </c>
      <c r="G760" s="17">
        <f t="shared" si="227"/>
        <v>13897.1</v>
      </c>
    </row>
    <row r="761" spans="1:7" ht="31.5">
      <c r="A761" s="2" t="s">
        <v>86</v>
      </c>
      <c r="B761" s="322">
        <v>2230120010</v>
      </c>
      <c r="C761" s="317" t="s">
        <v>97</v>
      </c>
      <c r="D761" s="323" t="s">
        <v>98</v>
      </c>
      <c r="E761" s="17">
        <f t="shared" si="227"/>
        <v>13968.300000000001</v>
      </c>
      <c r="F761" s="17">
        <f t="shared" si="227"/>
        <v>13897.1</v>
      </c>
      <c r="G761" s="17">
        <f t="shared" si="227"/>
        <v>13897.1</v>
      </c>
    </row>
    <row r="762" spans="1:7" ht="12.75">
      <c r="A762" s="322" t="s">
        <v>86</v>
      </c>
      <c r="B762" s="322">
        <v>2230120010</v>
      </c>
      <c r="C762" s="322">
        <v>610</v>
      </c>
      <c r="D762" s="323" t="s">
        <v>104</v>
      </c>
      <c r="E762" s="17">
        <f>'№ 4 ведом'!F479</f>
        <v>13968.300000000001</v>
      </c>
      <c r="F762" s="17">
        <f>'№ 4 ведом'!G479</f>
        <v>13897.1</v>
      </c>
      <c r="G762" s="17">
        <f>'№ 4 ведом'!H479</f>
        <v>13897.1</v>
      </c>
    </row>
    <row r="763" spans="1:7" ht="63">
      <c r="A763" s="322" t="s">
        <v>86</v>
      </c>
      <c r="B763" s="322">
        <v>2230200000</v>
      </c>
      <c r="C763" s="322"/>
      <c r="D763" s="323" t="s">
        <v>193</v>
      </c>
      <c r="E763" s="17">
        <f aca="true" t="shared" si="228" ref="E763:G765">E764</f>
        <v>367.8</v>
      </c>
      <c r="F763" s="17">
        <f t="shared" si="228"/>
        <v>367.8</v>
      </c>
      <c r="G763" s="17">
        <f t="shared" si="228"/>
        <v>367.8</v>
      </c>
    </row>
    <row r="764" spans="1:7" ht="12.75">
      <c r="A764" s="322" t="s">
        <v>86</v>
      </c>
      <c r="B764" s="322">
        <v>2230220040</v>
      </c>
      <c r="C764" s="322"/>
      <c r="D764" s="323" t="s">
        <v>194</v>
      </c>
      <c r="E764" s="17">
        <f>E765</f>
        <v>367.8</v>
      </c>
      <c r="F764" s="17">
        <f t="shared" si="228"/>
        <v>367.8</v>
      </c>
      <c r="G764" s="17">
        <f t="shared" si="228"/>
        <v>367.8</v>
      </c>
    </row>
    <row r="765" spans="1:7" ht="31.5">
      <c r="A765" s="322" t="s">
        <v>86</v>
      </c>
      <c r="B765" s="322">
        <v>2230220040</v>
      </c>
      <c r="C765" s="317" t="s">
        <v>97</v>
      </c>
      <c r="D765" s="323" t="s">
        <v>98</v>
      </c>
      <c r="E765" s="17">
        <f t="shared" si="228"/>
        <v>367.8</v>
      </c>
      <c r="F765" s="17">
        <f t="shared" si="228"/>
        <v>367.8</v>
      </c>
      <c r="G765" s="17">
        <f t="shared" si="228"/>
        <v>367.8</v>
      </c>
    </row>
    <row r="766" spans="1:7" ht="12.75">
      <c r="A766" s="322" t="s">
        <v>86</v>
      </c>
      <c r="B766" s="322">
        <v>2230220040</v>
      </c>
      <c r="C766" s="322">
        <v>610</v>
      </c>
      <c r="D766" s="323" t="s">
        <v>104</v>
      </c>
      <c r="E766" s="17">
        <f>'№ 4 ведом'!F483</f>
        <v>367.8</v>
      </c>
      <c r="F766" s="17">
        <f>'№ 4 ведом'!G483</f>
        <v>367.8</v>
      </c>
      <c r="G766" s="17">
        <f>'№ 4 ведом'!H483</f>
        <v>367.8</v>
      </c>
    </row>
    <row r="767" spans="1:7" ht="31.5">
      <c r="A767" s="322" t="s">
        <v>86</v>
      </c>
      <c r="B767" s="322">
        <v>2230300000</v>
      </c>
      <c r="C767" s="322"/>
      <c r="D767" s="323" t="s">
        <v>195</v>
      </c>
      <c r="E767" s="17">
        <f>E768+E775</f>
        <v>1276.1</v>
      </c>
      <c r="F767" s="17">
        <f>F768+F775</f>
        <v>1071.6</v>
      </c>
      <c r="G767" s="17">
        <f>G768+G775</f>
        <v>1071.6</v>
      </c>
    </row>
    <row r="768" spans="1:7" ht="31.5">
      <c r="A768" s="322" t="s">
        <v>86</v>
      </c>
      <c r="B768" s="322">
        <v>2230320300</v>
      </c>
      <c r="C768" s="322"/>
      <c r="D768" s="323" t="s">
        <v>196</v>
      </c>
      <c r="E768" s="17">
        <f>E769+E771+E773</f>
        <v>537.5999999999999</v>
      </c>
      <c r="F768" s="17">
        <f>F769+F771+F773</f>
        <v>394.6</v>
      </c>
      <c r="G768" s="17">
        <f>G769+G771+G773</f>
        <v>394.6</v>
      </c>
    </row>
    <row r="769" spans="1:7" ht="63">
      <c r="A769" s="322" t="s">
        <v>86</v>
      </c>
      <c r="B769" s="322">
        <v>2230320300</v>
      </c>
      <c r="C769" s="317" t="s">
        <v>68</v>
      </c>
      <c r="D769" s="323" t="s">
        <v>1</v>
      </c>
      <c r="E769" s="17">
        <f>E770</f>
        <v>108.9</v>
      </c>
      <c r="F769" s="17">
        <f>F770</f>
        <v>134.5</v>
      </c>
      <c r="G769" s="17">
        <f>G770</f>
        <v>134.5</v>
      </c>
    </row>
    <row r="770" spans="1:7" ht="31.5">
      <c r="A770" s="322" t="s">
        <v>86</v>
      </c>
      <c r="B770" s="322">
        <v>2230320300</v>
      </c>
      <c r="C770" s="322">
        <v>120</v>
      </c>
      <c r="D770" s="323" t="s">
        <v>224</v>
      </c>
      <c r="E770" s="17">
        <f>'№ 4 ведом'!F487</f>
        <v>108.9</v>
      </c>
      <c r="F770" s="17">
        <f>'№ 4 ведом'!G487</f>
        <v>134.5</v>
      </c>
      <c r="G770" s="17">
        <f>'№ 4 ведом'!H487</f>
        <v>134.5</v>
      </c>
    </row>
    <row r="771" spans="1:7" ht="31.5">
      <c r="A771" s="322" t="s">
        <v>86</v>
      </c>
      <c r="B771" s="322">
        <v>2230320300</v>
      </c>
      <c r="C771" s="317" t="s">
        <v>69</v>
      </c>
      <c r="D771" s="323" t="s">
        <v>95</v>
      </c>
      <c r="E771" s="17">
        <f>E772</f>
        <v>297.5</v>
      </c>
      <c r="F771" s="17">
        <f>F772</f>
        <v>128</v>
      </c>
      <c r="G771" s="17">
        <f>G772</f>
        <v>128</v>
      </c>
    </row>
    <row r="772" spans="1:7" ht="31.5">
      <c r="A772" s="322" t="s">
        <v>86</v>
      </c>
      <c r="B772" s="322">
        <v>2230320300</v>
      </c>
      <c r="C772" s="322">
        <v>240</v>
      </c>
      <c r="D772" s="323" t="s">
        <v>223</v>
      </c>
      <c r="E772" s="17">
        <f>'№ 4 ведом'!F489</f>
        <v>297.5</v>
      </c>
      <c r="F772" s="17">
        <f>'№ 4 ведом'!G489</f>
        <v>128</v>
      </c>
      <c r="G772" s="17">
        <f>'№ 4 ведом'!H489</f>
        <v>128</v>
      </c>
    </row>
    <row r="773" spans="1:7" ht="12.75">
      <c r="A773" s="322" t="s">
        <v>86</v>
      </c>
      <c r="B773" s="322">
        <v>2230320300</v>
      </c>
      <c r="C773" s="322" t="s">
        <v>70</v>
      </c>
      <c r="D773" s="323" t="s">
        <v>71</v>
      </c>
      <c r="E773" s="17">
        <f>E774</f>
        <v>131.2</v>
      </c>
      <c r="F773" s="17">
        <f>F774</f>
        <v>132.1</v>
      </c>
      <c r="G773" s="17">
        <f>G774</f>
        <v>132.1</v>
      </c>
    </row>
    <row r="774" spans="1:7" ht="12.75">
      <c r="A774" s="322" t="s">
        <v>86</v>
      </c>
      <c r="B774" s="322">
        <v>2230320300</v>
      </c>
      <c r="C774" s="322">
        <v>850</v>
      </c>
      <c r="D774" s="323" t="s">
        <v>100</v>
      </c>
      <c r="E774" s="17">
        <f>'№ 4 ведом'!F491</f>
        <v>131.2</v>
      </c>
      <c r="F774" s="17">
        <f>'№ 4 ведом'!G491</f>
        <v>132.1</v>
      </c>
      <c r="G774" s="17">
        <f>'№ 4 ведом'!H491</f>
        <v>132.1</v>
      </c>
    </row>
    <row r="775" spans="1:7" ht="12.75">
      <c r="A775" s="322" t="s">
        <v>86</v>
      </c>
      <c r="B775" s="322">
        <v>2230320320</v>
      </c>
      <c r="C775" s="322"/>
      <c r="D775" s="323" t="s">
        <v>140</v>
      </c>
      <c r="E775" s="17">
        <f>E776+E778+E780</f>
        <v>738.5</v>
      </c>
      <c r="F775" s="17">
        <f>F776+F778+F780</f>
        <v>677</v>
      </c>
      <c r="G775" s="17">
        <f>G776+G778+G780</f>
        <v>677</v>
      </c>
    </row>
    <row r="776" spans="1:7" ht="63">
      <c r="A776" s="322" t="s">
        <v>86</v>
      </c>
      <c r="B776" s="322">
        <v>2230320320</v>
      </c>
      <c r="C776" s="317" t="s">
        <v>68</v>
      </c>
      <c r="D776" s="323" t="s">
        <v>1</v>
      </c>
      <c r="E776" s="17">
        <f>E777</f>
        <v>278.4</v>
      </c>
      <c r="F776" s="17">
        <f>F777</f>
        <v>278.4</v>
      </c>
      <c r="G776" s="17">
        <f>G777</f>
        <v>278.4</v>
      </c>
    </row>
    <row r="777" spans="1:7" ht="31.5">
      <c r="A777" s="322" t="s">
        <v>86</v>
      </c>
      <c r="B777" s="322">
        <v>2230320320</v>
      </c>
      <c r="C777" s="322">
        <v>120</v>
      </c>
      <c r="D777" s="323" t="s">
        <v>224</v>
      </c>
      <c r="E777" s="17">
        <f>'№ 4 ведом'!F494</f>
        <v>278.4</v>
      </c>
      <c r="F777" s="17">
        <f>'№ 4 ведом'!G494</f>
        <v>278.4</v>
      </c>
      <c r="G777" s="17">
        <f>'№ 4 ведом'!H494</f>
        <v>278.4</v>
      </c>
    </row>
    <row r="778" spans="1:7" ht="31.5">
      <c r="A778" s="322" t="s">
        <v>86</v>
      </c>
      <c r="B778" s="322">
        <v>2230320320</v>
      </c>
      <c r="C778" s="317" t="s">
        <v>69</v>
      </c>
      <c r="D778" s="323" t="s">
        <v>95</v>
      </c>
      <c r="E778" s="17">
        <f>E779</f>
        <v>169.1</v>
      </c>
      <c r="F778" s="17">
        <f>F779</f>
        <v>213.1</v>
      </c>
      <c r="G778" s="17">
        <f>G779</f>
        <v>213.1</v>
      </c>
    </row>
    <row r="779" spans="1:7" ht="31.5">
      <c r="A779" s="322" t="s">
        <v>86</v>
      </c>
      <c r="B779" s="322">
        <v>2230320320</v>
      </c>
      <c r="C779" s="322">
        <v>240</v>
      </c>
      <c r="D779" s="323" t="s">
        <v>223</v>
      </c>
      <c r="E779" s="17">
        <f>'№ 4 ведом'!F496</f>
        <v>169.1</v>
      </c>
      <c r="F779" s="17">
        <f>'№ 4 ведом'!G496</f>
        <v>213.1</v>
      </c>
      <c r="G779" s="17">
        <f>'№ 4 ведом'!H496</f>
        <v>213.1</v>
      </c>
    </row>
    <row r="780" spans="1:7" ht="31.5">
      <c r="A780" s="322" t="s">
        <v>86</v>
      </c>
      <c r="B780" s="322">
        <v>2230320320</v>
      </c>
      <c r="C780" s="317" t="s">
        <v>97</v>
      </c>
      <c r="D780" s="323" t="s">
        <v>98</v>
      </c>
      <c r="E780" s="17">
        <f>E781</f>
        <v>291</v>
      </c>
      <c r="F780" s="17">
        <f>F781</f>
        <v>185.5</v>
      </c>
      <c r="G780" s="17">
        <f>G781</f>
        <v>185.5</v>
      </c>
    </row>
    <row r="781" spans="1:7" ht="12.75">
      <c r="A781" s="322" t="s">
        <v>86</v>
      </c>
      <c r="B781" s="322">
        <v>2230320320</v>
      </c>
      <c r="C781" s="322">
        <v>610</v>
      </c>
      <c r="D781" s="323" t="s">
        <v>104</v>
      </c>
      <c r="E781" s="17">
        <f>'№ 4 ведом'!F498</f>
        <v>291</v>
      </c>
      <c r="F781" s="17">
        <f>'№ 4 ведом'!G498</f>
        <v>185.5</v>
      </c>
      <c r="G781" s="17">
        <f>'№ 4 ведом'!H498</f>
        <v>185.5</v>
      </c>
    </row>
    <row r="782" spans="1:7" ht="31.5">
      <c r="A782" s="322" t="s">
        <v>86</v>
      </c>
      <c r="B782" s="317">
        <v>2500000000</v>
      </c>
      <c r="C782" s="322"/>
      <c r="D782" s="323" t="s">
        <v>323</v>
      </c>
      <c r="E782" s="17">
        <f>E783</f>
        <v>247.5</v>
      </c>
      <c r="F782" s="17">
        <f aca="true" t="shared" si="229" ref="F782:G786">F783</f>
        <v>247.5</v>
      </c>
      <c r="G782" s="17">
        <f t="shared" si="229"/>
        <v>247.5</v>
      </c>
    </row>
    <row r="783" spans="1:7" ht="31.5">
      <c r="A783" s="322" t="s">
        <v>86</v>
      </c>
      <c r="B783" s="317">
        <v>2520000000</v>
      </c>
      <c r="C783" s="322"/>
      <c r="D783" s="323" t="s">
        <v>249</v>
      </c>
      <c r="E783" s="17">
        <f>E784+E788+E792</f>
        <v>247.5</v>
      </c>
      <c r="F783" s="17">
        <f aca="true" t="shared" si="230" ref="F783:G783">F784+F788+F792</f>
        <v>247.5</v>
      </c>
      <c r="G783" s="17">
        <f t="shared" si="230"/>
        <v>247.5</v>
      </c>
    </row>
    <row r="784" spans="1:7" ht="31.5">
      <c r="A784" s="322" t="s">
        <v>86</v>
      </c>
      <c r="B784" s="317">
        <v>2520400000</v>
      </c>
      <c r="C784" s="322"/>
      <c r="D784" s="56" t="s">
        <v>343</v>
      </c>
      <c r="E784" s="17">
        <f>E785</f>
        <v>130</v>
      </c>
      <c r="F784" s="17">
        <f t="shared" si="229"/>
        <v>130</v>
      </c>
      <c r="G784" s="17">
        <f t="shared" si="229"/>
        <v>130</v>
      </c>
    </row>
    <row r="785" spans="1:7" ht="12.75">
      <c r="A785" s="322" t="s">
        <v>86</v>
      </c>
      <c r="B785" s="317">
        <v>2520420300</v>
      </c>
      <c r="C785" s="322"/>
      <c r="D785" s="56" t="s">
        <v>344</v>
      </c>
      <c r="E785" s="17">
        <f>E786</f>
        <v>130</v>
      </c>
      <c r="F785" s="17">
        <f t="shared" si="229"/>
        <v>130</v>
      </c>
      <c r="G785" s="17">
        <f t="shared" si="229"/>
        <v>130</v>
      </c>
    </row>
    <row r="786" spans="1:7" ht="31.5">
      <c r="A786" s="322" t="s">
        <v>86</v>
      </c>
      <c r="B786" s="317">
        <v>2520420300</v>
      </c>
      <c r="C786" s="317" t="s">
        <v>97</v>
      </c>
      <c r="D786" s="56" t="s">
        <v>98</v>
      </c>
      <c r="E786" s="17">
        <f>E787</f>
        <v>130</v>
      </c>
      <c r="F786" s="17">
        <f t="shared" si="229"/>
        <v>130</v>
      </c>
      <c r="G786" s="17">
        <f t="shared" si="229"/>
        <v>130</v>
      </c>
    </row>
    <row r="787" spans="1:7" ht="12.75">
      <c r="A787" s="322" t="s">
        <v>86</v>
      </c>
      <c r="B787" s="317">
        <v>2520420300</v>
      </c>
      <c r="C787" s="322">
        <v>610</v>
      </c>
      <c r="D787" s="56" t="s">
        <v>104</v>
      </c>
      <c r="E787" s="17">
        <f>'№ 4 ведом'!F504</f>
        <v>130</v>
      </c>
      <c r="F787" s="17">
        <f>'№ 4 ведом'!G504</f>
        <v>130</v>
      </c>
      <c r="G787" s="17">
        <f>'№ 4 ведом'!H504</f>
        <v>130</v>
      </c>
    </row>
    <row r="788" spans="1:7" ht="31.5">
      <c r="A788" s="322" t="s">
        <v>86</v>
      </c>
      <c r="B788" s="317">
        <v>2520500000</v>
      </c>
      <c r="C788" s="322"/>
      <c r="D788" s="323" t="s">
        <v>360</v>
      </c>
      <c r="E788" s="17">
        <f>E789</f>
        <v>73</v>
      </c>
      <c r="F788" s="17">
        <f aca="true" t="shared" si="231" ref="F788:G790">F789</f>
        <v>73</v>
      </c>
      <c r="G788" s="17">
        <f t="shared" si="231"/>
        <v>73</v>
      </c>
    </row>
    <row r="789" spans="1:7" ht="12.75">
      <c r="A789" s="322" t="s">
        <v>86</v>
      </c>
      <c r="B789" s="317">
        <v>2520520300</v>
      </c>
      <c r="C789" s="322"/>
      <c r="D789" s="323" t="s">
        <v>361</v>
      </c>
      <c r="E789" s="17">
        <f>E790</f>
        <v>73</v>
      </c>
      <c r="F789" s="17">
        <f t="shared" si="231"/>
        <v>73</v>
      </c>
      <c r="G789" s="17">
        <f t="shared" si="231"/>
        <v>73</v>
      </c>
    </row>
    <row r="790" spans="1:7" ht="31.5">
      <c r="A790" s="322" t="s">
        <v>86</v>
      </c>
      <c r="B790" s="317">
        <v>2520520300</v>
      </c>
      <c r="C790" s="317" t="s">
        <v>97</v>
      </c>
      <c r="D790" s="56" t="s">
        <v>98</v>
      </c>
      <c r="E790" s="17">
        <f>E791</f>
        <v>73</v>
      </c>
      <c r="F790" s="17">
        <f t="shared" si="231"/>
        <v>73</v>
      </c>
      <c r="G790" s="17">
        <f t="shared" si="231"/>
        <v>73</v>
      </c>
    </row>
    <row r="791" spans="1:7" ht="12.75">
      <c r="A791" s="322" t="s">
        <v>86</v>
      </c>
      <c r="B791" s="317">
        <v>2520520300</v>
      </c>
      <c r="C791" s="322">
        <v>610</v>
      </c>
      <c r="D791" s="56" t="s">
        <v>104</v>
      </c>
      <c r="E791" s="17">
        <f>'№ 4 ведом'!F508</f>
        <v>73</v>
      </c>
      <c r="F791" s="17">
        <f>'№ 4 ведом'!G508</f>
        <v>73</v>
      </c>
      <c r="G791" s="17">
        <f>'№ 4 ведом'!H508</f>
        <v>73</v>
      </c>
    </row>
    <row r="792" spans="1:7" ht="31.5">
      <c r="A792" s="322" t="s">
        <v>86</v>
      </c>
      <c r="B792" s="317">
        <v>2520600000</v>
      </c>
      <c r="C792" s="322"/>
      <c r="D792" s="323" t="s">
        <v>359</v>
      </c>
      <c r="E792" s="17">
        <f>E793</f>
        <v>44.5</v>
      </c>
      <c r="F792" s="17">
        <f aca="true" t="shared" si="232" ref="F792:G794">F793</f>
        <v>44.5</v>
      </c>
      <c r="G792" s="17">
        <f t="shared" si="232"/>
        <v>44.5</v>
      </c>
    </row>
    <row r="793" spans="1:7" ht="12.75">
      <c r="A793" s="322" t="s">
        <v>86</v>
      </c>
      <c r="B793" s="317">
        <v>2520620200</v>
      </c>
      <c r="C793" s="322"/>
      <c r="D793" s="323" t="s">
        <v>284</v>
      </c>
      <c r="E793" s="17">
        <f>E794</f>
        <v>44.5</v>
      </c>
      <c r="F793" s="17">
        <f t="shared" si="232"/>
        <v>44.5</v>
      </c>
      <c r="G793" s="17">
        <f t="shared" si="232"/>
        <v>44.5</v>
      </c>
    </row>
    <row r="794" spans="1:7" ht="31.5">
      <c r="A794" s="322" t="s">
        <v>86</v>
      </c>
      <c r="B794" s="317">
        <v>2520620200</v>
      </c>
      <c r="C794" s="317" t="s">
        <v>97</v>
      </c>
      <c r="D794" s="56" t="s">
        <v>98</v>
      </c>
      <c r="E794" s="17">
        <f>E795</f>
        <v>44.5</v>
      </c>
      <c r="F794" s="17">
        <f t="shared" si="232"/>
        <v>44.5</v>
      </c>
      <c r="G794" s="17">
        <f t="shared" si="232"/>
        <v>44.5</v>
      </c>
    </row>
    <row r="795" spans="1:7" ht="12.75">
      <c r="A795" s="322" t="s">
        <v>86</v>
      </c>
      <c r="B795" s="317">
        <v>2520620200</v>
      </c>
      <c r="C795" s="322">
        <v>610</v>
      </c>
      <c r="D795" s="56" t="s">
        <v>104</v>
      </c>
      <c r="E795" s="17">
        <f>'№ 4 ведом'!F512</f>
        <v>44.5</v>
      </c>
      <c r="F795" s="17">
        <f>'№ 4 ведом'!G512</f>
        <v>44.5</v>
      </c>
      <c r="G795" s="17">
        <f>'№ 4 ведом'!H512</f>
        <v>44.5</v>
      </c>
    </row>
    <row r="796" spans="1:7" ht="12.75">
      <c r="A796" s="322">
        <v>1103</v>
      </c>
      <c r="B796" s="322" t="s">
        <v>66</v>
      </c>
      <c r="C796" s="322" t="s">
        <v>66</v>
      </c>
      <c r="D796" s="323" t="s">
        <v>253</v>
      </c>
      <c r="E796" s="17">
        <f>E797+E816</f>
        <v>24540.8</v>
      </c>
      <c r="F796" s="17">
        <f>F797+F816</f>
        <v>18151</v>
      </c>
      <c r="G796" s="17">
        <f>G797+G816</f>
        <v>18151</v>
      </c>
    </row>
    <row r="797" spans="1:7" ht="47.25">
      <c r="A797" s="322">
        <v>1103</v>
      </c>
      <c r="B797" s="317">
        <v>2200000000</v>
      </c>
      <c r="C797" s="322"/>
      <c r="D797" s="323" t="s">
        <v>322</v>
      </c>
      <c r="E797" s="17">
        <f>E798</f>
        <v>23104.6</v>
      </c>
      <c r="F797" s="17">
        <f>F798</f>
        <v>16733</v>
      </c>
      <c r="G797" s="17">
        <f>G798</f>
        <v>16733</v>
      </c>
    </row>
    <row r="798" spans="1:7" ht="31.5">
      <c r="A798" s="322">
        <v>1103</v>
      </c>
      <c r="B798" s="322">
        <v>2250000000</v>
      </c>
      <c r="C798" s="322"/>
      <c r="D798" s="323" t="s">
        <v>254</v>
      </c>
      <c r="E798" s="17">
        <f>E799+E809</f>
        <v>23104.6</v>
      </c>
      <c r="F798" s="17">
        <f>F799+F809</f>
        <v>16733</v>
      </c>
      <c r="G798" s="17">
        <f>G799+G809</f>
        <v>16733</v>
      </c>
    </row>
    <row r="799" spans="1:7" ht="47.25">
      <c r="A799" s="322">
        <v>1103</v>
      </c>
      <c r="B799" s="322">
        <v>2250100000</v>
      </c>
      <c r="C799" s="322"/>
      <c r="D799" s="323" t="s">
        <v>255</v>
      </c>
      <c r="E799" s="17">
        <f>E803+E800+E806</f>
        <v>17637.999999999996</v>
      </c>
      <c r="F799" s="17">
        <f aca="true" t="shared" si="233" ref="F799:G799">F803+F800+F806</f>
        <v>16733</v>
      </c>
      <c r="G799" s="17">
        <f t="shared" si="233"/>
        <v>16733</v>
      </c>
    </row>
    <row r="800" spans="1:7" ht="63">
      <c r="A800" s="322">
        <v>1103</v>
      </c>
      <c r="B800" s="322">
        <v>2250111430</v>
      </c>
      <c r="C800" s="322"/>
      <c r="D800" s="42" t="s">
        <v>763</v>
      </c>
      <c r="E800" s="17">
        <f>E801</f>
        <v>311.6</v>
      </c>
      <c r="F800" s="17">
        <f aca="true" t="shared" si="234" ref="F800:G801">F801</f>
        <v>0</v>
      </c>
      <c r="G800" s="17">
        <f t="shared" si="234"/>
        <v>0</v>
      </c>
    </row>
    <row r="801" spans="1:7" ht="31.5">
      <c r="A801" s="322">
        <v>1103</v>
      </c>
      <c r="B801" s="322">
        <v>2250111430</v>
      </c>
      <c r="C801" s="317" t="s">
        <v>97</v>
      </c>
      <c r="D801" s="323" t="s">
        <v>98</v>
      </c>
      <c r="E801" s="17">
        <f>E802</f>
        <v>311.6</v>
      </c>
      <c r="F801" s="17">
        <f t="shared" si="234"/>
        <v>0</v>
      </c>
      <c r="G801" s="17">
        <f t="shared" si="234"/>
        <v>0</v>
      </c>
    </row>
    <row r="802" spans="1:7" ht="12.75">
      <c r="A802" s="322">
        <v>1103</v>
      </c>
      <c r="B802" s="322">
        <v>2250111430</v>
      </c>
      <c r="C802" s="322">
        <v>610</v>
      </c>
      <c r="D802" s="323" t="s">
        <v>104</v>
      </c>
      <c r="E802" s="17">
        <f>'№ 4 ведом'!F519</f>
        <v>311.6</v>
      </c>
      <c r="F802" s="17">
        <f>'№ 4 ведом'!G519</f>
        <v>0</v>
      </c>
      <c r="G802" s="17">
        <f>'№ 4 ведом'!H519</f>
        <v>0</v>
      </c>
    </row>
    <row r="803" spans="1:7" ht="31.5">
      <c r="A803" s="322">
        <v>1103</v>
      </c>
      <c r="B803" s="322">
        <v>2250120010</v>
      </c>
      <c r="C803" s="322"/>
      <c r="D803" s="323" t="s">
        <v>123</v>
      </c>
      <c r="E803" s="17">
        <f aca="true" t="shared" si="235" ref="E803:G804">E804</f>
        <v>17323.3</v>
      </c>
      <c r="F803" s="17">
        <f t="shared" si="235"/>
        <v>16733</v>
      </c>
      <c r="G803" s="17">
        <f t="shared" si="235"/>
        <v>16733</v>
      </c>
    </row>
    <row r="804" spans="1:7" ht="31.5">
      <c r="A804" s="322">
        <v>1103</v>
      </c>
      <c r="B804" s="322">
        <v>2250120010</v>
      </c>
      <c r="C804" s="317" t="s">
        <v>97</v>
      </c>
      <c r="D804" s="323" t="s">
        <v>98</v>
      </c>
      <c r="E804" s="17">
        <f t="shared" si="235"/>
        <v>17323.3</v>
      </c>
      <c r="F804" s="17">
        <f t="shared" si="235"/>
        <v>16733</v>
      </c>
      <c r="G804" s="17">
        <f t="shared" si="235"/>
        <v>16733</v>
      </c>
    </row>
    <row r="805" spans="1:7" ht="12.75">
      <c r="A805" s="322">
        <v>1103</v>
      </c>
      <c r="B805" s="322">
        <v>2250120010</v>
      </c>
      <c r="C805" s="322">
        <v>610</v>
      </c>
      <c r="D805" s="323" t="s">
        <v>104</v>
      </c>
      <c r="E805" s="17">
        <f>'№ 4 ведом'!F522</f>
        <v>17323.3</v>
      </c>
      <c r="F805" s="17">
        <f>'№ 4 ведом'!G522</f>
        <v>16733</v>
      </c>
      <c r="G805" s="17">
        <f>'№ 4 ведом'!H522</f>
        <v>16733</v>
      </c>
    </row>
    <row r="806" spans="1:7" ht="63">
      <c r="A806" s="322">
        <v>1103</v>
      </c>
      <c r="B806" s="322" t="s">
        <v>764</v>
      </c>
      <c r="C806" s="322"/>
      <c r="D806" s="42" t="s">
        <v>765</v>
      </c>
      <c r="E806" s="17">
        <f>E807</f>
        <v>3.1</v>
      </c>
      <c r="F806" s="17">
        <f aca="true" t="shared" si="236" ref="F806:G807">F807</f>
        <v>0</v>
      </c>
      <c r="G806" s="17">
        <f t="shared" si="236"/>
        <v>0</v>
      </c>
    </row>
    <row r="807" spans="1:7" ht="31.5">
      <c r="A807" s="322">
        <v>1103</v>
      </c>
      <c r="B807" s="322" t="s">
        <v>764</v>
      </c>
      <c r="C807" s="317" t="s">
        <v>97</v>
      </c>
      <c r="D807" s="323" t="s">
        <v>98</v>
      </c>
      <c r="E807" s="17">
        <f>E808</f>
        <v>3.1</v>
      </c>
      <c r="F807" s="17">
        <f t="shared" si="236"/>
        <v>0</v>
      </c>
      <c r="G807" s="17">
        <f t="shared" si="236"/>
        <v>0</v>
      </c>
    </row>
    <row r="808" spans="1:7" ht="12.75">
      <c r="A808" s="322">
        <v>1103</v>
      </c>
      <c r="B808" s="322" t="s">
        <v>764</v>
      </c>
      <c r="C808" s="322">
        <v>610</v>
      </c>
      <c r="D808" s="323" t="s">
        <v>104</v>
      </c>
      <c r="E808" s="17">
        <f>'№ 4 ведом'!F525</f>
        <v>3.1</v>
      </c>
      <c r="F808" s="17">
        <f>'№ 4 ведом'!G525</f>
        <v>0</v>
      </c>
      <c r="G808" s="17">
        <f>'№ 4 ведом'!H525</f>
        <v>0</v>
      </c>
    </row>
    <row r="809" spans="1:7" ht="47.25">
      <c r="A809" s="322">
        <v>1103</v>
      </c>
      <c r="B809" s="322">
        <v>2250200000</v>
      </c>
      <c r="C809" s="322"/>
      <c r="D809" s="323" t="s">
        <v>368</v>
      </c>
      <c r="E809" s="17">
        <f>E813+E810</f>
        <v>5466.6</v>
      </c>
      <c r="F809" s="17">
        <f aca="true" t="shared" si="237" ref="F809:G809">F813+F810</f>
        <v>0</v>
      </c>
      <c r="G809" s="17">
        <f t="shared" si="237"/>
        <v>0</v>
      </c>
    </row>
    <row r="810" spans="1:7" ht="78.75">
      <c r="A810" s="322">
        <v>1103</v>
      </c>
      <c r="B810" s="11">
        <v>2250210480</v>
      </c>
      <c r="C810" s="322"/>
      <c r="D810" s="8" t="s">
        <v>671</v>
      </c>
      <c r="E810" s="17">
        <f>E811</f>
        <v>2733.3</v>
      </c>
      <c r="F810" s="17">
        <f aca="true" t="shared" si="238" ref="F810:G811">F811</f>
        <v>0</v>
      </c>
      <c r="G810" s="17">
        <f t="shared" si="238"/>
        <v>0</v>
      </c>
    </row>
    <row r="811" spans="1:7" ht="31.5">
      <c r="A811" s="322">
        <v>1103</v>
      </c>
      <c r="B811" s="11">
        <v>2250210480</v>
      </c>
      <c r="C811" s="317" t="s">
        <v>97</v>
      </c>
      <c r="D811" s="323" t="s">
        <v>98</v>
      </c>
      <c r="E811" s="17">
        <f>E812</f>
        <v>2733.3</v>
      </c>
      <c r="F811" s="17">
        <f t="shared" si="238"/>
        <v>0</v>
      </c>
      <c r="G811" s="17">
        <f t="shared" si="238"/>
        <v>0</v>
      </c>
    </row>
    <row r="812" spans="1:7" ht="12.75">
      <c r="A812" s="322">
        <v>1103</v>
      </c>
      <c r="B812" s="11">
        <v>2250210480</v>
      </c>
      <c r="C812" s="322">
        <v>610</v>
      </c>
      <c r="D812" s="323" t="s">
        <v>104</v>
      </c>
      <c r="E812" s="17">
        <f>'№ 4 ведом'!F529</f>
        <v>2733.3</v>
      </c>
      <c r="F812" s="17">
        <f>'№ 4 ведом'!G529</f>
        <v>0</v>
      </c>
      <c r="G812" s="17">
        <f>'№ 4 ведом'!H529</f>
        <v>0</v>
      </c>
    </row>
    <row r="813" spans="1:7" ht="78.75">
      <c r="A813" s="322">
        <v>1103</v>
      </c>
      <c r="B813" s="11" t="s">
        <v>352</v>
      </c>
      <c r="C813" s="322"/>
      <c r="D813" s="8" t="s">
        <v>297</v>
      </c>
      <c r="E813" s="17">
        <f>E814</f>
        <v>2733.3</v>
      </c>
      <c r="F813" s="17">
        <f aca="true" t="shared" si="239" ref="F813:G814">F814</f>
        <v>0</v>
      </c>
      <c r="G813" s="17">
        <f t="shared" si="239"/>
        <v>0</v>
      </c>
    </row>
    <row r="814" spans="1:7" ht="31.5">
      <c r="A814" s="322">
        <v>1103</v>
      </c>
      <c r="B814" s="11" t="s">
        <v>352</v>
      </c>
      <c r="C814" s="317" t="s">
        <v>97</v>
      </c>
      <c r="D814" s="323" t="s">
        <v>98</v>
      </c>
      <c r="E814" s="17">
        <f>E815</f>
        <v>2733.3</v>
      </c>
      <c r="F814" s="17">
        <f t="shared" si="239"/>
        <v>0</v>
      </c>
      <c r="G814" s="17">
        <f t="shared" si="239"/>
        <v>0</v>
      </c>
    </row>
    <row r="815" spans="1:7" ht="12.75">
      <c r="A815" s="322">
        <v>1103</v>
      </c>
      <c r="B815" s="11" t="s">
        <v>352</v>
      </c>
      <c r="C815" s="322">
        <v>610</v>
      </c>
      <c r="D815" s="323" t="s">
        <v>104</v>
      </c>
      <c r="E815" s="17">
        <f>'№ 4 ведом'!F532</f>
        <v>2733.3</v>
      </c>
      <c r="F815" s="17">
        <f>'№ 4 ведом'!G532</f>
        <v>0</v>
      </c>
      <c r="G815" s="17">
        <f>'№ 4 ведом'!H532</f>
        <v>0</v>
      </c>
    </row>
    <row r="816" spans="1:7" ht="31.5">
      <c r="A816" s="322">
        <v>1103</v>
      </c>
      <c r="B816" s="317">
        <v>2500000000</v>
      </c>
      <c r="C816" s="322"/>
      <c r="D816" s="323" t="s">
        <v>323</v>
      </c>
      <c r="E816" s="17">
        <f>E817</f>
        <v>1436.2</v>
      </c>
      <c r="F816" s="17">
        <f aca="true" t="shared" si="240" ref="F816:G816">F817</f>
        <v>1418</v>
      </c>
      <c r="G816" s="17">
        <f t="shared" si="240"/>
        <v>1418</v>
      </c>
    </row>
    <row r="817" spans="1:7" ht="31.5">
      <c r="A817" s="322">
        <v>1103</v>
      </c>
      <c r="B817" s="317">
        <v>2520000000</v>
      </c>
      <c r="C817" s="322"/>
      <c r="D817" s="323" t="s">
        <v>249</v>
      </c>
      <c r="E817" s="17">
        <f>E818+E822+E826</f>
        <v>1436.2</v>
      </c>
      <c r="F817" s="17">
        <f aca="true" t="shared" si="241" ref="F817:G817">F818+F822+F826</f>
        <v>1418</v>
      </c>
      <c r="G817" s="17">
        <f t="shared" si="241"/>
        <v>1418</v>
      </c>
    </row>
    <row r="818" spans="1:7" ht="31.5">
      <c r="A818" s="322">
        <v>1103</v>
      </c>
      <c r="B818" s="317">
        <v>2520400000</v>
      </c>
      <c r="C818" s="322"/>
      <c r="D818" s="56" t="s">
        <v>343</v>
      </c>
      <c r="E818" s="17">
        <f>E819</f>
        <v>65.5</v>
      </c>
      <c r="F818" s="17">
        <f aca="true" t="shared" si="242" ref="F818:G820">F819</f>
        <v>65.5</v>
      </c>
      <c r="G818" s="17">
        <f t="shared" si="242"/>
        <v>65.5</v>
      </c>
    </row>
    <row r="819" spans="1:7" ht="12.75">
      <c r="A819" s="322">
        <v>1103</v>
      </c>
      <c r="B819" s="317">
        <v>2520420300</v>
      </c>
      <c r="C819" s="322"/>
      <c r="D819" s="56" t="s">
        <v>344</v>
      </c>
      <c r="E819" s="17">
        <f>E820</f>
        <v>65.5</v>
      </c>
      <c r="F819" s="17">
        <f t="shared" si="242"/>
        <v>65.5</v>
      </c>
      <c r="G819" s="17">
        <f t="shared" si="242"/>
        <v>65.5</v>
      </c>
    </row>
    <row r="820" spans="1:7" ht="31.5">
      <c r="A820" s="322">
        <v>1103</v>
      </c>
      <c r="B820" s="317">
        <v>2520420300</v>
      </c>
      <c r="C820" s="317" t="s">
        <v>97</v>
      </c>
      <c r="D820" s="56" t="s">
        <v>98</v>
      </c>
      <c r="E820" s="17">
        <f>E821</f>
        <v>65.5</v>
      </c>
      <c r="F820" s="17">
        <f t="shared" si="242"/>
        <v>65.5</v>
      </c>
      <c r="G820" s="17">
        <f t="shared" si="242"/>
        <v>65.5</v>
      </c>
    </row>
    <row r="821" spans="1:7" ht="12.75">
      <c r="A821" s="322">
        <v>1103</v>
      </c>
      <c r="B821" s="317">
        <v>2520420300</v>
      </c>
      <c r="C821" s="322">
        <v>610</v>
      </c>
      <c r="D821" s="56" t="s">
        <v>104</v>
      </c>
      <c r="E821" s="17">
        <f>'№ 4 ведом'!F538</f>
        <v>65.5</v>
      </c>
      <c r="F821" s="17">
        <f>'№ 4 ведом'!G538</f>
        <v>65.5</v>
      </c>
      <c r="G821" s="17">
        <f>'№ 4 ведом'!H538</f>
        <v>65.5</v>
      </c>
    </row>
    <row r="822" spans="1:7" ht="31.5">
      <c r="A822" s="322">
        <v>1103</v>
      </c>
      <c r="B822" s="317">
        <v>2520500000</v>
      </c>
      <c r="C822" s="322"/>
      <c r="D822" s="323" t="s">
        <v>360</v>
      </c>
      <c r="E822" s="17">
        <f>E823</f>
        <v>103.7</v>
      </c>
      <c r="F822" s="17">
        <f aca="true" t="shared" si="243" ref="F822:G824">F823</f>
        <v>85.5</v>
      </c>
      <c r="G822" s="17">
        <f t="shared" si="243"/>
        <v>85.5</v>
      </c>
    </row>
    <row r="823" spans="1:7" ht="12.75">
      <c r="A823" s="322">
        <v>1103</v>
      </c>
      <c r="B823" s="317">
        <v>2520520300</v>
      </c>
      <c r="C823" s="322"/>
      <c r="D823" s="323" t="s">
        <v>361</v>
      </c>
      <c r="E823" s="17">
        <f>E824</f>
        <v>103.7</v>
      </c>
      <c r="F823" s="17">
        <f t="shared" si="243"/>
        <v>85.5</v>
      </c>
      <c r="G823" s="17">
        <f t="shared" si="243"/>
        <v>85.5</v>
      </c>
    </row>
    <row r="824" spans="1:7" ht="31.5">
      <c r="A824" s="322">
        <v>1103</v>
      </c>
      <c r="B824" s="317">
        <v>2520520300</v>
      </c>
      <c r="C824" s="317" t="s">
        <v>97</v>
      </c>
      <c r="D824" s="56" t="s">
        <v>98</v>
      </c>
      <c r="E824" s="17">
        <f>E825</f>
        <v>103.7</v>
      </c>
      <c r="F824" s="17">
        <f t="shared" si="243"/>
        <v>85.5</v>
      </c>
      <c r="G824" s="17">
        <f t="shared" si="243"/>
        <v>85.5</v>
      </c>
    </row>
    <row r="825" spans="1:7" ht="12.75">
      <c r="A825" s="322">
        <v>1103</v>
      </c>
      <c r="B825" s="317">
        <v>2520520300</v>
      </c>
      <c r="C825" s="322">
        <v>610</v>
      </c>
      <c r="D825" s="56" t="s">
        <v>104</v>
      </c>
      <c r="E825" s="17">
        <f>'№ 4 ведом'!F542</f>
        <v>103.7</v>
      </c>
      <c r="F825" s="17">
        <f>'№ 4 ведом'!G542</f>
        <v>85.5</v>
      </c>
      <c r="G825" s="17">
        <f>'№ 4 ведом'!H542</f>
        <v>85.5</v>
      </c>
    </row>
    <row r="826" spans="1:7" ht="31.5">
      <c r="A826" s="322">
        <v>1103</v>
      </c>
      <c r="B826" s="317">
        <v>2520600000</v>
      </c>
      <c r="C826" s="322"/>
      <c r="D826" s="323" t="s">
        <v>359</v>
      </c>
      <c r="E826" s="17">
        <f>E827</f>
        <v>1267</v>
      </c>
      <c r="F826" s="17">
        <f aca="true" t="shared" si="244" ref="F826:G828">F827</f>
        <v>1267</v>
      </c>
      <c r="G826" s="17">
        <f t="shared" si="244"/>
        <v>1267</v>
      </c>
    </row>
    <row r="827" spans="1:7" ht="12.75">
      <c r="A827" s="322">
        <v>1103</v>
      </c>
      <c r="B827" s="317">
        <v>2520620200</v>
      </c>
      <c r="C827" s="322"/>
      <c r="D827" s="323" t="s">
        <v>284</v>
      </c>
      <c r="E827" s="17">
        <f>E828</f>
        <v>1267</v>
      </c>
      <c r="F827" s="17">
        <f t="shared" si="244"/>
        <v>1267</v>
      </c>
      <c r="G827" s="17">
        <f t="shared" si="244"/>
        <v>1267</v>
      </c>
    </row>
    <row r="828" spans="1:7" ht="31.5">
      <c r="A828" s="322">
        <v>1103</v>
      </c>
      <c r="B828" s="317">
        <v>2520620200</v>
      </c>
      <c r="C828" s="317" t="s">
        <v>97</v>
      </c>
      <c r="D828" s="56" t="s">
        <v>98</v>
      </c>
      <c r="E828" s="17">
        <f>E829</f>
        <v>1267</v>
      </c>
      <c r="F828" s="17">
        <f t="shared" si="244"/>
        <v>1267</v>
      </c>
      <c r="G828" s="17">
        <f t="shared" si="244"/>
        <v>1267</v>
      </c>
    </row>
    <row r="829" spans="1:7" ht="12.75">
      <c r="A829" s="322">
        <v>1103</v>
      </c>
      <c r="B829" s="317">
        <v>2520620200</v>
      </c>
      <c r="C829" s="322">
        <v>610</v>
      </c>
      <c r="D829" s="56" t="s">
        <v>104</v>
      </c>
      <c r="E829" s="17">
        <f>'№ 4 ведом'!F546</f>
        <v>1267</v>
      </c>
      <c r="F829" s="17">
        <f>'№ 4 ведом'!G546</f>
        <v>1267</v>
      </c>
      <c r="G829" s="17">
        <f>'№ 4 ведом'!H546</f>
        <v>1267</v>
      </c>
    </row>
    <row r="830" spans="1:7" ht="12.75">
      <c r="A830" s="4" t="s">
        <v>92</v>
      </c>
      <c r="B830" s="4" t="s">
        <v>66</v>
      </c>
      <c r="C830" s="4" t="s">
        <v>66</v>
      </c>
      <c r="D830" s="19" t="s">
        <v>63</v>
      </c>
      <c r="E830" s="60">
        <f aca="true" t="shared" si="245" ref="E830:G833">E831</f>
        <v>2101.7</v>
      </c>
      <c r="F830" s="60">
        <f t="shared" si="245"/>
        <v>1523.2</v>
      </c>
      <c r="G830" s="60">
        <f t="shared" si="245"/>
        <v>1523.2</v>
      </c>
    </row>
    <row r="831" spans="1:7" ht="12.75">
      <c r="A831" s="322" t="s">
        <v>64</v>
      </c>
      <c r="B831" s="322" t="s">
        <v>66</v>
      </c>
      <c r="C831" s="322" t="s">
        <v>66</v>
      </c>
      <c r="D831" s="323" t="s">
        <v>65</v>
      </c>
      <c r="E831" s="17">
        <f t="shared" si="245"/>
        <v>2101.7</v>
      </c>
      <c r="F831" s="17">
        <f t="shared" si="245"/>
        <v>1523.2</v>
      </c>
      <c r="G831" s="17">
        <f t="shared" si="245"/>
        <v>1523.2</v>
      </c>
    </row>
    <row r="832" spans="1:7" ht="47.25">
      <c r="A832" s="322" t="s">
        <v>64</v>
      </c>
      <c r="B832" s="317">
        <v>2200000000</v>
      </c>
      <c r="C832" s="322"/>
      <c r="D832" s="323" t="s">
        <v>322</v>
      </c>
      <c r="E832" s="17">
        <f t="shared" si="245"/>
        <v>2101.7</v>
      </c>
      <c r="F832" s="17">
        <f t="shared" si="245"/>
        <v>1523.2</v>
      </c>
      <c r="G832" s="17">
        <f t="shared" si="245"/>
        <v>1523.2</v>
      </c>
    </row>
    <row r="833" spans="1:7" ht="31.5">
      <c r="A833" s="322" t="s">
        <v>64</v>
      </c>
      <c r="B833" s="317">
        <v>2240000000</v>
      </c>
      <c r="C833" s="322"/>
      <c r="D833" s="323" t="s">
        <v>132</v>
      </c>
      <c r="E833" s="17">
        <f t="shared" si="245"/>
        <v>2101.7</v>
      </c>
      <c r="F833" s="17">
        <f t="shared" si="245"/>
        <v>1523.2</v>
      </c>
      <c r="G833" s="17">
        <f t="shared" si="245"/>
        <v>1523.2</v>
      </c>
    </row>
    <row r="834" spans="1:7" ht="12.75">
      <c r="A834" s="322" t="s">
        <v>64</v>
      </c>
      <c r="B834" s="322">
        <v>2240300000</v>
      </c>
      <c r="C834" s="322"/>
      <c r="D834" s="323" t="s">
        <v>190</v>
      </c>
      <c r="E834" s="17">
        <f>E835+E838+E841</f>
        <v>2101.7</v>
      </c>
      <c r="F834" s="17">
        <f>F835+F838+F841</f>
        <v>1523.2</v>
      </c>
      <c r="G834" s="17">
        <f>G835+G838+G841</f>
        <v>1523.2</v>
      </c>
    </row>
    <row r="835" spans="1:7" ht="47.25">
      <c r="A835" s="322" t="s">
        <v>64</v>
      </c>
      <c r="B835" s="322">
        <v>2240310320</v>
      </c>
      <c r="C835" s="322"/>
      <c r="D835" s="56" t="s">
        <v>245</v>
      </c>
      <c r="E835" s="17">
        <f aca="true" t="shared" si="246" ref="E835:G836">E836</f>
        <v>490.7</v>
      </c>
      <c r="F835" s="17">
        <f t="shared" si="246"/>
        <v>490.7</v>
      </c>
      <c r="G835" s="17">
        <f t="shared" si="246"/>
        <v>490.7</v>
      </c>
    </row>
    <row r="836" spans="1:7" ht="31.5">
      <c r="A836" s="322" t="s">
        <v>64</v>
      </c>
      <c r="B836" s="322">
        <v>2240310320</v>
      </c>
      <c r="C836" s="317" t="s">
        <v>97</v>
      </c>
      <c r="D836" s="323" t="s">
        <v>98</v>
      </c>
      <c r="E836" s="17">
        <f t="shared" si="246"/>
        <v>490.7</v>
      </c>
      <c r="F836" s="17">
        <f t="shared" si="246"/>
        <v>490.7</v>
      </c>
      <c r="G836" s="17">
        <f t="shared" si="246"/>
        <v>490.7</v>
      </c>
    </row>
    <row r="837" spans="1:7" ht="31.5">
      <c r="A837" s="322" t="s">
        <v>64</v>
      </c>
      <c r="B837" s="322">
        <v>2240310320</v>
      </c>
      <c r="C837" s="322">
        <v>630</v>
      </c>
      <c r="D837" s="323" t="s">
        <v>144</v>
      </c>
      <c r="E837" s="17">
        <f>'№ 4 ведом'!F554</f>
        <v>490.7</v>
      </c>
      <c r="F837" s="17">
        <f>'№ 4 ведом'!G554</f>
        <v>490.7</v>
      </c>
      <c r="G837" s="17">
        <f>'№ 4 ведом'!H554</f>
        <v>490.7</v>
      </c>
    </row>
    <row r="838" spans="1:7" ht="47.25">
      <c r="A838" s="322" t="s">
        <v>64</v>
      </c>
      <c r="B838" s="322">
        <v>2240320400</v>
      </c>
      <c r="C838" s="322"/>
      <c r="D838" s="323" t="s">
        <v>246</v>
      </c>
      <c r="E838" s="17">
        <f aca="true" t="shared" si="247" ref="E838:G839">E839</f>
        <v>656</v>
      </c>
      <c r="F838" s="17">
        <f t="shared" si="247"/>
        <v>396</v>
      </c>
      <c r="G838" s="17">
        <f t="shared" si="247"/>
        <v>396</v>
      </c>
    </row>
    <row r="839" spans="1:7" ht="31.5">
      <c r="A839" s="322" t="s">
        <v>64</v>
      </c>
      <c r="B839" s="322">
        <v>2240320400</v>
      </c>
      <c r="C839" s="317" t="s">
        <v>69</v>
      </c>
      <c r="D839" s="323" t="s">
        <v>95</v>
      </c>
      <c r="E839" s="17">
        <f t="shared" si="247"/>
        <v>656</v>
      </c>
      <c r="F839" s="17">
        <f t="shared" si="247"/>
        <v>396</v>
      </c>
      <c r="G839" s="17">
        <f t="shared" si="247"/>
        <v>396</v>
      </c>
    </row>
    <row r="840" spans="1:7" ht="31.5">
      <c r="A840" s="322" t="s">
        <v>64</v>
      </c>
      <c r="B840" s="322">
        <v>2240320400</v>
      </c>
      <c r="C840" s="322">
        <v>240</v>
      </c>
      <c r="D840" s="323" t="s">
        <v>223</v>
      </c>
      <c r="E840" s="17">
        <f>'№ 4 ведом'!F557</f>
        <v>656</v>
      </c>
      <c r="F840" s="17">
        <f>'№ 4 ведом'!G557</f>
        <v>396</v>
      </c>
      <c r="G840" s="17">
        <f>'№ 4 ведом'!H557</f>
        <v>396</v>
      </c>
    </row>
    <row r="841" spans="1:7" ht="47.25">
      <c r="A841" s="322" t="s">
        <v>64</v>
      </c>
      <c r="B841" s="322" t="s">
        <v>316</v>
      </c>
      <c r="C841" s="322"/>
      <c r="D841" s="323" t="s">
        <v>146</v>
      </c>
      <c r="E841" s="17">
        <f aca="true" t="shared" si="248" ref="E841:G842">E842</f>
        <v>955</v>
      </c>
      <c r="F841" s="21">
        <f t="shared" si="248"/>
        <v>636.5</v>
      </c>
      <c r="G841" s="21">
        <f t="shared" si="248"/>
        <v>636.5</v>
      </c>
    </row>
    <row r="842" spans="1:7" ht="31.5">
      <c r="A842" s="322" t="s">
        <v>64</v>
      </c>
      <c r="B842" s="322" t="s">
        <v>316</v>
      </c>
      <c r="C842" s="317" t="s">
        <v>97</v>
      </c>
      <c r="D842" s="323" t="s">
        <v>98</v>
      </c>
      <c r="E842" s="17">
        <f t="shared" si="248"/>
        <v>955</v>
      </c>
      <c r="F842" s="21">
        <f t="shared" si="248"/>
        <v>636.5</v>
      </c>
      <c r="G842" s="21">
        <f t="shared" si="248"/>
        <v>636.5</v>
      </c>
    </row>
    <row r="843" spans="1:7" ht="31.5">
      <c r="A843" s="322" t="s">
        <v>64</v>
      </c>
      <c r="B843" s="322" t="s">
        <v>316</v>
      </c>
      <c r="C843" s="322">
        <v>630</v>
      </c>
      <c r="D843" s="323" t="s">
        <v>144</v>
      </c>
      <c r="E843" s="21">
        <f>'№ 4 ведом'!F560</f>
        <v>955</v>
      </c>
      <c r="F843" s="21">
        <f>'№ 4 ведом'!G560</f>
        <v>636.5</v>
      </c>
      <c r="G843" s="21">
        <f>'№ 4 ведом'!H560</f>
        <v>636.5</v>
      </c>
    </row>
  </sheetData>
  <autoFilter ref="A8:K843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4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65" t="s">
        <v>377</v>
      </c>
      <c r="B1" s="365"/>
      <c r="C1" s="365"/>
      <c r="D1" s="365"/>
      <c r="E1" s="365"/>
      <c r="F1" s="365"/>
    </row>
    <row r="2" spans="1:6" ht="41.45" customHeight="1">
      <c r="A2" s="141"/>
      <c r="B2" s="141"/>
      <c r="C2" s="359" t="s">
        <v>778</v>
      </c>
      <c r="D2" s="359"/>
      <c r="E2" s="359"/>
      <c r="F2" s="359"/>
    </row>
    <row r="3" spans="1:6" ht="21.6" customHeight="1">
      <c r="A3" s="173"/>
      <c r="B3" s="173"/>
      <c r="C3" s="171"/>
      <c r="D3" s="171"/>
      <c r="E3" s="171"/>
      <c r="F3" s="171"/>
    </row>
    <row r="4" spans="1:6" ht="50.45" customHeight="1">
      <c r="A4" s="366" t="s">
        <v>358</v>
      </c>
      <c r="B4" s="366"/>
      <c r="C4" s="366"/>
      <c r="D4" s="366"/>
      <c r="E4" s="366"/>
      <c r="F4" s="366"/>
    </row>
    <row r="5" spans="1:6" ht="12.75">
      <c r="A5" s="367"/>
      <c r="B5" s="367" t="s">
        <v>17</v>
      </c>
      <c r="C5" s="367" t="s">
        <v>18</v>
      </c>
      <c r="D5" s="368" t="s">
        <v>87</v>
      </c>
      <c r="E5" s="368"/>
      <c r="F5" s="368"/>
    </row>
    <row r="6" spans="1:6" ht="15.6" customHeight="1">
      <c r="A6" s="367" t="s">
        <v>66</v>
      </c>
      <c r="B6" s="367" t="s">
        <v>66</v>
      </c>
      <c r="C6" s="367" t="s">
        <v>66</v>
      </c>
      <c r="D6" s="344" t="s">
        <v>279</v>
      </c>
      <c r="E6" s="344" t="s">
        <v>88</v>
      </c>
      <c r="F6" s="344"/>
    </row>
    <row r="7" spans="1:6" ht="12.75">
      <c r="A7" s="367" t="s">
        <v>66</v>
      </c>
      <c r="B7" s="367" t="s">
        <v>66</v>
      </c>
      <c r="C7" s="367" t="s">
        <v>66</v>
      </c>
      <c r="D7" s="344" t="s">
        <v>66</v>
      </c>
      <c r="E7" s="158" t="s">
        <v>327</v>
      </c>
      <c r="F7" s="158" t="s">
        <v>354</v>
      </c>
    </row>
    <row r="8" spans="1:6" ht="12.75">
      <c r="A8" s="104" t="s">
        <v>3</v>
      </c>
      <c r="B8" s="104" t="s">
        <v>77</v>
      </c>
      <c r="C8" s="52" t="s">
        <v>78</v>
      </c>
      <c r="D8" s="161" t="s">
        <v>79</v>
      </c>
      <c r="E8" s="161" t="s">
        <v>80</v>
      </c>
      <c r="F8" s="161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D10+D141+D284+D355+D408+D457+D515</f>
        <v>1322360.4000000004</v>
      </c>
      <c r="E9" s="35">
        <f>E10+E141+E284+E355+E408+E457+E515</f>
        <v>979085.7</v>
      </c>
      <c r="F9" s="35">
        <f>F10+F141+F284+F355+F408+F457+F515</f>
        <v>935165.9999999999</v>
      </c>
    </row>
    <row r="10" spans="1:6" ht="33" customHeight="1">
      <c r="A10" s="28">
        <v>2100000000</v>
      </c>
      <c r="B10" s="33"/>
      <c r="C10" s="45" t="s">
        <v>324</v>
      </c>
      <c r="D10" s="36">
        <f>D11+D83+D118</f>
        <v>721343.6000000001</v>
      </c>
      <c r="E10" s="36">
        <f>E11+E83+E118</f>
        <v>636641.9999999999</v>
      </c>
      <c r="F10" s="36">
        <f>F11+F83+F118</f>
        <v>633582.8999999998</v>
      </c>
    </row>
    <row r="11" spans="1:6" ht="12.75">
      <c r="A11" s="100">
        <v>2110000000</v>
      </c>
      <c r="B11" s="100"/>
      <c r="C11" s="101" t="s">
        <v>166</v>
      </c>
      <c r="D11" s="37">
        <f>D12+D28+D34+D38+D47+D63+D67+D75+D80+D71</f>
        <v>673067.9</v>
      </c>
      <c r="E11" s="37">
        <f>E12+E28+E34+E38+E47+E63+E67+E75+E80+E71</f>
        <v>593400.8999999999</v>
      </c>
      <c r="F11" s="37">
        <f>F12+F28+F34+F38+F47+F63+F67+F75+F80+F71</f>
        <v>590167.4999999999</v>
      </c>
    </row>
    <row r="12" spans="1:6" ht="47.25">
      <c r="A12" s="100">
        <v>2110100000</v>
      </c>
      <c r="B12" s="24"/>
      <c r="C12" s="101" t="s">
        <v>167</v>
      </c>
      <c r="D12" s="37">
        <f>D19+D13+D16+D22+D25</f>
        <v>577990.6</v>
      </c>
      <c r="E12" s="37">
        <f aca="true" t="shared" si="0" ref="E12:F12">E19+E13+E16+E22+E25</f>
        <v>532540.6</v>
      </c>
      <c r="F12" s="37">
        <f t="shared" si="0"/>
        <v>532861.6</v>
      </c>
    </row>
    <row r="13" spans="1:6" ht="47.25">
      <c r="A13" s="10" t="s">
        <v>317</v>
      </c>
      <c r="B13" s="11"/>
      <c r="C13" s="42" t="s">
        <v>103</v>
      </c>
      <c r="D13" s="37">
        <f aca="true" t="shared" si="1" ref="D13:F14">D14</f>
        <v>148201</v>
      </c>
      <c r="E13" s="37">
        <f t="shared" si="1"/>
        <v>136227.8</v>
      </c>
      <c r="F13" s="37">
        <f t="shared" si="1"/>
        <v>136227.8</v>
      </c>
    </row>
    <row r="14" spans="1:6" ht="31.5">
      <c r="A14" s="10" t="s">
        <v>317</v>
      </c>
      <c r="B14" s="102" t="s">
        <v>97</v>
      </c>
      <c r="C14" s="101" t="s">
        <v>98</v>
      </c>
      <c r="D14" s="37">
        <f t="shared" si="1"/>
        <v>148201</v>
      </c>
      <c r="E14" s="37">
        <f t="shared" si="1"/>
        <v>136227.8</v>
      </c>
      <c r="F14" s="37">
        <f t="shared" si="1"/>
        <v>136227.8</v>
      </c>
    </row>
    <row r="15" spans="1:6" ht="12.75">
      <c r="A15" s="10" t="s">
        <v>317</v>
      </c>
      <c r="B15" s="100">
        <v>610</v>
      </c>
      <c r="C15" s="101" t="s">
        <v>104</v>
      </c>
      <c r="D15" s="37">
        <f>' № 5  рп, кцср, квр'!E362</f>
        <v>148201</v>
      </c>
      <c r="E15" s="37">
        <f>' № 5  рп, кцср, квр'!F362</f>
        <v>136227.8</v>
      </c>
      <c r="F15" s="37">
        <f>' № 5  рп, кцср, квр'!G362</f>
        <v>136227.8</v>
      </c>
    </row>
    <row r="16" spans="1:6" ht="81" customHeight="1">
      <c r="A16" s="100">
        <v>2110110750</v>
      </c>
      <c r="B16" s="100"/>
      <c r="C16" s="101" t="s">
        <v>168</v>
      </c>
      <c r="D16" s="37">
        <f aca="true" t="shared" si="2" ref="D16:F17">D17</f>
        <v>258828.3</v>
      </c>
      <c r="E16" s="37">
        <f t="shared" si="2"/>
        <v>228627.8</v>
      </c>
      <c r="F16" s="37">
        <f t="shared" si="2"/>
        <v>228627.8</v>
      </c>
    </row>
    <row r="17" spans="1:6" ht="31.5">
      <c r="A17" s="100">
        <v>2110110750</v>
      </c>
      <c r="B17" s="102" t="s">
        <v>97</v>
      </c>
      <c r="C17" s="101" t="s">
        <v>98</v>
      </c>
      <c r="D17" s="37">
        <f t="shared" si="2"/>
        <v>258828.3</v>
      </c>
      <c r="E17" s="37">
        <f t="shared" si="2"/>
        <v>228627.8</v>
      </c>
      <c r="F17" s="37">
        <f t="shared" si="2"/>
        <v>228627.8</v>
      </c>
    </row>
    <row r="18" spans="1:6" ht="12.75">
      <c r="A18" s="100">
        <v>2110110750</v>
      </c>
      <c r="B18" s="100">
        <v>610</v>
      </c>
      <c r="C18" s="101" t="s">
        <v>104</v>
      </c>
      <c r="D18" s="37">
        <f>' № 5  рп, кцср, квр'!E420</f>
        <v>258828.3</v>
      </c>
      <c r="E18" s="37">
        <f>' № 5  рп, кцср, квр'!F420</f>
        <v>228627.8</v>
      </c>
      <c r="F18" s="37">
        <f>' № 5  рп, кцср, квр'!G420</f>
        <v>228627.8</v>
      </c>
    </row>
    <row r="19" spans="1:6" ht="31.5">
      <c r="A19" s="10" t="s">
        <v>318</v>
      </c>
      <c r="B19" s="10"/>
      <c r="C19" s="42" t="s">
        <v>123</v>
      </c>
      <c r="D19" s="37">
        <f aca="true" t="shared" si="3" ref="D19:F20">D20</f>
        <v>168647.8</v>
      </c>
      <c r="E19" s="37">
        <f t="shared" si="3"/>
        <v>167685</v>
      </c>
      <c r="F19" s="37">
        <f t="shared" si="3"/>
        <v>168006</v>
      </c>
    </row>
    <row r="20" spans="1:6" ht="31.5">
      <c r="A20" s="10" t="s">
        <v>318</v>
      </c>
      <c r="B20" s="102" t="s">
        <v>97</v>
      </c>
      <c r="C20" s="101" t="s">
        <v>98</v>
      </c>
      <c r="D20" s="37">
        <f t="shared" si="3"/>
        <v>168647.8</v>
      </c>
      <c r="E20" s="37">
        <f t="shared" si="3"/>
        <v>167685</v>
      </c>
      <c r="F20" s="37">
        <f t="shared" si="3"/>
        <v>168006</v>
      </c>
    </row>
    <row r="21" spans="1:6" ht="12.75">
      <c r="A21" s="10" t="s">
        <v>318</v>
      </c>
      <c r="B21" s="100">
        <v>610</v>
      </c>
      <c r="C21" s="101" t="s">
        <v>104</v>
      </c>
      <c r="D21" s="37">
        <f>' № 5  рп, кцср, квр'!E365+' № 5  рп, кцср, квр'!E421</f>
        <v>168647.8</v>
      </c>
      <c r="E21" s="37">
        <f>' № 5  рп, кцср, квр'!F365+' № 5  рп, кцср, квр'!F421</f>
        <v>167685</v>
      </c>
      <c r="F21" s="37">
        <f>' № 5  рп, кцср, квр'!G365+' № 5  рп, кцср, квр'!G421</f>
        <v>168006</v>
      </c>
    </row>
    <row r="22" spans="1:6" ht="47.25">
      <c r="A22" s="10" t="s">
        <v>757</v>
      </c>
      <c r="B22" s="10"/>
      <c r="C22" s="42" t="s">
        <v>758</v>
      </c>
      <c r="D22" s="37">
        <f>D23</f>
        <v>2290.3</v>
      </c>
      <c r="E22" s="37">
        <f aca="true" t="shared" si="4" ref="E22:F23">E23</f>
        <v>0</v>
      </c>
      <c r="F22" s="37">
        <f t="shared" si="4"/>
        <v>0</v>
      </c>
    </row>
    <row r="23" spans="1:6" ht="31.5">
      <c r="A23" s="10" t="s">
        <v>757</v>
      </c>
      <c r="B23" s="307" t="s">
        <v>97</v>
      </c>
      <c r="C23" s="309" t="s">
        <v>98</v>
      </c>
      <c r="D23" s="37">
        <f>D24</f>
        <v>2290.3</v>
      </c>
      <c r="E23" s="37">
        <f t="shared" si="4"/>
        <v>0</v>
      </c>
      <c r="F23" s="37">
        <f t="shared" si="4"/>
        <v>0</v>
      </c>
    </row>
    <row r="24" spans="1:6" ht="12.75">
      <c r="A24" s="10" t="s">
        <v>757</v>
      </c>
      <c r="B24" s="308">
        <v>610</v>
      </c>
      <c r="C24" s="309" t="s">
        <v>104</v>
      </c>
      <c r="D24" s="37">
        <f>' № 5  рп, кцср, квр'!E368+' № 5  рп, кцср, квр'!E426</f>
        <v>2290.3</v>
      </c>
      <c r="E24" s="37">
        <f>' № 5  рп, кцср, квр'!F368+' № 5  рп, кцср, квр'!F426</f>
        <v>0</v>
      </c>
      <c r="F24" s="37">
        <f>' № 5  рп, кцср, квр'!G368+' № 5  рп, кцср, квр'!G426</f>
        <v>0</v>
      </c>
    </row>
    <row r="25" spans="1:6" ht="47.25">
      <c r="A25" s="10" t="s">
        <v>759</v>
      </c>
      <c r="B25" s="11"/>
      <c r="C25" s="309" t="s">
        <v>760</v>
      </c>
      <c r="D25" s="37">
        <f>D26</f>
        <v>23.2</v>
      </c>
      <c r="E25" s="37">
        <f aca="true" t="shared" si="5" ref="E25:F26">E26</f>
        <v>0</v>
      </c>
      <c r="F25" s="37">
        <f t="shared" si="5"/>
        <v>0</v>
      </c>
    </row>
    <row r="26" spans="1:6" ht="31.5">
      <c r="A26" s="10" t="s">
        <v>759</v>
      </c>
      <c r="B26" s="307" t="s">
        <v>97</v>
      </c>
      <c r="C26" s="309" t="s">
        <v>98</v>
      </c>
      <c r="D26" s="37">
        <f>D27</f>
        <v>23.2</v>
      </c>
      <c r="E26" s="37">
        <f t="shared" si="5"/>
        <v>0</v>
      </c>
      <c r="F26" s="37">
        <f t="shared" si="5"/>
        <v>0</v>
      </c>
    </row>
    <row r="27" spans="1:6" ht="12.75">
      <c r="A27" s="10" t="s">
        <v>759</v>
      </c>
      <c r="B27" s="308">
        <v>610</v>
      </c>
      <c r="C27" s="309" t="s">
        <v>104</v>
      </c>
      <c r="D27" s="37">
        <f>' № 5  рп, кцср, квр'!E371+' № 5  рп, кцср, квр'!E429</f>
        <v>23.2</v>
      </c>
      <c r="E27" s="37">
        <f>' № 5  рп, кцср, квр'!F371</f>
        <v>0</v>
      </c>
      <c r="F27" s="37">
        <f>' № 5  рп, кцср, квр'!G371</f>
        <v>0</v>
      </c>
    </row>
    <row r="28" spans="1:6" ht="33.75" customHeight="1">
      <c r="A28" s="100">
        <v>2110200000</v>
      </c>
      <c r="B28" s="100"/>
      <c r="C28" s="101" t="s">
        <v>174</v>
      </c>
      <c r="D28" s="37">
        <f>D29</f>
        <v>9592.7</v>
      </c>
      <c r="E28" s="37">
        <f>E29</f>
        <v>9592.7</v>
      </c>
      <c r="F28" s="37">
        <f>F29</f>
        <v>9592.7</v>
      </c>
    </row>
    <row r="29" spans="1:6" ht="78.75">
      <c r="A29" s="100">
        <v>2110210500</v>
      </c>
      <c r="B29" s="100"/>
      <c r="C29" s="101" t="s">
        <v>218</v>
      </c>
      <c r="D29" s="37">
        <f>D30+D32</f>
        <v>9592.7</v>
      </c>
      <c r="E29" s="37">
        <f>E30+E32</f>
        <v>9592.7</v>
      </c>
      <c r="F29" s="37">
        <f>F30+F32</f>
        <v>9592.7</v>
      </c>
    </row>
    <row r="30" spans="1:6" ht="31.5">
      <c r="A30" s="100">
        <v>2110210500</v>
      </c>
      <c r="B30" s="100" t="s">
        <v>69</v>
      </c>
      <c r="C30" s="101" t="s">
        <v>95</v>
      </c>
      <c r="D30" s="37">
        <f>D31</f>
        <v>233.9</v>
      </c>
      <c r="E30" s="37">
        <f>E31</f>
        <v>233.9</v>
      </c>
      <c r="F30" s="37">
        <f>F31</f>
        <v>233.9</v>
      </c>
    </row>
    <row r="31" spans="1:6" ht="31.5">
      <c r="A31" s="100">
        <v>2110210500</v>
      </c>
      <c r="B31" s="100">
        <v>240</v>
      </c>
      <c r="C31" s="101" t="s">
        <v>223</v>
      </c>
      <c r="D31" s="37">
        <f>' № 5  рп, кцср, квр'!E731</f>
        <v>233.9</v>
      </c>
      <c r="E31" s="37">
        <f>' № 5  рп, кцср, квр'!F731</f>
        <v>233.9</v>
      </c>
      <c r="F31" s="37">
        <f>' № 5  рп, кцср, квр'!G731</f>
        <v>233.9</v>
      </c>
    </row>
    <row r="32" spans="1:6" ht="12.75">
      <c r="A32" s="100">
        <v>2110210500</v>
      </c>
      <c r="B32" s="100" t="s">
        <v>73</v>
      </c>
      <c r="C32" s="101" t="s">
        <v>74</v>
      </c>
      <c r="D32" s="37">
        <f>D33</f>
        <v>9358.800000000001</v>
      </c>
      <c r="E32" s="37">
        <f>E33</f>
        <v>9358.800000000001</v>
      </c>
      <c r="F32" s="37">
        <f>F33</f>
        <v>9358.800000000001</v>
      </c>
    </row>
    <row r="33" spans="1:6" ht="31.5">
      <c r="A33" s="100">
        <v>2110210500</v>
      </c>
      <c r="B33" s="1" t="s">
        <v>101</v>
      </c>
      <c r="C33" s="47" t="s">
        <v>102</v>
      </c>
      <c r="D33" s="37">
        <f>' № 5  рп, кцср, квр'!E733</f>
        <v>9358.800000000001</v>
      </c>
      <c r="E33" s="37">
        <f>' № 5  рп, кцср, квр'!F733</f>
        <v>9358.800000000001</v>
      </c>
      <c r="F33" s="37">
        <f>' № 5  рп, кцср, квр'!G733</f>
        <v>9358.800000000001</v>
      </c>
    </row>
    <row r="34" spans="1:6" ht="31.5">
      <c r="A34" s="100">
        <v>2110300000</v>
      </c>
      <c r="B34" s="100"/>
      <c r="C34" s="101" t="s">
        <v>169</v>
      </c>
      <c r="D34" s="37">
        <f aca="true" t="shared" si="6" ref="D34:F36">D35</f>
        <v>25004.8</v>
      </c>
      <c r="E34" s="37">
        <f t="shared" si="6"/>
        <v>25004.800000000003</v>
      </c>
      <c r="F34" s="37">
        <f t="shared" si="6"/>
        <v>24177.000000000004</v>
      </c>
    </row>
    <row r="35" spans="1:6" ht="47.25">
      <c r="A35" s="181" t="s">
        <v>672</v>
      </c>
      <c r="B35" s="100"/>
      <c r="C35" s="101" t="s">
        <v>274</v>
      </c>
      <c r="D35" s="37">
        <f t="shared" si="6"/>
        <v>25004.8</v>
      </c>
      <c r="E35" s="37">
        <f t="shared" si="6"/>
        <v>25004.800000000003</v>
      </c>
      <c r="F35" s="37">
        <f t="shared" si="6"/>
        <v>24177.000000000004</v>
      </c>
    </row>
    <row r="36" spans="1:6" ht="31.5">
      <c r="A36" s="181" t="s">
        <v>672</v>
      </c>
      <c r="B36" s="102" t="s">
        <v>97</v>
      </c>
      <c r="C36" s="101" t="s">
        <v>98</v>
      </c>
      <c r="D36" s="37">
        <f t="shared" si="6"/>
        <v>25004.8</v>
      </c>
      <c r="E36" s="37">
        <f t="shared" si="6"/>
        <v>25004.800000000003</v>
      </c>
      <c r="F36" s="37">
        <f t="shared" si="6"/>
        <v>24177.000000000004</v>
      </c>
    </row>
    <row r="37" spans="1:6" ht="12.75">
      <c r="A37" s="181" t="s">
        <v>672</v>
      </c>
      <c r="B37" s="100">
        <v>610</v>
      </c>
      <c r="C37" s="101" t="s">
        <v>104</v>
      </c>
      <c r="D37" s="37">
        <f>' № 5  рп, кцср, квр'!E433</f>
        <v>25004.8</v>
      </c>
      <c r="E37" s="37">
        <f>' № 5  рп, кцср, квр'!F433</f>
        <v>25004.800000000003</v>
      </c>
      <c r="F37" s="37">
        <f>' № 5  рп, кцср, квр'!G433</f>
        <v>24177.000000000004</v>
      </c>
    </row>
    <row r="38" spans="1:6" ht="12.75">
      <c r="A38" s="100">
        <v>2110400000</v>
      </c>
      <c r="B38" s="100"/>
      <c r="C38" s="49" t="s">
        <v>170</v>
      </c>
      <c r="D38" s="37">
        <f>D44+D39</f>
        <v>3390.5</v>
      </c>
      <c r="E38" s="37">
        <f>E44+E39</f>
        <v>3390.5</v>
      </c>
      <c r="F38" s="37">
        <f>F44+F39</f>
        <v>3390.5</v>
      </c>
    </row>
    <row r="39" spans="1:6" ht="31.5">
      <c r="A39" s="100">
        <v>2110410240</v>
      </c>
      <c r="B39" s="100"/>
      <c r="C39" s="56" t="s">
        <v>244</v>
      </c>
      <c r="D39" s="37">
        <f>D40+D42</f>
        <v>3051.4</v>
      </c>
      <c r="E39" s="37">
        <f>E40+E42</f>
        <v>3051.4</v>
      </c>
      <c r="F39" s="37">
        <f>F40+F42</f>
        <v>3051.4</v>
      </c>
    </row>
    <row r="40" spans="1:6" ht="12.75">
      <c r="A40" s="100">
        <v>2110410240</v>
      </c>
      <c r="B40" s="1" t="s">
        <v>73</v>
      </c>
      <c r="C40" s="47" t="s">
        <v>74</v>
      </c>
      <c r="D40" s="37">
        <f>D41</f>
        <v>154.2</v>
      </c>
      <c r="E40" s="37">
        <f>E41</f>
        <v>61.00000000000001</v>
      </c>
      <c r="F40" s="37">
        <f>F41</f>
        <v>61.00000000000001</v>
      </c>
    </row>
    <row r="41" spans="1:6" ht="31.5">
      <c r="A41" s="100">
        <v>2110410240</v>
      </c>
      <c r="B41" s="100">
        <v>320</v>
      </c>
      <c r="C41" s="101" t="s">
        <v>102</v>
      </c>
      <c r="D41" s="37">
        <f>' № 5  рп, кцср, квр'!E603</f>
        <v>154.2</v>
      </c>
      <c r="E41" s="37">
        <f>' № 5  рп, кцср, квр'!F603</f>
        <v>61.00000000000001</v>
      </c>
      <c r="F41" s="37">
        <f>' № 5  рп, кцср, квр'!G603</f>
        <v>61.00000000000001</v>
      </c>
    </row>
    <row r="42" spans="1:6" ht="31.5">
      <c r="A42" s="100">
        <v>2110410240</v>
      </c>
      <c r="B42" s="102" t="s">
        <v>97</v>
      </c>
      <c r="C42" s="101" t="s">
        <v>98</v>
      </c>
      <c r="D42" s="37">
        <f>D43</f>
        <v>2897.2000000000003</v>
      </c>
      <c r="E42" s="37">
        <f>E43</f>
        <v>2990.4</v>
      </c>
      <c r="F42" s="37">
        <f>F43</f>
        <v>2990.4</v>
      </c>
    </row>
    <row r="43" spans="1:6" ht="12.75">
      <c r="A43" s="100">
        <v>2110410240</v>
      </c>
      <c r="B43" s="100">
        <v>610</v>
      </c>
      <c r="C43" s="101" t="s">
        <v>104</v>
      </c>
      <c r="D43" s="37">
        <f>' № 5  рп, кцср, квр'!E605</f>
        <v>2897.2000000000003</v>
      </c>
      <c r="E43" s="37">
        <f>' № 5  рп, кцср, квр'!F605</f>
        <v>2990.4</v>
      </c>
      <c r="F43" s="37">
        <f>' № 5  рп, кцср, квр'!G605</f>
        <v>2990.4</v>
      </c>
    </row>
    <row r="44" spans="1:6" ht="31.5">
      <c r="A44" s="100" t="s">
        <v>321</v>
      </c>
      <c r="B44" s="100"/>
      <c r="C44" s="49" t="s">
        <v>171</v>
      </c>
      <c r="D44" s="37">
        <f aca="true" t="shared" si="7" ref="D44:F45">D45</f>
        <v>339.1</v>
      </c>
      <c r="E44" s="37">
        <f t="shared" si="7"/>
        <v>339.1</v>
      </c>
      <c r="F44" s="37">
        <f t="shared" si="7"/>
        <v>339.1</v>
      </c>
    </row>
    <row r="45" spans="1:6" ht="31.5">
      <c r="A45" s="100" t="s">
        <v>321</v>
      </c>
      <c r="B45" s="189" t="s">
        <v>97</v>
      </c>
      <c r="C45" s="191" t="s">
        <v>98</v>
      </c>
      <c r="D45" s="37">
        <f t="shared" si="7"/>
        <v>339.1</v>
      </c>
      <c r="E45" s="37">
        <f t="shared" si="7"/>
        <v>339.1</v>
      </c>
      <c r="F45" s="37">
        <f t="shared" si="7"/>
        <v>339.1</v>
      </c>
    </row>
    <row r="46" spans="1:6" ht="12.75">
      <c r="A46" s="100" t="s">
        <v>321</v>
      </c>
      <c r="B46" s="190">
        <v>610</v>
      </c>
      <c r="C46" s="191" t="s">
        <v>104</v>
      </c>
      <c r="D46" s="37">
        <f>' № 5  рп, кцср, квр'!E608</f>
        <v>339.1</v>
      </c>
      <c r="E46" s="37">
        <f>' № 5  рп, кцср, квр'!F608</f>
        <v>339.1</v>
      </c>
      <c r="F46" s="37">
        <f>' № 5  рп, кцср, квр'!G608</f>
        <v>339.1</v>
      </c>
    </row>
    <row r="47" spans="1:6" ht="63">
      <c r="A47" s="100">
        <v>2110500000</v>
      </c>
      <c r="B47" s="100"/>
      <c r="C47" s="56" t="s">
        <v>250</v>
      </c>
      <c r="D47" s="37">
        <f>D57+D48+D54+D60+D51</f>
        <v>35160.4</v>
      </c>
      <c r="E47" s="37">
        <f aca="true" t="shared" si="8" ref="E47:F47">E57+E48+E54+E60+E51</f>
        <v>2726.6000000000004</v>
      </c>
      <c r="F47" s="37">
        <f t="shared" si="8"/>
        <v>0</v>
      </c>
    </row>
    <row r="48" spans="1:6" ht="47.25">
      <c r="A48" s="155">
        <v>2110510440</v>
      </c>
      <c r="B48" s="155"/>
      <c r="C48" s="168" t="s">
        <v>372</v>
      </c>
      <c r="D48" s="128">
        <f>D49</f>
        <v>17661.3</v>
      </c>
      <c r="E48" s="128">
        <f aca="true" t="shared" si="9" ref="E48:F49">E49</f>
        <v>0</v>
      </c>
      <c r="F48" s="128">
        <f t="shared" si="9"/>
        <v>0</v>
      </c>
    </row>
    <row r="49" spans="1:6" ht="31.5">
      <c r="A49" s="155">
        <v>2110510440</v>
      </c>
      <c r="B49" s="155" t="s">
        <v>97</v>
      </c>
      <c r="C49" s="157" t="s">
        <v>98</v>
      </c>
      <c r="D49" s="128">
        <f>D50</f>
        <v>17661.3</v>
      </c>
      <c r="E49" s="128">
        <f t="shared" si="9"/>
        <v>0</v>
      </c>
      <c r="F49" s="128">
        <f t="shared" si="9"/>
        <v>0</v>
      </c>
    </row>
    <row r="50" spans="1:6" ht="12.75">
      <c r="A50" s="155">
        <v>2110510440</v>
      </c>
      <c r="B50" s="155">
        <v>610</v>
      </c>
      <c r="C50" s="157" t="s">
        <v>104</v>
      </c>
      <c r="D50" s="128">
        <f>' № 5  рп, кцср, квр'!E437</f>
        <v>17661.3</v>
      </c>
      <c r="E50" s="128">
        <f>' № 5  рп, кцср, квр'!F437</f>
        <v>0</v>
      </c>
      <c r="F50" s="128">
        <f>' № 5  рп, кцср, квр'!G437</f>
        <v>0</v>
      </c>
    </row>
    <row r="51" spans="1:6" ht="47.25">
      <c r="A51" s="209">
        <v>2110511040</v>
      </c>
      <c r="B51" s="210"/>
      <c r="C51" s="94" t="s">
        <v>722</v>
      </c>
      <c r="D51" s="128">
        <f>D52</f>
        <v>0</v>
      </c>
      <c r="E51" s="128">
        <f aca="true" t="shared" si="10" ref="E51:F52">E52</f>
        <v>2181.3</v>
      </c>
      <c r="F51" s="128">
        <f t="shared" si="10"/>
        <v>0</v>
      </c>
    </row>
    <row r="52" spans="1:6" ht="31.5">
      <c r="A52" s="209">
        <v>2110511040</v>
      </c>
      <c r="B52" s="95">
        <v>600</v>
      </c>
      <c r="C52" s="94" t="s">
        <v>98</v>
      </c>
      <c r="D52" s="128">
        <f>D53</f>
        <v>0</v>
      </c>
      <c r="E52" s="128">
        <f t="shared" si="10"/>
        <v>2181.3</v>
      </c>
      <c r="F52" s="128">
        <f t="shared" si="10"/>
        <v>0</v>
      </c>
    </row>
    <row r="53" spans="1:6" ht="12.75">
      <c r="A53" s="209">
        <v>2110511040</v>
      </c>
      <c r="B53" s="93">
        <v>610</v>
      </c>
      <c r="C53" s="94" t="s">
        <v>104</v>
      </c>
      <c r="D53" s="128">
        <f>' № 5  рп, кцср, квр'!E375</f>
        <v>0</v>
      </c>
      <c r="E53" s="128">
        <f>' № 5  рп, кцср, квр'!F375</f>
        <v>2181.3</v>
      </c>
      <c r="F53" s="128">
        <f>' № 5  рп, кцср, квр'!G375</f>
        <v>0</v>
      </c>
    </row>
    <row r="54" spans="1:6" ht="31.5">
      <c r="A54" s="10" t="s">
        <v>655</v>
      </c>
      <c r="B54" s="175"/>
      <c r="C54" s="56" t="s">
        <v>656</v>
      </c>
      <c r="D54" s="128">
        <f>D55</f>
        <v>9600.2</v>
      </c>
      <c r="E54" s="128">
        <f aca="true" t="shared" si="11" ref="E54:F55">E55</f>
        <v>0</v>
      </c>
      <c r="F54" s="128">
        <f t="shared" si="11"/>
        <v>0</v>
      </c>
    </row>
    <row r="55" spans="1:6" ht="31.5">
      <c r="A55" s="10" t="s">
        <v>655</v>
      </c>
      <c r="B55" s="174" t="s">
        <v>97</v>
      </c>
      <c r="C55" s="176" t="s">
        <v>98</v>
      </c>
      <c r="D55" s="128">
        <f>D56</f>
        <v>9600.2</v>
      </c>
      <c r="E55" s="128">
        <f t="shared" si="11"/>
        <v>0</v>
      </c>
      <c r="F55" s="128">
        <f t="shared" si="11"/>
        <v>0</v>
      </c>
    </row>
    <row r="56" spans="1:6" ht="12.75">
      <c r="A56" s="10" t="s">
        <v>655</v>
      </c>
      <c r="B56" s="175">
        <v>610</v>
      </c>
      <c r="C56" s="176" t="s">
        <v>104</v>
      </c>
      <c r="D56" s="128">
        <f>' № 5  рп, кцср, квр'!E440+' № 5  рп, кцср, квр'!E376</f>
        <v>9600.2</v>
      </c>
      <c r="E56" s="128">
        <f>' № 5  рп, кцср, квр'!F440</f>
        <v>0</v>
      </c>
      <c r="F56" s="128">
        <f>' № 5  рп, кцср, квр'!G440</f>
        <v>0</v>
      </c>
    </row>
    <row r="57" spans="1:6" ht="31.5">
      <c r="A57" s="125" t="s">
        <v>341</v>
      </c>
      <c r="B57" s="125"/>
      <c r="C57" s="127" t="s">
        <v>338</v>
      </c>
      <c r="D57" s="128">
        <f aca="true" t="shared" si="12" ref="D57:F58">D58</f>
        <v>7898.9000000000015</v>
      </c>
      <c r="E57" s="128">
        <f t="shared" si="12"/>
        <v>0</v>
      </c>
      <c r="F57" s="128">
        <f t="shared" si="12"/>
        <v>0</v>
      </c>
    </row>
    <row r="58" spans="1:6" ht="31.5">
      <c r="A58" s="125" t="s">
        <v>341</v>
      </c>
      <c r="B58" s="125" t="s">
        <v>97</v>
      </c>
      <c r="C58" s="127" t="s">
        <v>98</v>
      </c>
      <c r="D58" s="128">
        <f t="shared" si="12"/>
        <v>7898.9000000000015</v>
      </c>
      <c r="E58" s="128">
        <f t="shared" si="12"/>
        <v>0</v>
      </c>
      <c r="F58" s="128">
        <f t="shared" si="12"/>
        <v>0</v>
      </c>
    </row>
    <row r="59" spans="1:6" ht="12.75">
      <c r="A59" s="125" t="s">
        <v>341</v>
      </c>
      <c r="B59" s="125">
        <v>610</v>
      </c>
      <c r="C59" s="127" t="s">
        <v>104</v>
      </c>
      <c r="D59" s="128">
        <f>' № 5  рп, кцср, квр'!E443</f>
        <v>7898.9000000000015</v>
      </c>
      <c r="E59" s="128">
        <f>' № 5  рп, кцср, квр'!F443</f>
        <v>0</v>
      </c>
      <c r="F59" s="128">
        <f>' № 5  рп, кцср, квр'!G443</f>
        <v>0</v>
      </c>
    </row>
    <row r="60" spans="1:6" ht="47.25">
      <c r="A60" s="209" t="s">
        <v>721</v>
      </c>
      <c r="B60" s="210"/>
      <c r="C60" s="94" t="s">
        <v>256</v>
      </c>
      <c r="D60" s="128">
        <f>D61</f>
        <v>0</v>
      </c>
      <c r="E60" s="128">
        <f aca="true" t="shared" si="13" ref="E60:F61">E61</f>
        <v>545.3</v>
      </c>
      <c r="F60" s="128">
        <f t="shared" si="13"/>
        <v>0</v>
      </c>
    </row>
    <row r="61" spans="1:6" ht="31.5">
      <c r="A61" s="209" t="s">
        <v>721</v>
      </c>
      <c r="B61" s="95">
        <v>600</v>
      </c>
      <c r="C61" s="94" t="s">
        <v>98</v>
      </c>
      <c r="D61" s="128">
        <f>D62</f>
        <v>0</v>
      </c>
      <c r="E61" s="128">
        <f t="shared" si="13"/>
        <v>545.3</v>
      </c>
      <c r="F61" s="128">
        <f t="shared" si="13"/>
        <v>0</v>
      </c>
    </row>
    <row r="62" spans="1:6" ht="12.75">
      <c r="A62" s="209" t="s">
        <v>721</v>
      </c>
      <c r="B62" s="93">
        <v>610</v>
      </c>
      <c r="C62" s="94" t="s">
        <v>104</v>
      </c>
      <c r="D62" s="128">
        <f>' № 5  рп, кцср, квр'!E381</f>
        <v>0</v>
      </c>
      <c r="E62" s="128">
        <f>' № 5  рп, кцср, квр'!F381</f>
        <v>545.3</v>
      </c>
      <c r="F62" s="128">
        <f>' № 5  рп, кцср, квр'!G381</f>
        <v>0</v>
      </c>
    </row>
    <row r="63" spans="1:6" ht="47.25">
      <c r="A63" s="129">
        <v>2110600000</v>
      </c>
      <c r="B63" s="100"/>
      <c r="C63" s="130" t="s">
        <v>275</v>
      </c>
      <c r="D63" s="133">
        <f>D64</f>
        <v>14269.999999999998</v>
      </c>
      <c r="E63" s="96">
        <f aca="true" t="shared" si="14" ref="E63:F65">E64</f>
        <v>14169.599999999999</v>
      </c>
      <c r="F63" s="96">
        <f t="shared" si="14"/>
        <v>14169.599999999999</v>
      </c>
    </row>
    <row r="64" spans="1:6" ht="47.25">
      <c r="A64" s="129">
        <v>2110653031</v>
      </c>
      <c r="B64" s="100"/>
      <c r="C64" s="134" t="s">
        <v>276</v>
      </c>
      <c r="D64" s="133">
        <f>D65</f>
        <v>14269.999999999998</v>
      </c>
      <c r="E64" s="96">
        <f t="shared" si="14"/>
        <v>14169.599999999999</v>
      </c>
      <c r="F64" s="96">
        <f t="shared" si="14"/>
        <v>14169.599999999999</v>
      </c>
    </row>
    <row r="65" spans="1:6" ht="31.5">
      <c r="A65" s="129">
        <v>2110653031</v>
      </c>
      <c r="B65" s="102" t="s">
        <v>97</v>
      </c>
      <c r="C65" s="130" t="s">
        <v>98</v>
      </c>
      <c r="D65" s="133">
        <f>D66</f>
        <v>14269.999999999998</v>
      </c>
      <c r="E65" s="96">
        <f t="shared" si="14"/>
        <v>14169.599999999999</v>
      </c>
      <c r="F65" s="96">
        <f t="shared" si="14"/>
        <v>14169.599999999999</v>
      </c>
    </row>
    <row r="66" spans="1:6" ht="12.75">
      <c r="A66" s="129">
        <v>2110653031</v>
      </c>
      <c r="B66" s="100">
        <v>610</v>
      </c>
      <c r="C66" s="101" t="s">
        <v>104</v>
      </c>
      <c r="D66" s="96">
        <f>' № 5  рп, кцср, квр'!E447</f>
        <v>14269.999999999998</v>
      </c>
      <c r="E66" s="96">
        <f>' № 5  рп, кцср, квр'!F447</f>
        <v>14169.599999999999</v>
      </c>
      <c r="F66" s="96">
        <f>' № 5  рп, кцср, квр'!G447</f>
        <v>14169.599999999999</v>
      </c>
    </row>
    <row r="67" spans="1:6" ht="31.5">
      <c r="A67" s="129">
        <v>2110700000</v>
      </c>
      <c r="B67" s="100"/>
      <c r="C67" s="101" t="s">
        <v>286</v>
      </c>
      <c r="D67" s="96">
        <f>D68</f>
        <v>3003.1</v>
      </c>
      <c r="E67" s="96">
        <f aca="true" t="shared" si="15" ref="E67:F69">E68</f>
        <v>3003.1</v>
      </c>
      <c r="F67" s="96">
        <f t="shared" si="15"/>
        <v>3003.1</v>
      </c>
    </row>
    <row r="68" spans="1:6" ht="47.25">
      <c r="A68" s="129">
        <v>2110720020</v>
      </c>
      <c r="B68" s="100"/>
      <c r="C68" s="101" t="s">
        <v>293</v>
      </c>
      <c r="D68" s="96">
        <f>D69</f>
        <v>3003.1</v>
      </c>
      <c r="E68" s="96">
        <f t="shared" si="15"/>
        <v>3003.1</v>
      </c>
      <c r="F68" s="96">
        <f t="shared" si="15"/>
        <v>3003.1</v>
      </c>
    </row>
    <row r="69" spans="1:6" ht="31.5">
      <c r="A69" s="129">
        <v>2110720020</v>
      </c>
      <c r="B69" s="102" t="s">
        <v>97</v>
      </c>
      <c r="C69" s="101" t="s">
        <v>98</v>
      </c>
      <c r="D69" s="96">
        <f>D70</f>
        <v>3003.1</v>
      </c>
      <c r="E69" s="96">
        <f t="shared" si="15"/>
        <v>3003.1</v>
      </c>
      <c r="F69" s="96">
        <f t="shared" si="15"/>
        <v>3003.1</v>
      </c>
    </row>
    <row r="70" spans="1:6" ht="12.75">
      <c r="A70" s="129">
        <v>2110720020</v>
      </c>
      <c r="B70" s="100">
        <v>610</v>
      </c>
      <c r="C70" s="101" t="s">
        <v>104</v>
      </c>
      <c r="D70" s="96">
        <f>' № 5  рп, кцср, квр'!E451</f>
        <v>3003.1</v>
      </c>
      <c r="E70" s="96">
        <f>' № 5  рп, кцср, квр'!F451</f>
        <v>3003.1</v>
      </c>
      <c r="F70" s="96">
        <f>' № 5  рп, кцср, квр'!G451</f>
        <v>3003.1</v>
      </c>
    </row>
    <row r="71" spans="1:6" ht="63">
      <c r="A71" s="202">
        <v>2110800000</v>
      </c>
      <c r="B71" s="202"/>
      <c r="C71" s="62" t="s">
        <v>710</v>
      </c>
      <c r="D71" s="133">
        <f>D72</f>
        <v>3369.2000000000003</v>
      </c>
      <c r="E71" s="133">
        <f aca="true" t="shared" si="16" ref="E71:F73">E72</f>
        <v>0</v>
      </c>
      <c r="F71" s="133">
        <f t="shared" si="16"/>
        <v>0</v>
      </c>
    </row>
    <row r="72" spans="1:6" ht="31.5">
      <c r="A72" s="202">
        <v>2110820030</v>
      </c>
      <c r="B72" s="202"/>
      <c r="C72" s="208" t="s">
        <v>709</v>
      </c>
      <c r="D72" s="133">
        <f>D73</f>
        <v>3369.2000000000003</v>
      </c>
      <c r="E72" s="133">
        <f t="shared" si="16"/>
        <v>0</v>
      </c>
      <c r="F72" s="133">
        <f t="shared" si="16"/>
        <v>0</v>
      </c>
    </row>
    <row r="73" spans="1:6" ht="31.5">
      <c r="A73" s="202">
        <v>2110820030</v>
      </c>
      <c r="B73" s="201" t="s">
        <v>97</v>
      </c>
      <c r="C73" s="208" t="s">
        <v>98</v>
      </c>
      <c r="D73" s="133">
        <f>D74</f>
        <v>3369.2000000000003</v>
      </c>
      <c r="E73" s="133">
        <f t="shared" si="16"/>
        <v>0</v>
      </c>
      <c r="F73" s="133">
        <f t="shared" si="16"/>
        <v>0</v>
      </c>
    </row>
    <row r="74" spans="1:6" ht="12.75">
      <c r="A74" s="202">
        <v>2110820030</v>
      </c>
      <c r="B74" s="202">
        <v>610</v>
      </c>
      <c r="C74" s="208" t="s">
        <v>104</v>
      </c>
      <c r="D74" s="133">
        <f>' № 5  рп, кцср, квр'!E455+' № 5  рп, кцср, квр'!E382</f>
        <v>3369.2000000000003</v>
      </c>
      <c r="E74" s="133">
        <f>' № 5  рп, кцср, квр'!F455</f>
        <v>0</v>
      </c>
      <c r="F74" s="133">
        <f>' № 5  рп, кцср, квр'!G455</f>
        <v>0</v>
      </c>
    </row>
    <row r="75" spans="1:6" ht="31.5">
      <c r="A75" s="184">
        <v>2110900000</v>
      </c>
      <c r="B75" s="184"/>
      <c r="C75" s="134" t="s">
        <v>685</v>
      </c>
      <c r="D75" s="96">
        <f>D76</f>
        <v>509.8</v>
      </c>
      <c r="E75" s="96">
        <f aca="true" t="shared" si="17" ref="E75:F77">E76</f>
        <v>0</v>
      </c>
      <c r="F75" s="96">
        <f t="shared" si="17"/>
        <v>0</v>
      </c>
    </row>
    <row r="76" spans="1:6" ht="34.9" customHeight="1">
      <c r="A76" s="184">
        <v>2110918020</v>
      </c>
      <c r="B76" s="184"/>
      <c r="C76" s="117" t="s">
        <v>686</v>
      </c>
      <c r="D76" s="96">
        <f>D77</f>
        <v>509.8</v>
      </c>
      <c r="E76" s="96">
        <f t="shared" si="17"/>
        <v>0</v>
      </c>
      <c r="F76" s="96">
        <f t="shared" si="17"/>
        <v>0</v>
      </c>
    </row>
    <row r="77" spans="1:6" ht="31.5">
      <c r="A77" s="184">
        <v>2110918020</v>
      </c>
      <c r="B77" s="183" t="s">
        <v>97</v>
      </c>
      <c r="C77" s="185" t="s">
        <v>98</v>
      </c>
      <c r="D77" s="96">
        <f>D78</f>
        <v>509.8</v>
      </c>
      <c r="E77" s="96">
        <f t="shared" si="17"/>
        <v>0</v>
      </c>
      <c r="F77" s="96">
        <f t="shared" si="17"/>
        <v>0</v>
      </c>
    </row>
    <row r="78" spans="1:6" ht="12.75">
      <c r="A78" s="184">
        <v>2110918020</v>
      </c>
      <c r="B78" s="184">
        <v>610</v>
      </c>
      <c r="C78" s="185" t="s">
        <v>104</v>
      </c>
      <c r="D78" s="96">
        <f>' № 5  рп, кцср, квр'!E459</f>
        <v>509.8</v>
      </c>
      <c r="E78" s="96">
        <f>' № 5  рп, кцср, квр'!F459</f>
        <v>0</v>
      </c>
      <c r="F78" s="96">
        <f>' № 5  рп, кцср, квр'!G459</f>
        <v>0</v>
      </c>
    </row>
    <row r="79" spans="1:6" ht="47.25">
      <c r="A79" s="202" t="s">
        <v>706</v>
      </c>
      <c r="B79" s="202"/>
      <c r="C79" s="116" t="s">
        <v>707</v>
      </c>
      <c r="D79" s="96">
        <f>D80</f>
        <v>776.8</v>
      </c>
      <c r="E79" s="96">
        <f aca="true" t="shared" si="18" ref="E79:F81">E80</f>
        <v>2973</v>
      </c>
      <c r="F79" s="96">
        <f t="shared" si="18"/>
        <v>2973</v>
      </c>
    </row>
    <row r="80" spans="1:6" ht="47.25">
      <c r="A80" s="207" t="s">
        <v>705</v>
      </c>
      <c r="B80" s="202"/>
      <c r="C80" s="117" t="s">
        <v>708</v>
      </c>
      <c r="D80" s="96">
        <f>D81</f>
        <v>776.8</v>
      </c>
      <c r="E80" s="96">
        <f t="shared" si="18"/>
        <v>2973</v>
      </c>
      <c r="F80" s="96">
        <f t="shared" si="18"/>
        <v>2973</v>
      </c>
    </row>
    <row r="81" spans="1:6" ht="31.5">
      <c r="A81" s="207" t="s">
        <v>705</v>
      </c>
      <c r="B81" s="201" t="s">
        <v>97</v>
      </c>
      <c r="C81" s="203" t="s">
        <v>98</v>
      </c>
      <c r="D81" s="96">
        <f>D82</f>
        <v>776.8</v>
      </c>
      <c r="E81" s="96">
        <f t="shared" si="18"/>
        <v>2973</v>
      </c>
      <c r="F81" s="96">
        <f t="shared" si="18"/>
        <v>2973</v>
      </c>
    </row>
    <row r="82" spans="1:6" ht="12.75">
      <c r="A82" s="207" t="s">
        <v>705</v>
      </c>
      <c r="B82" s="202">
        <v>610</v>
      </c>
      <c r="C82" s="203" t="s">
        <v>104</v>
      </c>
      <c r="D82" s="96">
        <f>' № 5  рп, кцср, квр'!E463</f>
        <v>776.8</v>
      </c>
      <c r="E82" s="96">
        <f>' № 5  рп, кцср, квр'!F463</f>
        <v>2973</v>
      </c>
      <c r="F82" s="96">
        <f>' № 5  рп, кцср, квр'!G463</f>
        <v>2973</v>
      </c>
    </row>
    <row r="83" spans="1:6" ht="12.75">
      <c r="A83" s="100">
        <v>2120000000</v>
      </c>
      <c r="B83" s="100"/>
      <c r="C83" s="101" t="s">
        <v>121</v>
      </c>
      <c r="D83" s="37">
        <f>D84+D114+D110</f>
        <v>47260.799999999996</v>
      </c>
      <c r="E83" s="37">
        <f>E84+E114+E110</f>
        <v>42776.700000000004</v>
      </c>
      <c r="F83" s="37">
        <f>F84+F114+F110</f>
        <v>42726.700000000004</v>
      </c>
    </row>
    <row r="84" spans="1:6" ht="47.25">
      <c r="A84" s="100">
        <v>2120100000</v>
      </c>
      <c r="B84" s="100"/>
      <c r="C84" s="101" t="s">
        <v>122</v>
      </c>
      <c r="D84" s="37">
        <f>D91+D85+D104+D94+D97+D88+D107</f>
        <v>44570.6</v>
      </c>
      <c r="E84" s="37">
        <f aca="true" t="shared" si="19" ref="E84:F84">E91+E85+E104+E94+E97+E88+E107</f>
        <v>42726.700000000004</v>
      </c>
      <c r="F84" s="37">
        <f t="shared" si="19"/>
        <v>42726.700000000004</v>
      </c>
    </row>
    <row r="85" spans="1:6" ht="47.25">
      <c r="A85" s="100">
        <v>2120110690</v>
      </c>
      <c r="B85" s="100"/>
      <c r="C85" s="56" t="s">
        <v>238</v>
      </c>
      <c r="D85" s="37">
        <f aca="true" t="shared" si="20" ref="D85:F86">D86</f>
        <v>13785</v>
      </c>
      <c r="E85" s="37">
        <f t="shared" si="20"/>
        <v>12257.1</v>
      </c>
      <c r="F85" s="37">
        <f t="shared" si="20"/>
        <v>12257.1</v>
      </c>
    </row>
    <row r="86" spans="1:6" ht="31.5">
      <c r="A86" s="100">
        <v>2120110690</v>
      </c>
      <c r="B86" s="102" t="s">
        <v>97</v>
      </c>
      <c r="C86" s="56" t="s">
        <v>98</v>
      </c>
      <c r="D86" s="37">
        <f t="shared" si="20"/>
        <v>13785</v>
      </c>
      <c r="E86" s="37">
        <f t="shared" si="20"/>
        <v>12257.1</v>
      </c>
      <c r="F86" s="37">
        <f t="shared" si="20"/>
        <v>12257.1</v>
      </c>
    </row>
    <row r="87" spans="1:6" ht="12.75">
      <c r="A87" s="100">
        <v>2120110690</v>
      </c>
      <c r="B87" s="100">
        <v>610</v>
      </c>
      <c r="C87" s="56" t="s">
        <v>104</v>
      </c>
      <c r="D87" s="37">
        <f>' № 5  рп, кцср, квр'!E520</f>
        <v>13785</v>
      </c>
      <c r="E87" s="37">
        <f>' № 5  рп, кцср, квр'!F520</f>
        <v>12257.1</v>
      </c>
      <c r="F87" s="37">
        <f>' № 5  рп, кцср, квр'!G520</f>
        <v>12257.1</v>
      </c>
    </row>
    <row r="88" spans="1:6" ht="47.25">
      <c r="A88" s="10" t="s">
        <v>761</v>
      </c>
      <c r="B88" s="10"/>
      <c r="C88" s="42" t="s">
        <v>758</v>
      </c>
      <c r="D88" s="37">
        <f>D89</f>
        <v>170.6</v>
      </c>
      <c r="E88" s="37">
        <f aca="true" t="shared" si="21" ref="E88:F89">E89</f>
        <v>0</v>
      </c>
      <c r="F88" s="37">
        <f t="shared" si="21"/>
        <v>0</v>
      </c>
    </row>
    <row r="89" spans="1:6" ht="31.5">
      <c r="A89" s="10" t="s">
        <v>761</v>
      </c>
      <c r="B89" s="307" t="s">
        <v>97</v>
      </c>
      <c r="C89" s="309" t="s">
        <v>98</v>
      </c>
      <c r="D89" s="37">
        <f>D90</f>
        <v>170.6</v>
      </c>
      <c r="E89" s="37">
        <f t="shared" si="21"/>
        <v>0</v>
      </c>
      <c r="F89" s="37">
        <f t="shared" si="21"/>
        <v>0</v>
      </c>
    </row>
    <row r="90" spans="1:6" ht="12.75">
      <c r="A90" s="10" t="s">
        <v>761</v>
      </c>
      <c r="B90" s="308">
        <v>610</v>
      </c>
      <c r="C90" s="309" t="s">
        <v>104</v>
      </c>
      <c r="D90" s="37">
        <f>' № 5  рп, кцср, квр'!E471+' № 5  рп, кцср, квр'!E523</f>
        <v>170.6</v>
      </c>
      <c r="E90" s="37">
        <f>' № 5  рп, кцср, квр'!F471+' № 5  рп, кцср, квр'!F523</f>
        <v>0</v>
      </c>
      <c r="F90" s="37">
        <f>' № 5  рп, кцср, квр'!G471+' № 5  рп, кцср, квр'!G523</f>
        <v>0</v>
      </c>
    </row>
    <row r="91" spans="1:6" ht="31.5">
      <c r="A91" s="100">
        <v>2120120010</v>
      </c>
      <c r="B91" s="100"/>
      <c r="C91" s="101" t="s">
        <v>123</v>
      </c>
      <c r="D91" s="37">
        <f aca="true" t="shared" si="22" ref="D91:F92">D92</f>
        <v>28695.2</v>
      </c>
      <c r="E91" s="37">
        <f t="shared" si="22"/>
        <v>28539.899999999998</v>
      </c>
      <c r="F91" s="37">
        <f t="shared" si="22"/>
        <v>28539.899999999998</v>
      </c>
    </row>
    <row r="92" spans="1:6" ht="31.5">
      <c r="A92" s="100">
        <v>2120120010</v>
      </c>
      <c r="B92" s="102" t="s">
        <v>97</v>
      </c>
      <c r="C92" s="101" t="s">
        <v>98</v>
      </c>
      <c r="D92" s="37">
        <f t="shared" si="22"/>
        <v>28695.2</v>
      </c>
      <c r="E92" s="37">
        <f t="shared" si="22"/>
        <v>28539.899999999998</v>
      </c>
      <c r="F92" s="37">
        <f t="shared" si="22"/>
        <v>28539.899999999998</v>
      </c>
    </row>
    <row r="93" spans="1:6" ht="12.75">
      <c r="A93" s="100">
        <v>2120120010</v>
      </c>
      <c r="B93" s="100">
        <v>610</v>
      </c>
      <c r="C93" s="101" t="s">
        <v>104</v>
      </c>
      <c r="D93" s="37">
        <f>' № 5  рп, кцср, квр'!E526+' № 5  рп, кцср, квр'!E468</f>
        <v>28695.2</v>
      </c>
      <c r="E93" s="37">
        <f>' № 5  рп, кцср, квр'!F526+' № 5  рп, кцср, квр'!F468</f>
        <v>28539.899999999998</v>
      </c>
      <c r="F93" s="37">
        <f>' № 5  рп, кцср, квр'!G526+' № 5  рп, кцср, квр'!G468</f>
        <v>28539.899999999998</v>
      </c>
    </row>
    <row r="94" spans="1:6" ht="31.5">
      <c r="A94" s="175">
        <v>2120120020</v>
      </c>
      <c r="B94" s="175"/>
      <c r="C94" s="176" t="s">
        <v>657</v>
      </c>
      <c r="D94" s="37">
        <f>D95</f>
        <v>1778.8000000000002</v>
      </c>
      <c r="E94" s="37">
        <f aca="true" t="shared" si="23" ref="E94:F95">E95</f>
        <v>1778.8000000000002</v>
      </c>
      <c r="F94" s="37">
        <f t="shared" si="23"/>
        <v>1778.8000000000002</v>
      </c>
    </row>
    <row r="95" spans="1:6" ht="31.5">
      <c r="A95" s="175">
        <v>2120120020</v>
      </c>
      <c r="B95" s="174" t="s">
        <v>97</v>
      </c>
      <c r="C95" s="176" t="s">
        <v>98</v>
      </c>
      <c r="D95" s="37">
        <f>D96</f>
        <v>1778.8000000000002</v>
      </c>
      <c r="E95" s="37">
        <f t="shared" si="23"/>
        <v>1778.8000000000002</v>
      </c>
      <c r="F95" s="37">
        <f t="shared" si="23"/>
        <v>1778.8000000000002</v>
      </c>
    </row>
    <row r="96" spans="1:6" ht="12.75">
      <c r="A96" s="175">
        <v>2120120020</v>
      </c>
      <c r="B96" s="175">
        <v>610</v>
      </c>
      <c r="C96" s="176" t="s">
        <v>104</v>
      </c>
      <c r="D96" s="37">
        <f>' № 5  рп, кцср, квр'!E529</f>
        <v>1778.8000000000002</v>
      </c>
      <c r="E96" s="37">
        <f>' № 5  рп, кцср, квр'!F529</f>
        <v>1778.8000000000002</v>
      </c>
      <c r="F96" s="37">
        <f>' № 5  рп, кцср, квр'!G529</f>
        <v>1778.8000000000002</v>
      </c>
    </row>
    <row r="97" spans="1:6" ht="47.25">
      <c r="A97" s="179">
        <v>2120120030</v>
      </c>
      <c r="B97" s="179"/>
      <c r="C97" s="180" t="s">
        <v>667</v>
      </c>
      <c r="D97" s="21">
        <f>D98+D102</f>
        <v>0</v>
      </c>
      <c r="E97" s="21">
        <f aca="true" t="shared" si="24" ref="E97:F97">E98+E102</f>
        <v>27.099999999999998</v>
      </c>
      <c r="F97" s="21">
        <f t="shared" si="24"/>
        <v>27.099999999999998</v>
      </c>
    </row>
    <row r="98" spans="1:6" ht="31.5">
      <c r="A98" s="179">
        <v>2120120030</v>
      </c>
      <c r="B98" s="178" t="s">
        <v>97</v>
      </c>
      <c r="C98" s="180" t="s">
        <v>98</v>
      </c>
      <c r="D98" s="21">
        <f>D99+D100+D101</f>
        <v>0</v>
      </c>
      <c r="E98" s="21">
        <f aca="true" t="shared" si="25" ref="E98:F98">E99+E100+E101</f>
        <v>20.4</v>
      </c>
      <c r="F98" s="21">
        <f t="shared" si="25"/>
        <v>20.4</v>
      </c>
    </row>
    <row r="99" spans="1:6" ht="12.75">
      <c r="A99" s="179">
        <v>2120120030</v>
      </c>
      <c r="B99" s="179">
        <v>610</v>
      </c>
      <c r="C99" s="180" t="s">
        <v>104</v>
      </c>
      <c r="D99" s="21">
        <f>' № 5  рп, кцср, квр'!E532</f>
        <v>0</v>
      </c>
      <c r="E99" s="21">
        <f>' № 5  рп, кцср, квр'!F532</f>
        <v>6.8</v>
      </c>
      <c r="F99" s="21">
        <f>' № 5  рп, кцср, квр'!G532</f>
        <v>6.8</v>
      </c>
    </row>
    <row r="100" spans="1:6" ht="12.75">
      <c r="A100" s="179">
        <v>2120120030</v>
      </c>
      <c r="B100" s="179">
        <v>620</v>
      </c>
      <c r="C100" s="180" t="s">
        <v>668</v>
      </c>
      <c r="D100" s="21">
        <f>' № 5  рп, кцср, квр'!E533</f>
        <v>0</v>
      </c>
      <c r="E100" s="21">
        <f>' № 5  рп, кцср, квр'!F533</f>
        <v>6.8</v>
      </c>
      <c r="F100" s="21">
        <f>' № 5  рп, кцср, квр'!G533</f>
        <v>6.8</v>
      </c>
    </row>
    <row r="101" spans="1:6" ht="47.25">
      <c r="A101" s="179">
        <v>2120120030</v>
      </c>
      <c r="B101" s="179">
        <v>630</v>
      </c>
      <c r="C101" s="180" t="s">
        <v>670</v>
      </c>
      <c r="D101" s="21">
        <f>' № 5  рп, кцср, квр'!E534</f>
        <v>0</v>
      </c>
      <c r="E101" s="21">
        <f>' № 5  рп, кцср, квр'!F534</f>
        <v>6.8</v>
      </c>
      <c r="F101" s="21">
        <f>' № 5  рп, кцср, квр'!G534</f>
        <v>6.8</v>
      </c>
    </row>
    <row r="102" spans="1:6" ht="12.75">
      <c r="A102" s="179">
        <v>2120120030</v>
      </c>
      <c r="B102" s="179">
        <v>800</v>
      </c>
      <c r="C102" s="180" t="s">
        <v>71</v>
      </c>
      <c r="D102" s="21">
        <f>D103</f>
        <v>0</v>
      </c>
      <c r="E102" s="21">
        <f aca="true" t="shared" si="26" ref="E102:F102">E103</f>
        <v>6.7</v>
      </c>
      <c r="F102" s="21">
        <f t="shared" si="26"/>
        <v>6.7</v>
      </c>
    </row>
    <row r="103" spans="1:6" ht="47.25">
      <c r="A103" s="179">
        <v>2120120030</v>
      </c>
      <c r="B103" s="179">
        <v>810</v>
      </c>
      <c r="C103" s="180" t="s">
        <v>669</v>
      </c>
      <c r="D103" s="21">
        <f>' № 5  рп, кцср, квр'!E536</f>
        <v>0</v>
      </c>
      <c r="E103" s="21">
        <f>' № 5  рп, кцср, квр'!F536</f>
        <v>6.7</v>
      </c>
      <c r="F103" s="21">
        <f>' № 5  рп, кцср, квр'!G536</f>
        <v>6.7</v>
      </c>
    </row>
    <row r="104" spans="1:6" ht="47.25">
      <c r="A104" s="100" t="s">
        <v>307</v>
      </c>
      <c r="B104" s="100"/>
      <c r="C104" s="56" t="s">
        <v>247</v>
      </c>
      <c r="D104" s="37">
        <f aca="true" t="shared" si="27" ref="D104:F105">D105</f>
        <v>139.3</v>
      </c>
      <c r="E104" s="37">
        <f t="shared" si="27"/>
        <v>123.8</v>
      </c>
      <c r="F104" s="37">
        <f t="shared" si="27"/>
        <v>123.8</v>
      </c>
    </row>
    <row r="105" spans="1:6" ht="31.5">
      <c r="A105" s="100" t="s">
        <v>307</v>
      </c>
      <c r="B105" s="102" t="s">
        <v>97</v>
      </c>
      <c r="C105" s="56" t="s">
        <v>98</v>
      </c>
      <c r="D105" s="37">
        <f t="shared" si="27"/>
        <v>139.3</v>
      </c>
      <c r="E105" s="37">
        <f t="shared" si="27"/>
        <v>123.8</v>
      </c>
      <c r="F105" s="37">
        <f t="shared" si="27"/>
        <v>123.8</v>
      </c>
    </row>
    <row r="106" spans="1:6" ht="12.75">
      <c r="A106" s="100" t="s">
        <v>307</v>
      </c>
      <c r="B106" s="100">
        <v>610</v>
      </c>
      <c r="C106" s="56" t="s">
        <v>104</v>
      </c>
      <c r="D106" s="37">
        <f>' № 5  рп, кцср, квр'!E539</f>
        <v>139.3</v>
      </c>
      <c r="E106" s="37">
        <f>' № 5  рп, кцср, квр'!F539</f>
        <v>123.8</v>
      </c>
      <c r="F106" s="37">
        <f>' № 5  рп, кцср, квр'!G539</f>
        <v>123.8</v>
      </c>
    </row>
    <row r="107" spans="1:6" ht="47.25">
      <c r="A107" s="10" t="s">
        <v>762</v>
      </c>
      <c r="B107" s="11"/>
      <c r="C107" s="309" t="s">
        <v>760</v>
      </c>
      <c r="D107" s="37">
        <f>D108</f>
        <v>1.7000000000000002</v>
      </c>
      <c r="E107" s="37">
        <f aca="true" t="shared" si="28" ref="E107:F108">E108</f>
        <v>0</v>
      </c>
      <c r="F107" s="37">
        <f t="shared" si="28"/>
        <v>0</v>
      </c>
    </row>
    <row r="108" spans="1:6" ht="31.5">
      <c r="A108" s="10" t="s">
        <v>762</v>
      </c>
      <c r="B108" s="307" t="s">
        <v>97</v>
      </c>
      <c r="C108" s="309" t="s">
        <v>98</v>
      </c>
      <c r="D108" s="37">
        <f>D109</f>
        <v>1.7000000000000002</v>
      </c>
      <c r="E108" s="37">
        <f t="shared" si="28"/>
        <v>0</v>
      </c>
      <c r="F108" s="37">
        <f t="shared" si="28"/>
        <v>0</v>
      </c>
    </row>
    <row r="109" spans="1:6" ht="12.75">
      <c r="A109" s="10" t="s">
        <v>762</v>
      </c>
      <c r="B109" s="308">
        <v>610</v>
      </c>
      <c r="C109" s="309" t="s">
        <v>104</v>
      </c>
      <c r="D109" s="37">
        <f>' № 5  рп, кцср, квр'!E474+' № 5  рп, кцср, квр'!E540</f>
        <v>1.7000000000000002</v>
      </c>
      <c r="E109" s="37">
        <f>' № 5  рп, кцср, квр'!F474+' № 5  рп, кцср, квр'!F540</f>
        <v>0</v>
      </c>
      <c r="F109" s="37">
        <f>' № 5  рп, кцср, квр'!G474+' № 5  рп, кцср, квр'!G540</f>
        <v>0</v>
      </c>
    </row>
    <row r="110" spans="1:6" ht="63">
      <c r="A110" s="218">
        <v>2120200000</v>
      </c>
      <c r="B110" s="219"/>
      <c r="C110" s="116" t="s">
        <v>753</v>
      </c>
      <c r="D110" s="37">
        <f>D111</f>
        <v>0</v>
      </c>
      <c r="E110" s="37">
        <f aca="true" t="shared" si="29" ref="E110:F112">E111</f>
        <v>50</v>
      </c>
      <c r="F110" s="37">
        <f t="shared" si="29"/>
        <v>0</v>
      </c>
    </row>
    <row r="111" spans="1:6" ht="31.5">
      <c r="A111" s="218">
        <v>2120220020</v>
      </c>
      <c r="B111" s="219"/>
      <c r="C111" s="116" t="s">
        <v>754</v>
      </c>
      <c r="D111" s="37">
        <f>D112</f>
        <v>0</v>
      </c>
      <c r="E111" s="37">
        <f t="shared" si="29"/>
        <v>50</v>
      </c>
      <c r="F111" s="37">
        <f t="shared" si="29"/>
        <v>0</v>
      </c>
    </row>
    <row r="112" spans="1:6" ht="31.5">
      <c r="A112" s="218">
        <v>2120220020</v>
      </c>
      <c r="B112" s="218" t="s">
        <v>97</v>
      </c>
      <c r="C112" s="56" t="s">
        <v>98</v>
      </c>
      <c r="D112" s="37">
        <f>D113</f>
        <v>0</v>
      </c>
      <c r="E112" s="37">
        <f t="shared" si="29"/>
        <v>50</v>
      </c>
      <c r="F112" s="37">
        <f t="shared" si="29"/>
        <v>0</v>
      </c>
    </row>
    <row r="113" spans="1:6" ht="12.75">
      <c r="A113" s="221">
        <v>2120220020</v>
      </c>
      <c r="B113" s="63">
        <v>610</v>
      </c>
      <c r="C113" s="222" t="s">
        <v>104</v>
      </c>
      <c r="D113" s="37">
        <f>' № 5  рп, кцср, квр'!E546</f>
        <v>0</v>
      </c>
      <c r="E113" s="37">
        <f>' № 5  рп, кцср, квр'!F546</f>
        <v>50</v>
      </c>
      <c r="F113" s="37">
        <f>' № 5  рп, кцср, квр'!G546</f>
        <v>0</v>
      </c>
    </row>
    <row r="114" spans="1:6" ht="31.5">
      <c r="A114" s="126" t="s">
        <v>332</v>
      </c>
      <c r="B114" s="126"/>
      <c r="C114" s="56" t="s">
        <v>333</v>
      </c>
      <c r="D114" s="37">
        <f>D115</f>
        <v>2690.2000000000003</v>
      </c>
      <c r="E114" s="37">
        <f aca="true" t="shared" si="30" ref="E114:F114">E115</f>
        <v>0</v>
      </c>
      <c r="F114" s="37">
        <f t="shared" si="30"/>
        <v>0</v>
      </c>
    </row>
    <row r="115" spans="1:6" ht="47.25">
      <c r="A115" s="156" t="s">
        <v>365</v>
      </c>
      <c r="B115" s="156"/>
      <c r="C115" s="56" t="s">
        <v>366</v>
      </c>
      <c r="D115" s="21">
        <f>D116</f>
        <v>2690.2000000000003</v>
      </c>
      <c r="E115" s="21">
        <f aca="true" t="shared" si="31" ref="E115:F116">E116</f>
        <v>0</v>
      </c>
      <c r="F115" s="21">
        <f t="shared" si="31"/>
        <v>0</v>
      </c>
    </row>
    <row r="116" spans="1:6" ht="31.5">
      <c r="A116" s="156" t="s">
        <v>365</v>
      </c>
      <c r="B116" s="155" t="s">
        <v>97</v>
      </c>
      <c r="C116" s="56" t="s">
        <v>98</v>
      </c>
      <c r="D116" s="21">
        <f>D117</f>
        <v>2690.2000000000003</v>
      </c>
      <c r="E116" s="21">
        <f t="shared" si="31"/>
        <v>0</v>
      </c>
      <c r="F116" s="21">
        <f t="shared" si="31"/>
        <v>0</v>
      </c>
    </row>
    <row r="117" spans="1:6" ht="12.75">
      <c r="A117" s="156" t="s">
        <v>365</v>
      </c>
      <c r="B117" s="156">
        <v>610</v>
      </c>
      <c r="C117" s="56" t="s">
        <v>104</v>
      </c>
      <c r="D117" s="21">
        <f>' № 5  рп, кцср, квр'!E550</f>
        <v>2690.2000000000003</v>
      </c>
      <c r="E117" s="21">
        <f>' № 5  рп, кцср, квр'!F550</f>
        <v>0</v>
      </c>
      <c r="F117" s="21">
        <f>' № 5  рп, кцср, квр'!G550</f>
        <v>0</v>
      </c>
    </row>
    <row r="118" spans="1:6" ht="31.5">
      <c r="A118" s="102">
        <v>2130000000</v>
      </c>
      <c r="B118" s="24"/>
      <c r="C118" s="49" t="s">
        <v>114</v>
      </c>
      <c r="D118" s="37">
        <f>D119+D129+D133+D137</f>
        <v>1014.9</v>
      </c>
      <c r="E118" s="37">
        <f>E119+E129+E133+E137</f>
        <v>464.40000000000003</v>
      </c>
      <c r="F118" s="37">
        <f>F119+F129+F133+F137</f>
        <v>688.6999999999999</v>
      </c>
    </row>
    <row r="119" spans="1:6" ht="31.5">
      <c r="A119" s="100">
        <v>2130100000</v>
      </c>
      <c r="B119" s="24"/>
      <c r="C119" s="49" t="s">
        <v>209</v>
      </c>
      <c r="D119" s="37">
        <f>D120+D126+D123</f>
        <v>285.8</v>
      </c>
      <c r="E119" s="37">
        <f>E120+E126+E123</f>
        <v>160</v>
      </c>
      <c r="F119" s="37">
        <f>F120+F126+F123</f>
        <v>285.8</v>
      </c>
    </row>
    <row r="120" spans="1:6" ht="31.5">
      <c r="A120" s="102">
        <v>2130120260</v>
      </c>
      <c r="B120" s="24"/>
      <c r="C120" s="49" t="s">
        <v>210</v>
      </c>
      <c r="D120" s="37">
        <f aca="true" t="shared" si="32" ref="D120:F121">D121</f>
        <v>125.8</v>
      </c>
      <c r="E120" s="37">
        <f t="shared" si="32"/>
        <v>0</v>
      </c>
      <c r="F120" s="37">
        <f t="shared" si="32"/>
        <v>125.8</v>
      </c>
    </row>
    <row r="121" spans="1:6" ht="31.5">
      <c r="A121" s="102">
        <v>2130120260</v>
      </c>
      <c r="B121" s="100" t="s">
        <v>69</v>
      </c>
      <c r="C121" s="49" t="s">
        <v>95</v>
      </c>
      <c r="D121" s="37">
        <f t="shared" si="32"/>
        <v>125.8</v>
      </c>
      <c r="E121" s="37">
        <f t="shared" si="32"/>
        <v>0</v>
      </c>
      <c r="F121" s="37">
        <f t="shared" si="32"/>
        <v>125.8</v>
      </c>
    </row>
    <row r="122" spans="1:6" ht="31.5">
      <c r="A122" s="102">
        <v>2130120260</v>
      </c>
      <c r="B122" s="100">
        <v>240</v>
      </c>
      <c r="C122" s="49" t="s">
        <v>223</v>
      </c>
      <c r="D122" s="37">
        <f>' № 5  рп, кцср, квр'!E613</f>
        <v>125.8</v>
      </c>
      <c r="E122" s="37">
        <f>' № 5  рп, кцср, квр'!F613</f>
        <v>0</v>
      </c>
      <c r="F122" s="37">
        <f>' № 5  рп, кцср, квр'!G613</f>
        <v>125.8</v>
      </c>
    </row>
    <row r="123" spans="1:6" ht="31.5">
      <c r="A123" s="102">
        <v>2130111080</v>
      </c>
      <c r="B123" s="100"/>
      <c r="C123" s="101" t="s">
        <v>243</v>
      </c>
      <c r="D123" s="37">
        <f aca="true" t="shared" si="33" ref="D123:F124">D124</f>
        <v>130.4</v>
      </c>
      <c r="E123" s="37">
        <f t="shared" si="33"/>
        <v>130.4</v>
      </c>
      <c r="F123" s="37">
        <f t="shared" si="33"/>
        <v>130.4</v>
      </c>
    </row>
    <row r="124" spans="1:6" ht="31.5">
      <c r="A124" s="102">
        <v>2130111080</v>
      </c>
      <c r="B124" s="102" t="s">
        <v>97</v>
      </c>
      <c r="C124" s="101" t="s">
        <v>98</v>
      </c>
      <c r="D124" s="37">
        <f t="shared" si="33"/>
        <v>130.4</v>
      </c>
      <c r="E124" s="37">
        <f t="shared" si="33"/>
        <v>130.4</v>
      </c>
      <c r="F124" s="37">
        <f t="shared" si="33"/>
        <v>130.4</v>
      </c>
    </row>
    <row r="125" spans="1:6" ht="12.75">
      <c r="A125" s="102">
        <v>2130111080</v>
      </c>
      <c r="B125" s="100">
        <v>610</v>
      </c>
      <c r="C125" s="101" t="s">
        <v>104</v>
      </c>
      <c r="D125" s="37">
        <f>' № 5  рп, кцср, квр'!E479</f>
        <v>130.4</v>
      </c>
      <c r="E125" s="37">
        <f>' № 5  рп, кцср, квр'!F479</f>
        <v>130.4</v>
      </c>
      <c r="F125" s="37">
        <f>' № 5  рп, кцср, квр'!G479</f>
        <v>130.4</v>
      </c>
    </row>
    <row r="126" spans="1:6" ht="31.5">
      <c r="A126" s="102" t="s">
        <v>320</v>
      </c>
      <c r="B126" s="100"/>
      <c r="C126" s="101" t="s">
        <v>228</v>
      </c>
      <c r="D126" s="37">
        <f aca="true" t="shared" si="34" ref="D126:F127">D127</f>
        <v>29.6</v>
      </c>
      <c r="E126" s="37">
        <f t="shared" si="34"/>
        <v>29.6</v>
      </c>
      <c r="F126" s="37">
        <f t="shared" si="34"/>
        <v>29.6</v>
      </c>
    </row>
    <row r="127" spans="1:6" ht="31.5">
      <c r="A127" s="102" t="s">
        <v>320</v>
      </c>
      <c r="B127" s="102" t="s">
        <v>97</v>
      </c>
      <c r="C127" s="101" t="s">
        <v>98</v>
      </c>
      <c r="D127" s="37">
        <f t="shared" si="34"/>
        <v>29.6</v>
      </c>
      <c r="E127" s="37">
        <f t="shared" si="34"/>
        <v>29.6</v>
      </c>
      <c r="F127" s="37">
        <f t="shared" si="34"/>
        <v>29.6</v>
      </c>
    </row>
    <row r="128" spans="1:6" ht="12.75">
      <c r="A128" s="102" t="s">
        <v>320</v>
      </c>
      <c r="B128" s="100">
        <v>610</v>
      </c>
      <c r="C128" s="101" t="s">
        <v>104</v>
      </c>
      <c r="D128" s="37">
        <f>' № 5  рп, кцср, квр'!E482</f>
        <v>29.6</v>
      </c>
      <c r="E128" s="37">
        <f>' № 5  рп, кцср, квр'!F482</f>
        <v>29.6</v>
      </c>
      <c r="F128" s="37">
        <f>' № 5  рп, кцср, квр'!G482</f>
        <v>29.6</v>
      </c>
    </row>
    <row r="129" spans="1:6" ht="31.5">
      <c r="A129" s="100">
        <v>2130200000</v>
      </c>
      <c r="B129" s="100"/>
      <c r="C129" s="49" t="s">
        <v>172</v>
      </c>
      <c r="D129" s="37">
        <f aca="true" t="shared" si="35" ref="D129:F131">D130</f>
        <v>114.2</v>
      </c>
      <c r="E129" s="37">
        <f t="shared" si="35"/>
        <v>15.7</v>
      </c>
      <c r="F129" s="37">
        <f t="shared" si="35"/>
        <v>114.2</v>
      </c>
    </row>
    <row r="130" spans="1:6" ht="31.5">
      <c r="A130" s="100">
        <v>2130220270</v>
      </c>
      <c r="B130" s="100"/>
      <c r="C130" s="49" t="s">
        <v>173</v>
      </c>
      <c r="D130" s="37">
        <f t="shared" si="35"/>
        <v>114.2</v>
      </c>
      <c r="E130" s="37">
        <f t="shared" si="35"/>
        <v>15.7</v>
      </c>
      <c r="F130" s="37">
        <f t="shared" si="35"/>
        <v>114.2</v>
      </c>
    </row>
    <row r="131" spans="1:6" ht="31.5">
      <c r="A131" s="100">
        <v>2130220270</v>
      </c>
      <c r="B131" s="100" t="s">
        <v>69</v>
      </c>
      <c r="C131" s="49" t="s">
        <v>95</v>
      </c>
      <c r="D131" s="37">
        <f t="shared" si="35"/>
        <v>114.2</v>
      </c>
      <c r="E131" s="37">
        <f t="shared" si="35"/>
        <v>15.7</v>
      </c>
      <c r="F131" s="37">
        <f t="shared" si="35"/>
        <v>114.2</v>
      </c>
    </row>
    <row r="132" spans="1:6" ht="31.5">
      <c r="A132" s="100">
        <v>2130220270</v>
      </c>
      <c r="B132" s="100">
        <v>240</v>
      </c>
      <c r="C132" s="49" t="s">
        <v>223</v>
      </c>
      <c r="D132" s="37">
        <f>' № 5  рп, кцср, квр'!E617+' № 5  рп, кцср, квр'!E577</f>
        <v>114.2</v>
      </c>
      <c r="E132" s="37">
        <f>' № 5  рп, кцср, квр'!F617+' № 5  рп, кцср, квр'!F577</f>
        <v>15.7</v>
      </c>
      <c r="F132" s="37">
        <f>' № 5  рп, кцср, квр'!G617+' № 5  рп, кцср, квр'!G577</f>
        <v>114.2</v>
      </c>
    </row>
    <row r="133" spans="1:6" ht="47.25">
      <c r="A133" s="102">
        <v>2130300000</v>
      </c>
      <c r="B133" s="24"/>
      <c r="C133" s="49" t="s">
        <v>115</v>
      </c>
      <c r="D133" s="37">
        <f>D134</f>
        <v>545.1</v>
      </c>
      <c r="E133" s="37">
        <f aca="true" t="shared" si="36" ref="E133:F135">E134</f>
        <v>218.9</v>
      </c>
      <c r="F133" s="37">
        <f t="shared" si="36"/>
        <v>218.9</v>
      </c>
    </row>
    <row r="134" spans="1:6" ht="31.5">
      <c r="A134" s="102">
        <v>2130320280</v>
      </c>
      <c r="B134" s="24"/>
      <c r="C134" s="49" t="s">
        <v>116</v>
      </c>
      <c r="D134" s="37">
        <f>D135</f>
        <v>545.1</v>
      </c>
      <c r="E134" s="37">
        <f t="shared" si="36"/>
        <v>218.9</v>
      </c>
      <c r="F134" s="37">
        <f t="shared" si="36"/>
        <v>218.9</v>
      </c>
    </row>
    <row r="135" spans="1:6" ht="31.5">
      <c r="A135" s="102">
        <v>2130320280</v>
      </c>
      <c r="B135" s="102" t="s">
        <v>97</v>
      </c>
      <c r="C135" s="101" t="s">
        <v>98</v>
      </c>
      <c r="D135" s="37">
        <f>D136</f>
        <v>545.1</v>
      </c>
      <c r="E135" s="37">
        <f t="shared" si="36"/>
        <v>218.9</v>
      </c>
      <c r="F135" s="37">
        <f t="shared" si="36"/>
        <v>218.9</v>
      </c>
    </row>
    <row r="136" spans="1:6" ht="12.75">
      <c r="A136" s="102">
        <v>2130320280</v>
      </c>
      <c r="B136" s="100">
        <v>610</v>
      </c>
      <c r="C136" s="101" t="s">
        <v>104</v>
      </c>
      <c r="D136" s="37">
        <f>' № 5  рп, кцср, квр'!E636+' № 5  рп, кцср, квр'!E486</f>
        <v>545.1</v>
      </c>
      <c r="E136" s="37">
        <f>' № 5  рп, кцср, квр'!F636</f>
        <v>218.9</v>
      </c>
      <c r="F136" s="37">
        <f>' № 5  рп, кцср, квр'!G636</f>
        <v>218.9</v>
      </c>
    </row>
    <row r="137" spans="1:6" ht="31.5">
      <c r="A137" s="100">
        <v>2130400000</v>
      </c>
      <c r="B137" s="100"/>
      <c r="C137" s="49" t="s">
        <v>137</v>
      </c>
      <c r="D137" s="37">
        <f>D138</f>
        <v>69.8</v>
      </c>
      <c r="E137" s="37">
        <f aca="true" t="shared" si="37" ref="E137:F139">E138</f>
        <v>69.8</v>
      </c>
      <c r="F137" s="37">
        <f t="shared" si="37"/>
        <v>69.8</v>
      </c>
    </row>
    <row r="138" spans="1:6" ht="31.5">
      <c r="A138" s="100">
        <v>2130420290</v>
      </c>
      <c r="B138" s="100"/>
      <c r="C138" s="49" t="s">
        <v>138</v>
      </c>
      <c r="D138" s="37">
        <f>D139</f>
        <v>69.8</v>
      </c>
      <c r="E138" s="37">
        <f t="shared" si="37"/>
        <v>69.8</v>
      </c>
      <c r="F138" s="37">
        <f t="shared" si="37"/>
        <v>69.8</v>
      </c>
    </row>
    <row r="139" spans="1:6" ht="31.5">
      <c r="A139" s="100">
        <v>2130420290</v>
      </c>
      <c r="B139" s="102" t="s">
        <v>69</v>
      </c>
      <c r="C139" s="101" t="s">
        <v>95</v>
      </c>
      <c r="D139" s="37">
        <f>D140</f>
        <v>69.8</v>
      </c>
      <c r="E139" s="37">
        <f t="shared" si="37"/>
        <v>69.8</v>
      </c>
      <c r="F139" s="37">
        <f t="shared" si="37"/>
        <v>69.8</v>
      </c>
    </row>
    <row r="140" spans="1:6" ht="31.5">
      <c r="A140" s="100">
        <v>2130420290</v>
      </c>
      <c r="B140" s="100">
        <v>240</v>
      </c>
      <c r="C140" s="101" t="s">
        <v>223</v>
      </c>
      <c r="D140" s="37">
        <f>' № 5  рп, кцср, квр'!E581</f>
        <v>69.8</v>
      </c>
      <c r="E140" s="37">
        <f>' № 5  рп, кцср, квр'!F581</f>
        <v>69.8</v>
      </c>
      <c r="F140" s="37">
        <f>' № 5  рп, кцср, квр'!G581</f>
        <v>69.8</v>
      </c>
    </row>
    <row r="141" spans="1:7" s="34" customFormat="1" ht="47.25">
      <c r="A141" s="28">
        <v>2200000000</v>
      </c>
      <c r="B141" s="16"/>
      <c r="C141" s="53" t="s">
        <v>339</v>
      </c>
      <c r="D141" s="36">
        <f>D142+D160+D207+D266+D183</f>
        <v>104758.89999999998</v>
      </c>
      <c r="E141" s="36">
        <f>E142+E160+E207+E266+E183</f>
        <v>79537.1</v>
      </c>
      <c r="F141" s="36">
        <f>F142+F160+F207+F266+F183</f>
        <v>79586.9</v>
      </c>
      <c r="G141" s="83"/>
    </row>
    <row r="142" spans="1:6" ht="12.75">
      <c r="A142" s="102">
        <v>2210000000</v>
      </c>
      <c r="B142" s="100"/>
      <c r="C142" s="101" t="s">
        <v>182</v>
      </c>
      <c r="D142" s="39">
        <f>D143+D153</f>
        <v>17070.5</v>
      </c>
      <c r="E142" s="39">
        <f>E143+E153</f>
        <v>14531.5</v>
      </c>
      <c r="F142" s="39">
        <f>F143+F153</f>
        <v>14531.5</v>
      </c>
    </row>
    <row r="143" spans="1:6" ht="31.5">
      <c r="A143" s="102">
        <v>2210100000</v>
      </c>
      <c r="B143" s="100"/>
      <c r="C143" s="101" t="s">
        <v>183</v>
      </c>
      <c r="D143" s="37">
        <f>D147+D144+D150</f>
        <v>16790.5</v>
      </c>
      <c r="E143" s="37">
        <f>E147+E144+E150</f>
        <v>14531.5</v>
      </c>
      <c r="F143" s="37">
        <f>F147+F144+F150</f>
        <v>14531.5</v>
      </c>
    </row>
    <row r="144" spans="1:6" ht="47.25">
      <c r="A144" s="102">
        <v>2210110680</v>
      </c>
      <c r="B144" s="100"/>
      <c r="C144" s="62" t="s">
        <v>239</v>
      </c>
      <c r="D144" s="37">
        <f aca="true" t="shared" si="38" ref="D144:F145">D145</f>
        <v>8599.9</v>
      </c>
      <c r="E144" s="37">
        <f t="shared" si="38"/>
        <v>6340.9</v>
      </c>
      <c r="F144" s="37">
        <f t="shared" si="38"/>
        <v>6340.9</v>
      </c>
    </row>
    <row r="145" spans="1:6" ht="31.5">
      <c r="A145" s="102">
        <v>2210110680</v>
      </c>
      <c r="B145" s="102" t="s">
        <v>97</v>
      </c>
      <c r="C145" s="56" t="s">
        <v>98</v>
      </c>
      <c r="D145" s="37">
        <f t="shared" si="38"/>
        <v>8599.9</v>
      </c>
      <c r="E145" s="37">
        <f t="shared" si="38"/>
        <v>6340.9</v>
      </c>
      <c r="F145" s="37">
        <f t="shared" si="38"/>
        <v>6340.9</v>
      </c>
    </row>
    <row r="146" spans="1:6" ht="12.75">
      <c r="A146" s="102">
        <v>2210110680</v>
      </c>
      <c r="B146" s="100">
        <v>610</v>
      </c>
      <c r="C146" s="56" t="s">
        <v>104</v>
      </c>
      <c r="D146" s="37">
        <f>' № 5  рп, кцср, квр'!E642</f>
        <v>8599.9</v>
      </c>
      <c r="E146" s="37">
        <f>' № 5  рп, кцср, квр'!F642</f>
        <v>6340.9</v>
      </c>
      <c r="F146" s="37">
        <f>' № 5  рп, кцср, квр'!G642</f>
        <v>6340.9</v>
      </c>
    </row>
    <row r="147" spans="1:6" ht="31.5">
      <c r="A147" s="102">
        <v>2210120010</v>
      </c>
      <c r="B147" s="100"/>
      <c r="C147" s="101" t="s">
        <v>123</v>
      </c>
      <c r="D147" s="37">
        <f aca="true" t="shared" si="39" ref="D147:F148">D148</f>
        <v>8103.6</v>
      </c>
      <c r="E147" s="37">
        <f t="shared" si="39"/>
        <v>8126.5</v>
      </c>
      <c r="F147" s="37">
        <f t="shared" si="39"/>
        <v>8126.5</v>
      </c>
    </row>
    <row r="148" spans="1:6" ht="31.5">
      <c r="A148" s="102">
        <v>2210120010</v>
      </c>
      <c r="B148" s="102" t="s">
        <v>97</v>
      </c>
      <c r="C148" s="101" t="s">
        <v>98</v>
      </c>
      <c r="D148" s="37">
        <f t="shared" si="39"/>
        <v>8103.6</v>
      </c>
      <c r="E148" s="37">
        <f t="shared" si="39"/>
        <v>8126.5</v>
      </c>
      <c r="F148" s="37">
        <f t="shared" si="39"/>
        <v>8126.5</v>
      </c>
    </row>
    <row r="149" spans="1:6" ht="12.75">
      <c r="A149" s="102">
        <v>2210120010</v>
      </c>
      <c r="B149" s="100">
        <v>610</v>
      </c>
      <c r="C149" s="101" t="s">
        <v>104</v>
      </c>
      <c r="D149" s="37">
        <f>' № 5  рп, кцср, квр'!E645</f>
        <v>8103.6</v>
      </c>
      <c r="E149" s="37">
        <f>' № 5  рп, кцср, квр'!F645</f>
        <v>8126.5</v>
      </c>
      <c r="F149" s="37">
        <f>' № 5  рп, кцср, квр'!G645</f>
        <v>8126.5</v>
      </c>
    </row>
    <row r="150" spans="1:6" ht="29.25" customHeight="1">
      <c r="A150" s="102" t="s">
        <v>313</v>
      </c>
      <c r="B150" s="100"/>
      <c r="C150" s="62" t="s">
        <v>248</v>
      </c>
      <c r="D150" s="37">
        <f aca="true" t="shared" si="40" ref="D150:F151">D151</f>
        <v>87</v>
      </c>
      <c r="E150" s="37">
        <f t="shared" si="40"/>
        <v>64.1</v>
      </c>
      <c r="F150" s="37">
        <f t="shared" si="40"/>
        <v>64.1</v>
      </c>
    </row>
    <row r="151" spans="1:6" ht="31.5">
      <c r="A151" s="102" t="s">
        <v>313</v>
      </c>
      <c r="B151" s="102" t="s">
        <v>97</v>
      </c>
      <c r="C151" s="56" t="s">
        <v>98</v>
      </c>
      <c r="D151" s="37">
        <f t="shared" si="40"/>
        <v>87</v>
      </c>
      <c r="E151" s="37">
        <f t="shared" si="40"/>
        <v>64.1</v>
      </c>
      <c r="F151" s="37">
        <f t="shared" si="40"/>
        <v>64.1</v>
      </c>
    </row>
    <row r="152" spans="1:6" ht="12.75">
      <c r="A152" s="102" t="s">
        <v>313</v>
      </c>
      <c r="B152" s="100">
        <v>610</v>
      </c>
      <c r="C152" s="56" t="s">
        <v>104</v>
      </c>
      <c r="D152" s="37">
        <f>' № 5  рп, кцср, квр'!E648</f>
        <v>87</v>
      </c>
      <c r="E152" s="37">
        <f>' № 5  рп, кцср, квр'!F648</f>
        <v>64.1</v>
      </c>
      <c r="F152" s="37">
        <f>' № 5  рп, кцср, квр'!G648</f>
        <v>64.1</v>
      </c>
    </row>
    <row r="153" spans="1:6" ht="31.5">
      <c r="A153" s="131">
        <v>2210200000</v>
      </c>
      <c r="B153" s="100"/>
      <c r="C153" s="101" t="s">
        <v>184</v>
      </c>
      <c r="D153" s="37">
        <f>D154+D157</f>
        <v>280</v>
      </c>
      <c r="E153" s="37">
        <f aca="true" t="shared" si="41" ref="E153:F153">E154+E157</f>
        <v>0</v>
      </c>
      <c r="F153" s="37">
        <f t="shared" si="41"/>
        <v>0</v>
      </c>
    </row>
    <row r="154" spans="1:6" ht="12.75">
      <c r="A154" s="155">
        <v>2210220010</v>
      </c>
      <c r="B154" s="156"/>
      <c r="C154" s="157" t="s">
        <v>367</v>
      </c>
      <c r="D154" s="37">
        <f aca="true" t="shared" si="42" ref="D154:F155">D155</f>
        <v>40</v>
      </c>
      <c r="E154" s="37">
        <f t="shared" si="42"/>
        <v>0</v>
      </c>
      <c r="F154" s="37">
        <f t="shared" si="42"/>
        <v>0</v>
      </c>
    </row>
    <row r="155" spans="1:6" ht="31.5">
      <c r="A155" s="155">
        <v>2210220010</v>
      </c>
      <c r="B155" s="155" t="s">
        <v>97</v>
      </c>
      <c r="C155" s="157" t="s">
        <v>98</v>
      </c>
      <c r="D155" s="37">
        <f t="shared" si="42"/>
        <v>40</v>
      </c>
      <c r="E155" s="37">
        <f t="shared" si="42"/>
        <v>0</v>
      </c>
      <c r="F155" s="37">
        <f t="shared" si="42"/>
        <v>0</v>
      </c>
    </row>
    <row r="156" spans="1:6" ht="12.75">
      <c r="A156" s="155">
        <v>2210220010</v>
      </c>
      <c r="B156" s="156">
        <v>610</v>
      </c>
      <c r="C156" s="157" t="s">
        <v>104</v>
      </c>
      <c r="D156" s="37">
        <f>' № 5  рп, кцср, квр'!E652</f>
        <v>40</v>
      </c>
      <c r="E156" s="37">
        <f>' № 5  рп, кцср, квр'!F652</f>
        <v>0</v>
      </c>
      <c r="F156" s="37">
        <f>' № 5  рп, кцср, квр'!G652</f>
        <v>0</v>
      </c>
    </row>
    <row r="157" spans="1:6" ht="47.25">
      <c r="A157" s="189" t="s">
        <v>691</v>
      </c>
      <c r="B157" s="190"/>
      <c r="C157" s="191" t="s">
        <v>690</v>
      </c>
      <c r="D157" s="37">
        <f>D158</f>
        <v>240</v>
      </c>
      <c r="E157" s="37">
        <f aca="true" t="shared" si="43" ref="E157:F158">E158</f>
        <v>0</v>
      </c>
      <c r="F157" s="37">
        <f t="shared" si="43"/>
        <v>0</v>
      </c>
    </row>
    <row r="158" spans="1:6" ht="31.5">
      <c r="A158" s="189" t="s">
        <v>691</v>
      </c>
      <c r="B158" s="189" t="s">
        <v>97</v>
      </c>
      <c r="C158" s="191" t="s">
        <v>98</v>
      </c>
      <c r="D158" s="37">
        <f>D159</f>
        <v>240</v>
      </c>
      <c r="E158" s="37">
        <f t="shared" si="43"/>
        <v>0</v>
      </c>
      <c r="F158" s="37">
        <f t="shared" si="43"/>
        <v>0</v>
      </c>
    </row>
    <row r="159" spans="1:6" ht="12.75">
      <c r="A159" s="189" t="s">
        <v>691</v>
      </c>
      <c r="B159" s="190">
        <v>610</v>
      </c>
      <c r="C159" s="191" t="s">
        <v>104</v>
      </c>
      <c r="D159" s="37">
        <f>' № 5  рп, кцср, квр'!E653</f>
        <v>240</v>
      </c>
      <c r="E159" s="37">
        <f>' № 5  рп, кцср, квр'!F653</f>
        <v>0</v>
      </c>
      <c r="F159" s="37">
        <f>' № 5  рп, кцср, квр'!G653</f>
        <v>0</v>
      </c>
    </row>
    <row r="160" spans="1:6" ht="31.5">
      <c r="A160" s="102">
        <v>2220000000</v>
      </c>
      <c r="B160" s="100"/>
      <c r="C160" s="101" t="s">
        <v>139</v>
      </c>
      <c r="D160" s="37">
        <f>D161+D171+D175+D179</f>
        <v>36226.399999999994</v>
      </c>
      <c r="E160" s="37">
        <f aca="true" t="shared" si="44" ref="E160:F160">E161+E171+E175+E179</f>
        <v>29047.3</v>
      </c>
      <c r="F160" s="37">
        <f t="shared" si="44"/>
        <v>29097.1</v>
      </c>
    </row>
    <row r="161" spans="1:6" ht="31.5">
      <c r="A161" s="100">
        <v>2220100000</v>
      </c>
      <c r="B161" s="100"/>
      <c r="C161" s="101" t="s">
        <v>185</v>
      </c>
      <c r="D161" s="37">
        <f>D165+D162+D168</f>
        <v>32486.6</v>
      </c>
      <c r="E161" s="37">
        <f>E165+E162+E168</f>
        <v>28196.7</v>
      </c>
      <c r="F161" s="37">
        <f>F165+F162+F168</f>
        <v>28196.7</v>
      </c>
    </row>
    <row r="162" spans="1:6" ht="47.25">
      <c r="A162" s="100">
        <v>2220110680</v>
      </c>
      <c r="B162" s="100"/>
      <c r="C162" s="62" t="s">
        <v>239</v>
      </c>
      <c r="D162" s="37">
        <f aca="true" t="shared" si="45" ref="D162:F163">D163</f>
        <v>17134.4</v>
      </c>
      <c r="E162" s="37">
        <f t="shared" si="45"/>
        <v>12893.3</v>
      </c>
      <c r="F162" s="37">
        <f t="shared" si="45"/>
        <v>12893.3</v>
      </c>
    </row>
    <row r="163" spans="1:6" ht="31.5">
      <c r="A163" s="100">
        <v>2220110680</v>
      </c>
      <c r="B163" s="102" t="s">
        <v>97</v>
      </c>
      <c r="C163" s="56" t="s">
        <v>98</v>
      </c>
      <c r="D163" s="37">
        <f t="shared" si="45"/>
        <v>17134.4</v>
      </c>
      <c r="E163" s="37">
        <f t="shared" si="45"/>
        <v>12893.3</v>
      </c>
      <c r="F163" s="37">
        <f t="shared" si="45"/>
        <v>12893.3</v>
      </c>
    </row>
    <row r="164" spans="1:6" ht="12.75">
      <c r="A164" s="100">
        <v>2220110680</v>
      </c>
      <c r="B164" s="100">
        <v>610</v>
      </c>
      <c r="C164" s="56" t="s">
        <v>104</v>
      </c>
      <c r="D164" s="37">
        <f>' № 5  рп, кцср, квр'!E660</f>
        <v>17134.4</v>
      </c>
      <c r="E164" s="37">
        <f>' № 5  рп, кцср, квр'!F660</f>
        <v>12893.3</v>
      </c>
      <c r="F164" s="37">
        <f>' № 5  рп, кцср, квр'!G660</f>
        <v>12893.3</v>
      </c>
    </row>
    <row r="165" spans="1:6" ht="31.5">
      <c r="A165" s="100">
        <v>2220120010</v>
      </c>
      <c r="B165" s="100"/>
      <c r="C165" s="101" t="s">
        <v>123</v>
      </c>
      <c r="D165" s="37">
        <f aca="true" t="shared" si="46" ref="D165:F166">D166</f>
        <v>15179.199999999999</v>
      </c>
      <c r="E165" s="37">
        <f t="shared" si="46"/>
        <v>15173.199999999999</v>
      </c>
      <c r="F165" s="37">
        <f t="shared" si="46"/>
        <v>15173.199999999999</v>
      </c>
    </row>
    <row r="166" spans="1:6" ht="31.5">
      <c r="A166" s="100">
        <v>2220120010</v>
      </c>
      <c r="B166" s="102" t="s">
        <v>97</v>
      </c>
      <c r="C166" s="101" t="s">
        <v>98</v>
      </c>
      <c r="D166" s="37">
        <f t="shared" si="46"/>
        <v>15179.199999999999</v>
      </c>
      <c r="E166" s="37">
        <f t="shared" si="46"/>
        <v>15173.199999999999</v>
      </c>
      <c r="F166" s="37">
        <f t="shared" si="46"/>
        <v>15173.199999999999</v>
      </c>
    </row>
    <row r="167" spans="1:6" ht="12.75">
      <c r="A167" s="100">
        <v>2220120010</v>
      </c>
      <c r="B167" s="100">
        <v>610</v>
      </c>
      <c r="C167" s="101" t="s">
        <v>104</v>
      </c>
      <c r="D167" s="37">
        <f>' № 5  рп, кцср, квр'!E663</f>
        <v>15179.199999999999</v>
      </c>
      <c r="E167" s="37">
        <f>' № 5  рп, кцср, квр'!F663</f>
        <v>15173.199999999999</v>
      </c>
      <c r="F167" s="37">
        <f>' № 5  рп, кцср, квр'!G663</f>
        <v>15173.199999999999</v>
      </c>
    </row>
    <row r="168" spans="1:6" ht="30.75" customHeight="1">
      <c r="A168" s="100" t="s">
        <v>314</v>
      </c>
      <c r="B168" s="100"/>
      <c r="C168" s="62" t="s">
        <v>248</v>
      </c>
      <c r="D168" s="37">
        <f aca="true" t="shared" si="47" ref="D168:F169">D169</f>
        <v>173</v>
      </c>
      <c r="E168" s="37">
        <f t="shared" si="47"/>
        <v>130.2</v>
      </c>
      <c r="F168" s="37">
        <f t="shared" si="47"/>
        <v>130.2</v>
      </c>
    </row>
    <row r="169" spans="1:6" ht="31.5">
      <c r="A169" s="100" t="s">
        <v>314</v>
      </c>
      <c r="B169" s="102" t="s">
        <v>97</v>
      </c>
      <c r="C169" s="56" t="s">
        <v>98</v>
      </c>
      <c r="D169" s="37">
        <f t="shared" si="47"/>
        <v>173</v>
      </c>
      <c r="E169" s="37">
        <f t="shared" si="47"/>
        <v>130.2</v>
      </c>
      <c r="F169" s="37">
        <f t="shared" si="47"/>
        <v>130.2</v>
      </c>
    </row>
    <row r="170" spans="1:6" ht="12.75">
      <c r="A170" s="100" t="s">
        <v>314</v>
      </c>
      <c r="B170" s="100">
        <v>610</v>
      </c>
      <c r="C170" s="56" t="s">
        <v>104</v>
      </c>
      <c r="D170" s="37">
        <f>' № 5  рп, кцср, квр'!E666</f>
        <v>173</v>
      </c>
      <c r="E170" s="37">
        <f>' № 5  рп, кцср, квр'!F666</f>
        <v>130.2</v>
      </c>
      <c r="F170" s="37">
        <f>' № 5  рп, кцср, квр'!G666</f>
        <v>130.2</v>
      </c>
    </row>
    <row r="171" spans="1:6" ht="31.5">
      <c r="A171" s="100">
        <v>2220200000</v>
      </c>
      <c r="B171" s="100"/>
      <c r="C171" s="101" t="s">
        <v>186</v>
      </c>
      <c r="D171" s="37">
        <f aca="true" t="shared" si="48" ref="D171:F173">D172</f>
        <v>2677</v>
      </c>
      <c r="E171" s="37">
        <f t="shared" si="48"/>
        <v>820.8</v>
      </c>
      <c r="F171" s="37">
        <f t="shared" si="48"/>
        <v>870.8</v>
      </c>
    </row>
    <row r="172" spans="1:6" ht="12.75">
      <c r="A172" s="132">
        <v>2220220320</v>
      </c>
      <c r="B172" s="100"/>
      <c r="C172" s="101" t="s">
        <v>140</v>
      </c>
      <c r="D172" s="37">
        <f t="shared" si="48"/>
        <v>2677</v>
      </c>
      <c r="E172" s="37">
        <f t="shared" si="48"/>
        <v>820.8</v>
      </c>
      <c r="F172" s="37">
        <f t="shared" si="48"/>
        <v>870.8</v>
      </c>
    </row>
    <row r="173" spans="1:6" ht="31.5">
      <c r="A173" s="100">
        <v>2220220320</v>
      </c>
      <c r="B173" s="102" t="s">
        <v>97</v>
      </c>
      <c r="C173" s="101" t="s">
        <v>98</v>
      </c>
      <c r="D173" s="37">
        <f t="shared" si="48"/>
        <v>2677</v>
      </c>
      <c r="E173" s="37">
        <f t="shared" si="48"/>
        <v>820.8</v>
      </c>
      <c r="F173" s="37">
        <f t="shared" si="48"/>
        <v>870.8</v>
      </c>
    </row>
    <row r="174" spans="1:6" ht="12.75">
      <c r="A174" s="100">
        <v>2220220320</v>
      </c>
      <c r="B174" s="100">
        <v>610</v>
      </c>
      <c r="C174" s="101" t="s">
        <v>104</v>
      </c>
      <c r="D174" s="37">
        <f>' № 5  рп, кцср, квр'!E670</f>
        <v>2677</v>
      </c>
      <c r="E174" s="37">
        <f>' № 5  рп, кцср, квр'!F670</f>
        <v>820.8</v>
      </c>
      <c r="F174" s="37">
        <f>' № 5  рп, кцср, квр'!G670</f>
        <v>870.8</v>
      </c>
    </row>
    <row r="175" spans="1:6" ht="47.25">
      <c r="A175" s="132">
        <v>2220300000</v>
      </c>
      <c r="B175" s="126"/>
      <c r="C175" s="56" t="s">
        <v>334</v>
      </c>
      <c r="D175" s="37">
        <f>D176</f>
        <v>600.1</v>
      </c>
      <c r="E175" s="37">
        <f aca="true" t="shared" si="49" ref="E175:F177">E176</f>
        <v>29.8</v>
      </c>
      <c r="F175" s="37">
        <f t="shared" si="49"/>
        <v>29.6</v>
      </c>
    </row>
    <row r="176" spans="1:6" ht="47.25">
      <c r="A176" s="126" t="s">
        <v>335</v>
      </c>
      <c r="B176" s="126"/>
      <c r="C176" s="56" t="s">
        <v>350</v>
      </c>
      <c r="D176" s="37">
        <f>D177</f>
        <v>600.1</v>
      </c>
      <c r="E176" s="37">
        <f t="shared" si="49"/>
        <v>29.8</v>
      </c>
      <c r="F176" s="37">
        <f t="shared" si="49"/>
        <v>29.6</v>
      </c>
    </row>
    <row r="177" spans="1:6" ht="31.5">
      <c r="A177" s="126" t="s">
        <v>335</v>
      </c>
      <c r="B177" s="125" t="s">
        <v>97</v>
      </c>
      <c r="C177" s="56" t="s">
        <v>98</v>
      </c>
      <c r="D177" s="37">
        <f>D178</f>
        <v>600.1</v>
      </c>
      <c r="E177" s="37">
        <f t="shared" si="49"/>
        <v>29.8</v>
      </c>
      <c r="F177" s="37">
        <f t="shared" si="49"/>
        <v>29.6</v>
      </c>
    </row>
    <row r="178" spans="1:6" ht="12.75">
      <c r="A178" s="126" t="s">
        <v>335</v>
      </c>
      <c r="B178" s="126">
        <v>610</v>
      </c>
      <c r="C178" s="56" t="s">
        <v>104</v>
      </c>
      <c r="D178" s="37">
        <f>' № 5  рп, кцср, квр'!E674</f>
        <v>600.1</v>
      </c>
      <c r="E178" s="37">
        <f>' № 5  рп, кцср, квр'!F674</f>
        <v>29.8</v>
      </c>
      <c r="F178" s="37">
        <f>' № 5  рп, кцср, квр'!G674</f>
        <v>29.6</v>
      </c>
    </row>
    <row r="179" spans="1:6" ht="47.25">
      <c r="A179" s="210">
        <v>2220400000</v>
      </c>
      <c r="B179" s="210"/>
      <c r="C179" s="56" t="s">
        <v>747</v>
      </c>
      <c r="D179" s="37">
        <f>D180</f>
        <v>462.7</v>
      </c>
      <c r="E179" s="37">
        <f aca="true" t="shared" si="50" ref="E179:F181">E180</f>
        <v>0</v>
      </c>
      <c r="F179" s="37">
        <f t="shared" si="50"/>
        <v>0</v>
      </c>
    </row>
    <row r="180" spans="1:6" ht="31.5">
      <c r="A180" s="210">
        <v>2220420020</v>
      </c>
      <c r="B180" s="210"/>
      <c r="C180" s="56" t="s">
        <v>656</v>
      </c>
      <c r="D180" s="37">
        <f>D181</f>
        <v>462.7</v>
      </c>
      <c r="E180" s="37">
        <f t="shared" si="50"/>
        <v>0</v>
      </c>
      <c r="F180" s="37">
        <f t="shared" si="50"/>
        <v>0</v>
      </c>
    </row>
    <row r="181" spans="1:6" ht="31.5">
      <c r="A181" s="210">
        <v>2220420020</v>
      </c>
      <c r="B181" s="209" t="s">
        <v>97</v>
      </c>
      <c r="C181" s="56" t="s">
        <v>98</v>
      </c>
      <c r="D181" s="37">
        <f>D182</f>
        <v>462.7</v>
      </c>
      <c r="E181" s="37">
        <f t="shared" si="50"/>
        <v>0</v>
      </c>
      <c r="F181" s="37">
        <f t="shared" si="50"/>
        <v>0</v>
      </c>
    </row>
    <row r="182" spans="1:6" ht="12.75">
      <c r="A182" s="210">
        <v>2220420020</v>
      </c>
      <c r="B182" s="210">
        <v>610</v>
      </c>
      <c r="C182" s="56" t="s">
        <v>104</v>
      </c>
      <c r="D182" s="37">
        <f>' № 5  рп, кцср, квр'!E678</f>
        <v>462.7</v>
      </c>
      <c r="E182" s="37">
        <f>' № 5  рп, кцср, квр'!F678</f>
        <v>0</v>
      </c>
      <c r="F182" s="37">
        <f>' № 5  рп, кцср, квр'!G678</f>
        <v>0</v>
      </c>
    </row>
    <row r="183" spans="1:6" ht="12.75">
      <c r="A183" s="193">
        <v>2230000000</v>
      </c>
      <c r="B183" s="193"/>
      <c r="C183" s="194" t="s">
        <v>191</v>
      </c>
      <c r="D183" s="37">
        <f>D184+D188+D192</f>
        <v>15612.2</v>
      </c>
      <c r="E183" s="37">
        <f aca="true" t="shared" si="51" ref="E183:F183">E184+E188+E192</f>
        <v>15336.5</v>
      </c>
      <c r="F183" s="37">
        <f t="shared" si="51"/>
        <v>15336.5</v>
      </c>
    </row>
    <row r="184" spans="1:6" ht="31.5">
      <c r="A184" s="100">
        <v>2230100000</v>
      </c>
      <c r="B184" s="100"/>
      <c r="C184" s="101" t="s">
        <v>192</v>
      </c>
      <c r="D184" s="37">
        <f>D185</f>
        <v>13968.300000000001</v>
      </c>
      <c r="E184" s="37">
        <f>E185</f>
        <v>13897.1</v>
      </c>
      <c r="F184" s="37">
        <f>F185</f>
        <v>13897.1</v>
      </c>
    </row>
    <row r="185" spans="1:6" ht="31.5">
      <c r="A185" s="100">
        <v>2230120010</v>
      </c>
      <c r="B185" s="100"/>
      <c r="C185" s="101" t="s">
        <v>123</v>
      </c>
      <c r="D185" s="37">
        <f aca="true" t="shared" si="52" ref="D185:F186">D186</f>
        <v>13968.300000000001</v>
      </c>
      <c r="E185" s="37">
        <f t="shared" si="52"/>
        <v>13897.1</v>
      </c>
      <c r="F185" s="37">
        <f t="shared" si="52"/>
        <v>13897.1</v>
      </c>
    </row>
    <row r="186" spans="1:6" ht="31.5">
      <c r="A186" s="100">
        <v>2230120010</v>
      </c>
      <c r="B186" s="102" t="s">
        <v>97</v>
      </c>
      <c r="C186" s="101" t="s">
        <v>98</v>
      </c>
      <c r="D186" s="37">
        <f t="shared" si="52"/>
        <v>13968.300000000001</v>
      </c>
      <c r="E186" s="37">
        <f t="shared" si="52"/>
        <v>13897.1</v>
      </c>
      <c r="F186" s="37">
        <f t="shared" si="52"/>
        <v>13897.1</v>
      </c>
    </row>
    <row r="187" spans="1:6" ht="12.75">
      <c r="A187" s="100">
        <v>2230120010</v>
      </c>
      <c r="B187" s="100">
        <v>610</v>
      </c>
      <c r="C187" s="101" t="s">
        <v>104</v>
      </c>
      <c r="D187" s="37">
        <f>' № 5  рп, кцср, квр'!E762</f>
        <v>13968.300000000001</v>
      </c>
      <c r="E187" s="37">
        <f>' № 5  рп, кцср, квр'!F762</f>
        <v>13897.1</v>
      </c>
      <c r="F187" s="37">
        <f>' № 5  рп, кцср, квр'!G762</f>
        <v>13897.1</v>
      </c>
    </row>
    <row r="188" spans="1:6" ht="63">
      <c r="A188" s="100">
        <v>2230200000</v>
      </c>
      <c r="B188" s="100"/>
      <c r="C188" s="101" t="s">
        <v>193</v>
      </c>
      <c r="D188" s="37">
        <f aca="true" t="shared" si="53" ref="D188:F190">D189</f>
        <v>367.8</v>
      </c>
      <c r="E188" s="37">
        <f t="shared" si="53"/>
        <v>367.8</v>
      </c>
      <c r="F188" s="37">
        <f t="shared" si="53"/>
        <v>367.8</v>
      </c>
    </row>
    <row r="189" spans="1:6" ht="12.75">
      <c r="A189" s="100">
        <v>2230220040</v>
      </c>
      <c r="B189" s="100"/>
      <c r="C189" s="101" t="s">
        <v>194</v>
      </c>
      <c r="D189" s="37">
        <f t="shared" si="53"/>
        <v>367.8</v>
      </c>
      <c r="E189" s="37">
        <f t="shared" si="53"/>
        <v>367.8</v>
      </c>
      <c r="F189" s="37">
        <f t="shared" si="53"/>
        <v>367.8</v>
      </c>
    </row>
    <row r="190" spans="1:6" ht="31.5">
      <c r="A190" s="100">
        <v>2230220040</v>
      </c>
      <c r="B190" s="102" t="s">
        <v>97</v>
      </c>
      <c r="C190" s="101" t="s">
        <v>98</v>
      </c>
      <c r="D190" s="37">
        <f t="shared" si="53"/>
        <v>367.8</v>
      </c>
      <c r="E190" s="37">
        <f t="shared" si="53"/>
        <v>367.8</v>
      </c>
      <c r="F190" s="37">
        <f t="shared" si="53"/>
        <v>367.8</v>
      </c>
    </row>
    <row r="191" spans="1:6" ht="12.75">
      <c r="A191" s="100">
        <v>2230220040</v>
      </c>
      <c r="B191" s="100">
        <v>610</v>
      </c>
      <c r="C191" s="101" t="s">
        <v>104</v>
      </c>
      <c r="D191" s="37">
        <f>' № 5  рп, кцср, квр'!E766</f>
        <v>367.8</v>
      </c>
      <c r="E191" s="37">
        <f>' № 5  рп, кцср, квр'!F766</f>
        <v>367.8</v>
      </c>
      <c r="F191" s="37">
        <f>' № 5  рп, кцср, квр'!G766</f>
        <v>367.8</v>
      </c>
    </row>
    <row r="192" spans="1:6" ht="31.5">
      <c r="A192" s="100">
        <v>2230300000</v>
      </c>
      <c r="B192" s="100"/>
      <c r="C192" s="101" t="s">
        <v>195</v>
      </c>
      <c r="D192" s="37">
        <f>D193+D200</f>
        <v>1276.1</v>
      </c>
      <c r="E192" s="37">
        <f>E193+E200</f>
        <v>1071.6</v>
      </c>
      <c r="F192" s="37">
        <f>F193+F200</f>
        <v>1071.6</v>
      </c>
    </row>
    <row r="193" spans="1:6" ht="31.5">
      <c r="A193" s="100">
        <v>2230320300</v>
      </c>
      <c r="B193" s="100"/>
      <c r="C193" s="101" t="s">
        <v>196</v>
      </c>
      <c r="D193" s="37">
        <f>D194+D196+D198</f>
        <v>537.5999999999999</v>
      </c>
      <c r="E193" s="37">
        <f>E194+E196+E198</f>
        <v>394.6</v>
      </c>
      <c r="F193" s="37">
        <f>F194+F196+F198</f>
        <v>394.6</v>
      </c>
    </row>
    <row r="194" spans="1:6" ht="63">
      <c r="A194" s="100">
        <v>2230320300</v>
      </c>
      <c r="B194" s="102" t="s">
        <v>68</v>
      </c>
      <c r="C194" s="101" t="s">
        <v>1</v>
      </c>
      <c r="D194" s="37">
        <f>D195</f>
        <v>108.9</v>
      </c>
      <c r="E194" s="37">
        <f>E195</f>
        <v>134.5</v>
      </c>
      <c r="F194" s="37">
        <f>F195</f>
        <v>134.5</v>
      </c>
    </row>
    <row r="195" spans="1:6" ht="31.5">
      <c r="A195" s="100">
        <v>2230320300</v>
      </c>
      <c r="B195" s="100">
        <v>120</v>
      </c>
      <c r="C195" s="101" t="s">
        <v>224</v>
      </c>
      <c r="D195" s="37">
        <f>' № 5  рп, кцср, квр'!E770</f>
        <v>108.9</v>
      </c>
      <c r="E195" s="37">
        <f>' № 5  рп, кцср, квр'!F770</f>
        <v>134.5</v>
      </c>
      <c r="F195" s="37">
        <f>' № 5  рп, кцср, квр'!G770</f>
        <v>134.5</v>
      </c>
    </row>
    <row r="196" spans="1:6" ht="31.5">
      <c r="A196" s="100">
        <v>2230320300</v>
      </c>
      <c r="B196" s="102" t="s">
        <v>69</v>
      </c>
      <c r="C196" s="101" t="s">
        <v>95</v>
      </c>
      <c r="D196" s="37">
        <f>D197</f>
        <v>297.5</v>
      </c>
      <c r="E196" s="37">
        <f>E197</f>
        <v>128</v>
      </c>
      <c r="F196" s="37">
        <f>F197</f>
        <v>128</v>
      </c>
    </row>
    <row r="197" spans="1:6" ht="31.5">
      <c r="A197" s="100">
        <v>2230320300</v>
      </c>
      <c r="B197" s="100">
        <v>240</v>
      </c>
      <c r="C197" s="101" t="s">
        <v>223</v>
      </c>
      <c r="D197" s="37">
        <f>' № 5  рп, кцср, квр'!E772</f>
        <v>297.5</v>
      </c>
      <c r="E197" s="37">
        <f>' № 5  рп, кцср, квр'!F772</f>
        <v>128</v>
      </c>
      <c r="F197" s="37">
        <f>' № 5  рп, кцср, квр'!G772</f>
        <v>128</v>
      </c>
    </row>
    <row r="198" spans="1:6" ht="12.75">
      <c r="A198" s="100">
        <v>2230320300</v>
      </c>
      <c r="B198" s="100" t="s">
        <v>70</v>
      </c>
      <c r="C198" s="101" t="s">
        <v>71</v>
      </c>
      <c r="D198" s="37">
        <f>D199</f>
        <v>131.2</v>
      </c>
      <c r="E198" s="37">
        <f>E199</f>
        <v>132.1</v>
      </c>
      <c r="F198" s="37">
        <f>F199</f>
        <v>132.1</v>
      </c>
    </row>
    <row r="199" spans="1:6" ht="12.75">
      <c r="A199" s="100">
        <v>2230320300</v>
      </c>
      <c r="B199" s="100">
        <v>850</v>
      </c>
      <c r="C199" s="101" t="s">
        <v>100</v>
      </c>
      <c r="D199" s="37">
        <f>' № 5  рп, кцср, квр'!E774</f>
        <v>131.2</v>
      </c>
      <c r="E199" s="37">
        <f>' № 5  рп, кцср, квр'!F774</f>
        <v>132.1</v>
      </c>
      <c r="F199" s="37">
        <f>' № 5  рп, кцср, квр'!G774</f>
        <v>132.1</v>
      </c>
    </row>
    <row r="200" spans="1:6" ht="12.75">
      <c r="A200" s="100">
        <v>2230320320</v>
      </c>
      <c r="B200" s="100"/>
      <c r="C200" s="101" t="s">
        <v>140</v>
      </c>
      <c r="D200" s="37">
        <f>D201+D203+D205</f>
        <v>738.5</v>
      </c>
      <c r="E200" s="37">
        <f>E201+E203+E205</f>
        <v>677</v>
      </c>
      <c r="F200" s="37">
        <f>F201+F203+F205</f>
        <v>677</v>
      </c>
    </row>
    <row r="201" spans="1:6" ht="63">
      <c r="A201" s="100">
        <v>2230320320</v>
      </c>
      <c r="B201" s="102" t="s">
        <v>68</v>
      </c>
      <c r="C201" s="101" t="s">
        <v>1</v>
      </c>
      <c r="D201" s="37">
        <f>D202</f>
        <v>278.4</v>
      </c>
      <c r="E201" s="37">
        <f>E202</f>
        <v>278.4</v>
      </c>
      <c r="F201" s="37">
        <f>F202</f>
        <v>278.4</v>
      </c>
    </row>
    <row r="202" spans="1:6" ht="31.5">
      <c r="A202" s="100">
        <v>2230320320</v>
      </c>
      <c r="B202" s="100">
        <v>120</v>
      </c>
      <c r="C202" s="101" t="s">
        <v>224</v>
      </c>
      <c r="D202" s="37">
        <f>' № 5  рп, кцср, квр'!E777</f>
        <v>278.4</v>
      </c>
      <c r="E202" s="37">
        <f>' № 5  рп, кцср, квр'!F777</f>
        <v>278.4</v>
      </c>
      <c r="F202" s="37">
        <f>' № 5  рп, кцср, квр'!G777</f>
        <v>278.4</v>
      </c>
    </row>
    <row r="203" spans="1:6" ht="31.5">
      <c r="A203" s="100">
        <v>2230320320</v>
      </c>
      <c r="B203" s="102" t="s">
        <v>69</v>
      </c>
      <c r="C203" s="101" t="s">
        <v>95</v>
      </c>
      <c r="D203" s="37">
        <f>D204</f>
        <v>169.1</v>
      </c>
      <c r="E203" s="37">
        <f>E204</f>
        <v>213.1</v>
      </c>
      <c r="F203" s="37">
        <f>F204</f>
        <v>213.1</v>
      </c>
    </row>
    <row r="204" spans="1:6" ht="31.5">
      <c r="A204" s="100">
        <v>2230320320</v>
      </c>
      <c r="B204" s="100">
        <v>240</v>
      </c>
      <c r="C204" s="101" t="s">
        <v>223</v>
      </c>
      <c r="D204" s="37">
        <f>' № 5  рп, кцср, квр'!E779</f>
        <v>169.1</v>
      </c>
      <c r="E204" s="37">
        <f>' № 5  рп, кцср, квр'!F779</f>
        <v>213.1</v>
      </c>
      <c r="F204" s="37">
        <f>' № 5  рп, кцср, квр'!G779</f>
        <v>213.1</v>
      </c>
    </row>
    <row r="205" spans="1:6" ht="31.5">
      <c r="A205" s="100">
        <v>2230320320</v>
      </c>
      <c r="B205" s="102" t="s">
        <v>97</v>
      </c>
      <c r="C205" s="101" t="s">
        <v>98</v>
      </c>
      <c r="D205" s="37">
        <f>D206</f>
        <v>291</v>
      </c>
      <c r="E205" s="37">
        <f>E206</f>
        <v>185.5</v>
      </c>
      <c r="F205" s="37">
        <f>F206</f>
        <v>185.5</v>
      </c>
    </row>
    <row r="206" spans="1:6" ht="12.75">
      <c r="A206" s="100">
        <v>2230320320</v>
      </c>
      <c r="B206" s="100">
        <v>610</v>
      </c>
      <c r="C206" s="101" t="s">
        <v>104</v>
      </c>
      <c r="D206" s="37">
        <f>' № 5  рп, кцср, квр'!E781</f>
        <v>291</v>
      </c>
      <c r="E206" s="37">
        <f>' № 5  рп, кцср, квр'!F781</f>
        <v>185.5</v>
      </c>
      <c r="F206" s="37">
        <f>' № 5  рп, кцср, квр'!G781</f>
        <v>185.5</v>
      </c>
    </row>
    <row r="207" spans="1:6" ht="31.5">
      <c r="A207" s="102">
        <v>2240000000</v>
      </c>
      <c r="B207" s="100"/>
      <c r="C207" s="101" t="s">
        <v>132</v>
      </c>
      <c r="D207" s="37">
        <f>D208+D212+D226+D245+D253+D236</f>
        <v>12745.199999999999</v>
      </c>
      <c r="E207" s="37">
        <f aca="true" t="shared" si="54" ref="E207:F207">E208+E212+E226+E245+E253+E236</f>
        <v>3888.7999999999997</v>
      </c>
      <c r="F207" s="37">
        <f t="shared" si="54"/>
        <v>3888.7999999999997</v>
      </c>
    </row>
    <row r="208" spans="1:6" ht="31.5">
      <c r="A208" s="102">
        <v>2240100000</v>
      </c>
      <c r="B208" s="100"/>
      <c r="C208" s="101" t="s">
        <v>188</v>
      </c>
      <c r="D208" s="37">
        <f aca="true" t="shared" si="55" ref="D208:F210">D209</f>
        <v>500</v>
      </c>
      <c r="E208" s="37">
        <f t="shared" si="55"/>
        <v>0</v>
      </c>
      <c r="F208" s="37">
        <f t="shared" si="55"/>
        <v>0</v>
      </c>
    </row>
    <row r="209" spans="1:6" ht="31.5">
      <c r="A209" s="102">
        <v>2240120330</v>
      </c>
      <c r="B209" s="100"/>
      <c r="C209" s="101" t="s">
        <v>143</v>
      </c>
      <c r="D209" s="37">
        <f t="shared" si="55"/>
        <v>500</v>
      </c>
      <c r="E209" s="37">
        <f t="shared" si="55"/>
        <v>0</v>
      </c>
      <c r="F209" s="37">
        <f t="shared" si="55"/>
        <v>0</v>
      </c>
    </row>
    <row r="210" spans="1:6" ht="31.5">
      <c r="A210" s="102">
        <v>2240120330</v>
      </c>
      <c r="B210" s="102" t="s">
        <v>97</v>
      </c>
      <c r="C210" s="101" t="s">
        <v>98</v>
      </c>
      <c r="D210" s="37">
        <f t="shared" si="55"/>
        <v>500</v>
      </c>
      <c r="E210" s="37">
        <f t="shared" si="55"/>
        <v>0</v>
      </c>
      <c r="F210" s="37">
        <f t="shared" si="55"/>
        <v>0</v>
      </c>
    </row>
    <row r="211" spans="1:6" ht="31.5">
      <c r="A211" s="102">
        <v>2240120330</v>
      </c>
      <c r="B211" s="100">
        <v>630</v>
      </c>
      <c r="C211" s="101" t="s">
        <v>144</v>
      </c>
      <c r="D211" s="37">
        <f>' № 5  рп, кцср, квр'!E718</f>
        <v>500</v>
      </c>
      <c r="E211" s="37">
        <f>' № 5  рп, кцср, квр'!F718</f>
        <v>0</v>
      </c>
      <c r="F211" s="37">
        <f>' № 5  рп, кцср, квр'!G718</f>
        <v>0</v>
      </c>
    </row>
    <row r="212" spans="1:6" ht="31.5">
      <c r="A212" s="102">
        <v>2240200000</v>
      </c>
      <c r="B212" s="100"/>
      <c r="C212" s="101" t="s">
        <v>145</v>
      </c>
      <c r="D212" s="37">
        <f>D218+D213+D223</f>
        <v>187.7</v>
      </c>
      <c r="E212" s="37">
        <f>E218+E213+E223</f>
        <v>262.9</v>
      </c>
      <c r="F212" s="37">
        <f>F218+F213+F223</f>
        <v>262.9</v>
      </c>
    </row>
    <row r="213" spans="1:6" ht="12.75">
      <c r="A213" s="100">
        <v>2240220340</v>
      </c>
      <c r="B213" s="100"/>
      <c r="C213" s="49" t="s">
        <v>150</v>
      </c>
      <c r="D213" s="37">
        <f>D214+D216</f>
        <v>74</v>
      </c>
      <c r="E213" s="37">
        <f>E214+E216</f>
        <v>149.2</v>
      </c>
      <c r="F213" s="37">
        <f>F214+F216</f>
        <v>149.2</v>
      </c>
    </row>
    <row r="214" spans="1:6" ht="31.5">
      <c r="A214" s="100">
        <v>2240220340</v>
      </c>
      <c r="B214" s="102" t="s">
        <v>69</v>
      </c>
      <c r="C214" s="101" t="s">
        <v>95</v>
      </c>
      <c r="D214" s="37">
        <f>D215</f>
        <v>74</v>
      </c>
      <c r="E214" s="37">
        <f>E215</f>
        <v>109.4</v>
      </c>
      <c r="F214" s="37">
        <f>F215</f>
        <v>109.4</v>
      </c>
    </row>
    <row r="215" spans="1:6" ht="31.5">
      <c r="A215" s="100">
        <v>2240220340</v>
      </c>
      <c r="B215" s="100">
        <v>240</v>
      </c>
      <c r="C215" s="49" t="s">
        <v>223</v>
      </c>
      <c r="D215" s="37">
        <f>' № 5  рп, кцср, квр'!E83</f>
        <v>74</v>
      </c>
      <c r="E215" s="37">
        <f>' № 5  рп, кцср, квр'!F83</f>
        <v>109.4</v>
      </c>
      <c r="F215" s="37">
        <f>' № 5  рп, кцср, квр'!G83</f>
        <v>109.4</v>
      </c>
    </row>
    <row r="216" spans="1:6" ht="12.75">
      <c r="A216" s="100">
        <v>2240220340</v>
      </c>
      <c r="B216" s="102" t="s">
        <v>73</v>
      </c>
      <c r="C216" s="101" t="s">
        <v>74</v>
      </c>
      <c r="D216" s="37">
        <f>D217</f>
        <v>0</v>
      </c>
      <c r="E216" s="37">
        <f>E217</f>
        <v>39.8</v>
      </c>
      <c r="F216" s="37">
        <f>F217</f>
        <v>39.8</v>
      </c>
    </row>
    <row r="217" spans="1:6" ht="12.75">
      <c r="A217" s="100">
        <v>2240220340</v>
      </c>
      <c r="B217" s="100">
        <v>350</v>
      </c>
      <c r="C217" s="47" t="s">
        <v>151</v>
      </c>
      <c r="D217" s="37">
        <f>' № 5  рп, кцср, квр'!E85</f>
        <v>0</v>
      </c>
      <c r="E217" s="37">
        <f>' № 5  рп, кцср, квр'!F85</f>
        <v>39.8</v>
      </c>
      <c r="F217" s="37">
        <f>' № 5  рп, кцср, квр'!G85</f>
        <v>39.8</v>
      </c>
    </row>
    <row r="218" spans="1:6" ht="31.5">
      <c r="A218" s="102">
        <v>2240220350</v>
      </c>
      <c r="B218" s="100"/>
      <c r="C218" s="101" t="s">
        <v>189</v>
      </c>
      <c r="D218" s="37">
        <f>D219+D221</f>
        <v>107.1</v>
      </c>
      <c r="E218" s="37">
        <f>E219+E221</f>
        <v>107.1</v>
      </c>
      <c r="F218" s="37">
        <f>F219+F221</f>
        <v>107.1</v>
      </c>
    </row>
    <row r="219" spans="1:6" ht="31.5">
      <c r="A219" s="102">
        <v>2240220350</v>
      </c>
      <c r="B219" s="102" t="s">
        <v>69</v>
      </c>
      <c r="C219" s="101" t="s">
        <v>95</v>
      </c>
      <c r="D219" s="37">
        <f>D220</f>
        <v>3.1</v>
      </c>
      <c r="E219" s="37">
        <f>E220</f>
        <v>3.1</v>
      </c>
      <c r="F219" s="37">
        <f>F220</f>
        <v>3.1</v>
      </c>
    </row>
    <row r="220" spans="1:6" ht="31.5">
      <c r="A220" s="102">
        <v>2240220350</v>
      </c>
      <c r="B220" s="100">
        <v>240</v>
      </c>
      <c r="C220" s="101" t="s">
        <v>223</v>
      </c>
      <c r="D220" s="37">
        <f>' № 5  рп, кцср, квр'!E722</f>
        <v>3.1</v>
      </c>
      <c r="E220" s="37">
        <f>' № 5  рп, кцср, квр'!F722</f>
        <v>3.1</v>
      </c>
      <c r="F220" s="37">
        <f>' № 5  рп, кцср, квр'!G722</f>
        <v>3.1</v>
      </c>
    </row>
    <row r="221" spans="1:6" ht="12.75">
      <c r="A221" s="102">
        <v>2240220350</v>
      </c>
      <c r="B221" s="100" t="s">
        <v>73</v>
      </c>
      <c r="C221" s="101" t="s">
        <v>74</v>
      </c>
      <c r="D221" s="37">
        <f>D222</f>
        <v>104</v>
      </c>
      <c r="E221" s="37">
        <f>E222</f>
        <v>104</v>
      </c>
      <c r="F221" s="37">
        <f>F222</f>
        <v>104</v>
      </c>
    </row>
    <row r="222" spans="1:6" ht="12.75">
      <c r="A222" s="102">
        <v>2240220350</v>
      </c>
      <c r="B222" s="100" t="s">
        <v>141</v>
      </c>
      <c r="C222" s="101" t="s">
        <v>142</v>
      </c>
      <c r="D222" s="37">
        <f>' № 5  рп, кцср, квр'!E724</f>
        <v>104</v>
      </c>
      <c r="E222" s="37">
        <f>' № 5  рп, кцср, квр'!F724</f>
        <v>104</v>
      </c>
      <c r="F222" s="37">
        <f>' № 5  рп, кцср, квр'!G724</f>
        <v>104</v>
      </c>
    </row>
    <row r="223" spans="1:6" ht="31.5">
      <c r="A223" s="100">
        <v>2240220360</v>
      </c>
      <c r="B223" s="100"/>
      <c r="C223" s="47" t="s">
        <v>227</v>
      </c>
      <c r="D223" s="37">
        <f aca="true" t="shared" si="56" ref="D223:F224">D224</f>
        <v>6.6</v>
      </c>
      <c r="E223" s="37">
        <f t="shared" si="56"/>
        <v>6.6</v>
      </c>
      <c r="F223" s="37">
        <f t="shared" si="56"/>
        <v>6.6</v>
      </c>
    </row>
    <row r="224" spans="1:6" ht="12.75">
      <c r="A224" s="100">
        <v>2240220360</v>
      </c>
      <c r="B224" s="102" t="s">
        <v>73</v>
      </c>
      <c r="C224" s="101" t="s">
        <v>74</v>
      </c>
      <c r="D224" s="37">
        <f t="shared" si="56"/>
        <v>6.6</v>
      </c>
      <c r="E224" s="37">
        <f t="shared" si="56"/>
        <v>6.6</v>
      </c>
      <c r="F224" s="37">
        <f t="shared" si="56"/>
        <v>6.6</v>
      </c>
    </row>
    <row r="225" spans="1:6" ht="12.75">
      <c r="A225" s="100">
        <v>2240220360</v>
      </c>
      <c r="B225" s="100">
        <v>350</v>
      </c>
      <c r="C225" s="47" t="s">
        <v>151</v>
      </c>
      <c r="D225" s="37">
        <f>' № 5  рп, кцср, квр'!E88</f>
        <v>6.6</v>
      </c>
      <c r="E225" s="37">
        <f>' № 5  рп, кцср, квр'!F88</f>
        <v>6.6</v>
      </c>
      <c r="F225" s="37">
        <f>' № 5  рп, кцср, квр'!G88</f>
        <v>6.6</v>
      </c>
    </row>
    <row r="226" spans="1:6" ht="12.75">
      <c r="A226" s="100">
        <v>2240300000</v>
      </c>
      <c r="B226" s="100"/>
      <c r="C226" s="101" t="s">
        <v>190</v>
      </c>
      <c r="D226" s="37">
        <f>D233+D230+D227</f>
        <v>2101.7</v>
      </c>
      <c r="E226" s="37">
        <f>E233+E230+E227</f>
        <v>1523.2</v>
      </c>
      <c r="F226" s="37">
        <f>F233+F230+F227</f>
        <v>1523.2</v>
      </c>
    </row>
    <row r="227" spans="1:6" ht="47.25">
      <c r="A227" s="100">
        <v>2240310320</v>
      </c>
      <c r="B227" s="100"/>
      <c r="C227" s="56" t="s">
        <v>245</v>
      </c>
      <c r="D227" s="37">
        <f aca="true" t="shared" si="57" ref="D227:F228">D228</f>
        <v>490.7</v>
      </c>
      <c r="E227" s="37">
        <f t="shared" si="57"/>
        <v>490.7</v>
      </c>
      <c r="F227" s="37">
        <f t="shared" si="57"/>
        <v>490.7</v>
      </c>
    </row>
    <row r="228" spans="1:6" ht="31.5">
      <c r="A228" s="100">
        <v>2240310320</v>
      </c>
      <c r="B228" s="102" t="s">
        <v>97</v>
      </c>
      <c r="C228" s="101" t="s">
        <v>98</v>
      </c>
      <c r="D228" s="37">
        <f t="shared" si="57"/>
        <v>490.7</v>
      </c>
      <c r="E228" s="37">
        <f t="shared" si="57"/>
        <v>490.7</v>
      </c>
      <c r="F228" s="37">
        <f t="shared" si="57"/>
        <v>490.7</v>
      </c>
    </row>
    <row r="229" spans="1:6" ht="31.5">
      <c r="A229" s="100">
        <v>2240310320</v>
      </c>
      <c r="B229" s="100">
        <v>630</v>
      </c>
      <c r="C229" s="101" t="s">
        <v>144</v>
      </c>
      <c r="D229" s="37">
        <f>' № 5  рп, кцср, квр'!E837</f>
        <v>490.7</v>
      </c>
      <c r="E229" s="37">
        <f>' № 5  рп, кцср, квр'!F837</f>
        <v>490.7</v>
      </c>
      <c r="F229" s="37">
        <f>' № 5  рп, кцср, квр'!G837</f>
        <v>490.7</v>
      </c>
    </row>
    <row r="230" spans="1:6" ht="47.25">
      <c r="A230" s="100">
        <v>2240320400</v>
      </c>
      <c r="B230" s="100"/>
      <c r="C230" s="101" t="s">
        <v>246</v>
      </c>
      <c r="D230" s="37">
        <f aca="true" t="shared" si="58" ref="D230:F231">D231</f>
        <v>656</v>
      </c>
      <c r="E230" s="37">
        <f t="shared" si="58"/>
        <v>396</v>
      </c>
      <c r="F230" s="37">
        <f t="shared" si="58"/>
        <v>396</v>
      </c>
    </row>
    <row r="231" spans="1:6" ht="31.5">
      <c r="A231" s="100">
        <v>2240320400</v>
      </c>
      <c r="B231" s="102" t="s">
        <v>69</v>
      </c>
      <c r="C231" s="101" t="s">
        <v>95</v>
      </c>
      <c r="D231" s="37">
        <f t="shared" si="58"/>
        <v>656</v>
      </c>
      <c r="E231" s="37">
        <f t="shared" si="58"/>
        <v>396</v>
      </c>
      <c r="F231" s="37">
        <f t="shared" si="58"/>
        <v>396</v>
      </c>
    </row>
    <row r="232" spans="1:6" ht="31.5">
      <c r="A232" s="100">
        <v>2240320400</v>
      </c>
      <c r="B232" s="100">
        <v>240</v>
      </c>
      <c r="C232" s="101" t="s">
        <v>223</v>
      </c>
      <c r="D232" s="37">
        <f>' № 5  рп, кцср, квр'!E840</f>
        <v>656</v>
      </c>
      <c r="E232" s="37">
        <f>' № 5  рп, кцср, квр'!F840</f>
        <v>396</v>
      </c>
      <c r="F232" s="37">
        <f>' № 5  рп, кцср, квр'!G840</f>
        <v>396</v>
      </c>
    </row>
    <row r="233" spans="1:6" ht="47.25">
      <c r="A233" s="100" t="s">
        <v>316</v>
      </c>
      <c r="B233" s="100"/>
      <c r="C233" s="101" t="s">
        <v>146</v>
      </c>
      <c r="D233" s="37">
        <f aca="true" t="shared" si="59" ref="D233:F234">D234</f>
        <v>955</v>
      </c>
      <c r="E233" s="37">
        <f t="shared" si="59"/>
        <v>636.5</v>
      </c>
      <c r="F233" s="37">
        <f t="shared" si="59"/>
        <v>636.5</v>
      </c>
    </row>
    <row r="234" spans="1:6" ht="31.5">
      <c r="A234" s="100" t="s">
        <v>316</v>
      </c>
      <c r="B234" s="102" t="s">
        <v>97</v>
      </c>
      <c r="C234" s="101" t="s">
        <v>98</v>
      </c>
      <c r="D234" s="37">
        <f t="shared" si="59"/>
        <v>955</v>
      </c>
      <c r="E234" s="37">
        <f t="shared" si="59"/>
        <v>636.5</v>
      </c>
      <c r="F234" s="37">
        <f t="shared" si="59"/>
        <v>636.5</v>
      </c>
    </row>
    <row r="235" spans="1:6" ht="31.5">
      <c r="A235" s="100" t="s">
        <v>316</v>
      </c>
      <c r="B235" s="100">
        <v>630</v>
      </c>
      <c r="C235" s="101" t="s">
        <v>144</v>
      </c>
      <c r="D235" s="37">
        <f>' № 5  рп, кцср, квр'!E843</f>
        <v>955</v>
      </c>
      <c r="E235" s="37">
        <f>' № 5  рп, кцср, квр'!F843</f>
        <v>636.5</v>
      </c>
      <c r="F235" s="37">
        <f>' № 5  рп, кцср, квр'!G843</f>
        <v>636.5</v>
      </c>
    </row>
    <row r="236" spans="1:6" ht="12.75">
      <c r="A236" s="159">
        <v>2240400000</v>
      </c>
      <c r="B236" s="159"/>
      <c r="C236" s="160" t="s">
        <v>187</v>
      </c>
      <c r="D236" s="37">
        <f>D237+D242</f>
        <v>9066.5</v>
      </c>
      <c r="E236" s="37">
        <f aca="true" t="shared" si="60" ref="E236:F236">E237+E242</f>
        <v>1315</v>
      </c>
      <c r="F236" s="37">
        <f t="shared" si="60"/>
        <v>1315</v>
      </c>
    </row>
    <row r="237" spans="1:6" ht="47.25">
      <c r="A237" s="100">
        <v>2240420390</v>
      </c>
      <c r="B237" s="100"/>
      <c r="C237" s="49" t="s">
        <v>67</v>
      </c>
      <c r="D237" s="37">
        <f>D238+D240</f>
        <v>698.3</v>
      </c>
      <c r="E237" s="37">
        <f>E238+E240</f>
        <v>698.3</v>
      </c>
      <c r="F237" s="37">
        <f>F238+F240</f>
        <v>698.3</v>
      </c>
    </row>
    <row r="238" spans="1:6" ht="31.5">
      <c r="A238" s="100">
        <v>2240420390</v>
      </c>
      <c r="B238" s="102" t="s">
        <v>69</v>
      </c>
      <c r="C238" s="101" t="s">
        <v>95</v>
      </c>
      <c r="D238" s="37">
        <f>D239</f>
        <v>20.3</v>
      </c>
      <c r="E238" s="37">
        <f>E239</f>
        <v>20.3</v>
      </c>
      <c r="F238" s="37">
        <f>F239</f>
        <v>20.3</v>
      </c>
    </row>
    <row r="239" spans="1:6" ht="31.5">
      <c r="A239" s="100">
        <v>2240420390</v>
      </c>
      <c r="B239" s="100">
        <v>240</v>
      </c>
      <c r="C239" s="101" t="s">
        <v>223</v>
      </c>
      <c r="D239" s="37">
        <f>' № 5  рп, кцср, квр'!E709</f>
        <v>20.3</v>
      </c>
      <c r="E239" s="37">
        <f>' № 5  рп, кцср, квр'!F709</f>
        <v>20.3</v>
      </c>
      <c r="F239" s="37">
        <f>' № 5  рп, кцср, квр'!G709</f>
        <v>20.3</v>
      </c>
    </row>
    <row r="240" spans="1:6" ht="12.75">
      <c r="A240" s="100">
        <v>2240420390</v>
      </c>
      <c r="B240" s="102" t="s">
        <v>73</v>
      </c>
      <c r="C240" s="101" t="s">
        <v>74</v>
      </c>
      <c r="D240" s="37">
        <f>D241</f>
        <v>678</v>
      </c>
      <c r="E240" s="37">
        <f>E241</f>
        <v>678</v>
      </c>
      <c r="F240" s="37">
        <f>F241</f>
        <v>678</v>
      </c>
    </row>
    <row r="241" spans="1:6" ht="12.75">
      <c r="A241" s="100">
        <v>2240420390</v>
      </c>
      <c r="B241" s="102" t="s">
        <v>141</v>
      </c>
      <c r="C241" s="101" t="s">
        <v>142</v>
      </c>
      <c r="D241" s="37">
        <f>' № 5  рп, кцср, квр'!E711</f>
        <v>678</v>
      </c>
      <c r="E241" s="37">
        <f>' № 5  рп, кцср, квр'!F711</f>
        <v>678</v>
      </c>
      <c r="F241" s="37">
        <f>' № 5  рп, кцср, квр'!G711</f>
        <v>678</v>
      </c>
    </row>
    <row r="242" spans="1:6" ht="12.75">
      <c r="A242" s="100" t="s">
        <v>315</v>
      </c>
      <c r="B242" s="100"/>
      <c r="C242" s="101" t="s">
        <v>222</v>
      </c>
      <c r="D242" s="37">
        <f aca="true" t="shared" si="61" ref="D242:F243">D243</f>
        <v>8368.2</v>
      </c>
      <c r="E242" s="37">
        <f t="shared" si="61"/>
        <v>616.7</v>
      </c>
      <c r="F242" s="37">
        <f t="shared" si="61"/>
        <v>616.7</v>
      </c>
    </row>
    <row r="243" spans="1:6" ht="12.75">
      <c r="A243" s="100" t="s">
        <v>315</v>
      </c>
      <c r="B243" s="1" t="s">
        <v>73</v>
      </c>
      <c r="C243" s="47" t="s">
        <v>74</v>
      </c>
      <c r="D243" s="37">
        <f t="shared" si="61"/>
        <v>8368.2</v>
      </c>
      <c r="E243" s="37">
        <f t="shared" si="61"/>
        <v>616.7</v>
      </c>
      <c r="F243" s="37">
        <f t="shared" si="61"/>
        <v>616.7</v>
      </c>
    </row>
    <row r="244" spans="1:6" ht="31.5">
      <c r="A244" s="100" t="s">
        <v>315</v>
      </c>
      <c r="B244" s="1" t="s">
        <v>101</v>
      </c>
      <c r="C244" s="47" t="s">
        <v>102</v>
      </c>
      <c r="D244" s="37">
        <f>' № 5  рп, кцср, квр'!E739</f>
        <v>8368.2</v>
      </c>
      <c r="E244" s="37">
        <f>' № 5  рп, кцср, квр'!F739</f>
        <v>616.7</v>
      </c>
      <c r="F244" s="37">
        <f>' № 5  рп, кцср, квр'!G739</f>
        <v>616.7</v>
      </c>
    </row>
    <row r="245" spans="1:6" ht="12.75">
      <c r="A245" s="100">
        <v>2240500000</v>
      </c>
      <c r="B245" s="100"/>
      <c r="C245" s="101" t="s">
        <v>133</v>
      </c>
      <c r="D245" s="37">
        <f>D246+D250</f>
        <v>839.1999999999999</v>
      </c>
      <c r="E245" s="37">
        <f>E246+E250</f>
        <v>660.8</v>
      </c>
      <c r="F245" s="37">
        <f>F246+F250</f>
        <v>660.8</v>
      </c>
    </row>
    <row r="246" spans="1:6" ht="31.5">
      <c r="A246" s="100">
        <v>2240520410</v>
      </c>
      <c r="B246" s="100"/>
      <c r="C246" s="101" t="s">
        <v>203</v>
      </c>
      <c r="D246" s="37">
        <f>D247</f>
        <v>215.39999999999998</v>
      </c>
      <c r="E246" s="37">
        <f>E247</f>
        <v>215.39999999999998</v>
      </c>
      <c r="F246" s="37">
        <f>F247</f>
        <v>215.39999999999998</v>
      </c>
    </row>
    <row r="247" spans="1:6" ht="12.75">
      <c r="A247" s="100">
        <v>2240520410</v>
      </c>
      <c r="B247" s="100" t="s">
        <v>70</v>
      </c>
      <c r="C247" s="101" t="s">
        <v>71</v>
      </c>
      <c r="D247" s="37">
        <f>D248+D249</f>
        <v>215.39999999999998</v>
      </c>
      <c r="E247" s="37">
        <f>E248+E249</f>
        <v>215.39999999999998</v>
      </c>
      <c r="F247" s="37">
        <f>F248+F249</f>
        <v>215.39999999999998</v>
      </c>
    </row>
    <row r="248" spans="1:6" ht="12.75">
      <c r="A248" s="100">
        <v>2240520410</v>
      </c>
      <c r="B248" s="100">
        <v>850</v>
      </c>
      <c r="C248" s="101" t="s">
        <v>100</v>
      </c>
      <c r="D248" s="37">
        <f>' № 5  рп, кцср, квр'!E92</f>
        <v>126.8</v>
      </c>
      <c r="E248" s="37">
        <f>' № 5  рп, кцср, квр'!F92</f>
        <v>126.8</v>
      </c>
      <c r="F248" s="37">
        <f>' № 5  рп, кцср, квр'!G92</f>
        <v>126.8</v>
      </c>
    </row>
    <row r="249" spans="1:6" ht="31.5">
      <c r="A249" s="100">
        <v>2240520410</v>
      </c>
      <c r="B249" s="100">
        <v>860</v>
      </c>
      <c r="C249" s="101" t="s">
        <v>226</v>
      </c>
      <c r="D249" s="37">
        <f>' № 5  рп, кцср, квр'!E70</f>
        <v>88.6</v>
      </c>
      <c r="E249" s="37">
        <f>' № 5  рп, кцср, квр'!F70</f>
        <v>88.6</v>
      </c>
      <c r="F249" s="37">
        <f>' № 5  рп, кцср, квр'!G70</f>
        <v>88.6</v>
      </c>
    </row>
    <row r="250" spans="1:6" ht="31.5">
      <c r="A250" s="100">
        <v>2240520460</v>
      </c>
      <c r="B250" s="100"/>
      <c r="C250" s="101" t="s">
        <v>152</v>
      </c>
      <c r="D250" s="37">
        <f aca="true" t="shared" si="62" ref="D250:F251">D251</f>
        <v>623.8</v>
      </c>
      <c r="E250" s="37">
        <f t="shared" si="62"/>
        <v>445.4</v>
      </c>
      <c r="F250" s="37">
        <f t="shared" si="62"/>
        <v>445.4</v>
      </c>
    </row>
    <row r="251" spans="1:6" ht="31.5">
      <c r="A251" s="100">
        <v>2240520460</v>
      </c>
      <c r="B251" s="102" t="s">
        <v>69</v>
      </c>
      <c r="C251" s="101" t="s">
        <v>95</v>
      </c>
      <c r="D251" s="37">
        <f t="shared" si="62"/>
        <v>623.8</v>
      </c>
      <c r="E251" s="37">
        <f t="shared" si="62"/>
        <v>445.4</v>
      </c>
      <c r="F251" s="37">
        <f t="shared" si="62"/>
        <v>445.4</v>
      </c>
    </row>
    <row r="252" spans="1:6" ht="31.5">
      <c r="A252" s="100">
        <v>2240520460</v>
      </c>
      <c r="B252" s="100">
        <v>240</v>
      </c>
      <c r="C252" s="101" t="s">
        <v>223</v>
      </c>
      <c r="D252" s="37">
        <f>' № 5  рп, кцср, квр'!E95</f>
        <v>623.8</v>
      </c>
      <c r="E252" s="37">
        <f>' № 5  рп, кцср, квр'!F95</f>
        <v>445.4</v>
      </c>
      <c r="F252" s="37">
        <f>' № 5  рп, кцср, квр'!G95</f>
        <v>445.4</v>
      </c>
    </row>
    <row r="253" spans="1:6" ht="31.5">
      <c r="A253" s="100">
        <v>2240600000</v>
      </c>
      <c r="B253" s="10"/>
      <c r="C253" s="49" t="s">
        <v>137</v>
      </c>
      <c r="D253" s="37">
        <f>D254+D257+D260+D263</f>
        <v>50.1</v>
      </c>
      <c r="E253" s="37">
        <f>E254+E257+E260+E263</f>
        <v>126.89999999999999</v>
      </c>
      <c r="F253" s="37">
        <f>F254+F257+F260+F263</f>
        <v>126.89999999999999</v>
      </c>
    </row>
    <row r="254" spans="1:6" ht="12.75">
      <c r="A254" s="10" t="s">
        <v>309</v>
      </c>
      <c r="B254" s="11"/>
      <c r="C254" s="101" t="s">
        <v>140</v>
      </c>
      <c r="D254" s="37">
        <f aca="true" t="shared" si="63" ref="D254:F255">D255</f>
        <v>0</v>
      </c>
      <c r="E254" s="37">
        <f t="shared" si="63"/>
        <v>54</v>
      </c>
      <c r="F254" s="37">
        <f t="shared" si="63"/>
        <v>54</v>
      </c>
    </row>
    <row r="255" spans="1:6" ht="31.5">
      <c r="A255" s="10" t="s">
        <v>309</v>
      </c>
      <c r="B255" s="102" t="s">
        <v>69</v>
      </c>
      <c r="C255" s="101" t="s">
        <v>95</v>
      </c>
      <c r="D255" s="37">
        <f t="shared" si="63"/>
        <v>0</v>
      </c>
      <c r="E255" s="37">
        <f t="shared" si="63"/>
        <v>54</v>
      </c>
      <c r="F255" s="37">
        <f t="shared" si="63"/>
        <v>54</v>
      </c>
    </row>
    <row r="256" spans="1:6" ht="31.5">
      <c r="A256" s="10" t="s">
        <v>309</v>
      </c>
      <c r="B256" s="100">
        <v>240</v>
      </c>
      <c r="C256" s="101" t="s">
        <v>223</v>
      </c>
      <c r="D256" s="37">
        <f>' № 5  рп, кцср, квр'!E587</f>
        <v>0</v>
      </c>
      <c r="E256" s="37">
        <f>' № 5  рп, кцср, квр'!F587</f>
        <v>54</v>
      </c>
      <c r="F256" s="37">
        <f>' № 5  рп, кцср, квр'!G587</f>
        <v>54</v>
      </c>
    </row>
    <row r="257" spans="1:6" ht="16.5" customHeight="1">
      <c r="A257" s="10" t="s">
        <v>310</v>
      </c>
      <c r="B257" s="10"/>
      <c r="C257" s="101" t="s">
        <v>134</v>
      </c>
      <c r="D257" s="37">
        <f aca="true" t="shared" si="64" ref="D257:F258">D258</f>
        <v>0</v>
      </c>
      <c r="E257" s="37">
        <f t="shared" si="64"/>
        <v>22.8</v>
      </c>
      <c r="F257" s="37">
        <f t="shared" si="64"/>
        <v>22.8</v>
      </c>
    </row>
    <row r="258" spans="1:6" ht="31.5">
      <c r="A258" s="10" t="s">
        <v>310</v>
      </c>
      <c r="B258" s="102" t="s">
        <v>69</v>
      </c>
      <c r="C258" s="101" t="s">
        <v>95</v>
      </c>
      <c r="D258" s="37">
        <f t="shared" si="64"/>
        <v>0</v>
      </c>
      <c r="E258" s="37">
        <f t="shared" si="64"/>
        <v>22.8</v>
      </c>
      <c r="F258" s="37">
        <f t="shared" si="64"/>
        <v>22.8</v>
      </c>
    </row>
    <row r="259" spans="1:6" ht="31.5">
      <c r="A259" s="10" t="s">
        <v>310</v>
      </c>
      <c r="B259" s="100">
        <v>240</v>
      </c>
      <c r="C259" s="101" t="s">
        <v>223</v>
      </c>
      <c r="D259" s="37">
        <f>' № 5  рп, кцср, квр'!E590</f>
        <v>0</v>
      </c>
      <c r="E259" s="37">
        <f>' № 5  рп, кцср, квр'!F590</f>
        <v>22.8</v>
      </c>
      <c r="F259" s="37">
        <f>' № 5  рп, кцср, квр'!G590</f>
        <v>22.8</v>
      </c>
    </row>
    <row r="260" spans="1:6" ht="18" customHeight="1">
      <c r="A260" s="10" t="s">
        <v>311</v>
      </c>
      <c r="B260" s="10"/>
      <c r="C260" s="101" t="s">
        <v>135</v>
      </c>
      <c r="D260" s="37">
        <f aca="true" t="shared" si="65" ref="D260:F261">D261</f>
        <v>14.1</v>
      </c>
      <c r="E260" s="37">
        <f t="shared" si="65"/>
        <v>14.1</v>
      </c>
      <c r="F260" s="37">
        <f t="shared" si="65"/>
        <v>14.1</v>
      </c>
    </row>
    <row r="261" spans="1:6" ht="31.5">
      <c r="A261" s="10" t="s">
        <v>311</v>
      </c>
      <c r="B261" s="102" t="s">
        <v>69</v>
      </c>
      <c r="C261" s="101" t="s">
        <v>95</v>
      </c>
      <c r="D261" s="37">
        <f t="shared" si="65"/>
        <v>14.1</v>
      </c>
      <c r="E261" s="37">
        <f t="shared" si="65"/>
        <v>14.1</v>
      </c>
      <c r="F261" s="37">
        <f t="shared" si="65"/>
        <v>14.1</v>
      </c>
    </row>
    <row r="262" spans="1:6" ht="31.5">
      <c r="A262" s="10" t="s">
        <v>311</v>
      </c>
      <c r="B262" s="100">
        <v>240</v>
      </c>
      <c r="C262" s="101" t="s">
        <v>223</v>
      </c>
      <c r="D262" s="37">
        <f>' № 5  рп, кцср, квр'!E593</f>
        <v>14.1</v>
      </c>
      <c r="E262" s="37">
        <f>' № 5  рп, кцср, квр'!F593</f>
        <v>14.1</v>
      </c>
      <c r="F262" s="37">
        <f>' № 5  рп, кцср, квр'!G593</f>
        <v>14.1</v>
      </c>
    </row>
    <row r="263" spans="1:6" ht="12.75">
      <c r="A263" s="10" t="s">
        <v>312</v>
      </c>
      <c r="B263" s="10"/>
      <c r="C263" s="101" t="s">
        <v>136</v>
      </c>
      <c r="D263" s="37">
        <f aca="true" t="shared" si="66" ref="D263:F264">D264</f>
        <v>36</v>
      </c>
      <c r="E263" s="37">
        <f t="shared" si="66"/>
        <v>36</v>
      </c>
      <c r="F263" s="37">
        <f t="shared" si="66"/>
        <v>36</v>
      </c>
    </row>
    <row r="264" spans="1:6" ht="12.75">
      <c r="A264" s="10" t="s">
        <v>312</v>
      </c>
      <c r="B264" s="102" t="s">
        <v>73</v>
      </c>
      <c r="C264" s="101" t="s">
        <v>74</v>
      </c>
      <c r="D264" s="37">
        <f t="shared" si="66"/>
        <v>36</v>
      </c>
      <c r="E264" s="37">
        <f t="shared" si="66"/>
        <v>36</v>
      </c>
      <c r="F264" s="37">
        <f t="shared" si="66"/>
        <v>36</v>
      </c>
    </row>
    <row r="265" spans="1:6" ht="31.5">
      <c r="A265" s="10" t="s">
        <v>312</v>
      </c>
      <c r="B265" s="10" t="s">
        <v>348</v>
      </c>
      <c r="C265" s="136" t="s">
        <v>349</v>
      </c>
      <c r="D265" s="37">
        <f>' № 5  рп, кцср, квр'!E596</f>
        <v>36</v>
      </c>
      <c r="E265" s="37">
        <f>' № 5  рп, кцср, квр'!F596</f>
        <v>36</v>
      </c>
      <c r="F265" s="37">
        <f>' № 5  рп, кцср, квр'!G596</f>
        <v>36</v>
      </c>
    </row>
    <row r="266" spans="1:6" ht="31.5">
      <c r="A266" s="100">
        <v>2250000000</v>
      </c>
      <c r="B266" s="100"/>
      <c r="C266" s="101" t="s">
        <v>254</v>
      </c>
      <c r="D266" s="37">
        <f>D267+D277</f>
        <v>23104.6</v>
      </c>
      <c r="E266" s="37">
        <f>E267+E277</f>
        <v>16733</v>
      </c>
      <c r="F266" s="37">
        <f>F267+F277</f>
        <v>16733</v>
      </c>
    </row>
    <row r="267" spans="1:6" ht="31.5">
      <c r="A267" s="100">
        <v>2250100000</v>
      </c>
      <c r="B267" s="100"/>
      <c r="C267" s="101" t="s">
        <v>255</v>
      </c>
      <c r="D267" s="37">
        <f>D271+D274+D268</f>
        <v>17637.999999999996</v>
      </c>
      <c r="E267" s="37">
        <f aca="true" t="shared" si="67" ref="E267:F267">E271+E274+E268</f>
        <v>16733</v>
      </c>
      <c r="F267" s="37">
        <f t="shared" si="67"/>
        <v>16733</v>
      </c>
    </row>
    <row r="268" spans="1:6" ht="63">
      <c r="A268" s="308">
        <v>2250111430</v>
      </c>
      <c r="B268" s="308"/>
      <c r="C268" s="42" t="s">
        <v>763</v>
      </c>
      <c r="D268" s="37">
        <f>D269</f>
        <v>311.6</v>
      </c>
      <c r="E268" s="37">
        <f aca="true" t="shared" si="68" ref="E268:F269">E269</f>
        <v>0</v>
      </c>
      <c r="F268" s="37">
        <f t="shared" si="68"/>
        <v>0</v>
      </c>
    </row>
    <row r="269" spans="1:6" ht="31.5">
      <c r="A269" s="308">
        <v>2250111430</v>
      </c>
      <c r="B269" s="307" t="s">
        <v>97</v>
      </c>
      <c r="C269" s="309" t="s">
        <v>98</v>
      </c>
      <c r="D269" s="37">
        <f>D270</f>
        <v>311.6</v>
      </c>
      <c r="E269" s="37">
        <f t="shared" si="68"/>
        <v>0</v>
      </c>
      <c r="F269" s="37">
        <f t="shared" si="68"/>
        <v>0</v>
      </c>
    </row>
    <row r="270" spans="1:6" ht="12.75">
      <c r="A270" s="308">
        <v>2250111430</v>
      </c>
      <c r="B270" s="308">
        <v>610</v>
      </c>
      <c r="C270" s="309" t="s">
        <v>104</v>
      </c>
      <c r="D270" s="37">
        <f>' № 5  рп, кцср, квр'!E802</f>
        <v>311.6</v>
      </c>
      <c r="E270" s="37">
        <f>' № 5  рп, кцср, квр'!F802</f>
        <v>0</v>
      </c>
      <c r="F270" s="37">
        <f>' № 5  рп, кцср, квр'!G802</f>
        <v>0</v>
      </c>
    </row>
    <row r="271" spans="1:6" ht="31.5">
      <c r="A271" s="100">
        <v>2250120010</v>
      </c>
      <c r="B271" s="100"/>
      <c r="C271" s="101" t="s">
        <v>123</v>
      </c>
      <c r="D271" s="37">
        <f aca="true" t="shared" si="69" ref="D271:F272">D272</f>
        <v>17323.3</v>
      </c>
      <c r="E271" s="37">
        <f t="shared" si="69"/>
        <v>16733</v>
      </c>
      <c r="F271" s="37">
        <f t="shared" si="69"/>
        <v>16733</v>
      </c>
    </row>
    <row r="272" spans="1:6" ht="31.5">
      <c r="A272" s="100">
        <v>2250120010</v>
      </c>
      <c r="B272" s="102" t="s">
        <v>97</v>
      </c>
      <c r="C272" s="101" t="s">
        <v>98</v>
      </c>
      <c r="D272" s="37">
        <f t="shared" si="69"/>
        <v>17323.3</v>
      </c>
      <c r="E272" s="37">
        <f t="shared" si="69"/>
        <v>16733</v>
      </c>
      <c r="F272" s="37">
        <f t="shared" si="69"/>
        <v>16733</v>
      </c>
    </row>
    <row r="273" spans="1:6" ht="12.75">
      <c r="A273" s="100">
        <v>2250120010</v>
      </c>
      <c r="B273" s="100">
        <v>610</v>
      </c>
      <c r="C273" s="101" t="s">
        <v>104</v>
      </c>
      <c r="D273" s="37">
        <f>' № 5  рп, кцср, квр'!E805</f>
        <v>17323.3</v>
      </c>
      <c r="E273" s="37">
        <f>' № 5  рп, кцср, квр'!F805</f>
        <v>16733</v>
      </c>
      <c r="F273" s="37">
        <f>' № 5  рп, кцср, квр'!G805</f>
        <v>16733</v>
      </c>
    </row>
    <row r="274" spans="1:6" ht="63">
      <c r="A274" s="308" t="s">
        <v>764</v>
      </c>
      <c r="B274" s="308"/>
      <c r="C274" s="42" t="s">
        <v>765</v>
      </c>
      <c r="D274" s="37">
        <f>D275</f>
        <v>3.1</v>
      </c>
      <c r="E274" s="37">
        <f aca="true" t="shared" si="70" ref="E274:F275">E275</f>
        <v>0</v>
      </c>
      <c r="F274" s="37">
        <f t="shared" si="70"/>
        <v>0</v>
      </c>
    </row>
    <row r="275" spans="1:6" ht="31.5">
      <c r="A275" s="308" t="s">
        <v>764</v>
      </c>
      <c r="B275" s="307" t="s">
        <v>97</v>
      </c>
      <c r="C275" s="309" t="s">
        <v>98</v>
      </c>
      <c r="D275" s="37">
        <f>D276</f>
        <v>3.1</v>
      </c>
      <c r="E275" s="37">
        <f t="shared" si="70"/>
        <v>0</v>
      </c>
      <c r="F275" s="37">
        <f t="shared" si="70"/>
        <v>0</v>
      </c>
    </row>
    <row r="276" spans="1:6" ht="12.75">
      <c r="A276" s="308" t="s">
        <v>764</v>
      </c>
      <c r="B276" s="308">
        <v>610</v>
      </c>
      <c r="C276" s="309" t="s">
        <v>104</v>
      </c>
      <c r="D276" s="37">
        <f>' № 5  рп, кцср, квр'!E808</f>
        <v>3.1</v>
      </c>
      <c r="E276" s="37">
        <f>' № 5  рп, кцср, квр'!F808</f>
        <v>0</v>
      </c>
      <c r="F276" s="37">
        <f>' № 5  рп, кцср, квр'!G808</f>
        <v>0</v>
      </c>
    </row>
    <row r="277" spans="1:6" ht="47.25">
      <c r="A277" s="159">
        <v>2250200000</v>
      </c>
      <c r="B277" s="159"/>
      <c r="C277" s="160" t="s">
        <v>368</v>
      </c>
      <c r="D277" s="37">
        <f>D281+D278</f>
        <v>5466.6</v>
      </c>
      <c r="E277" s="37">
        <f aca="true" t="shared" si="71" ref="E277:F277">E281+E278</f>
        <v>0</v>
      </c>
      <c r="F277" s="37">
        <f t="shared" si="71"/>
        <v>0</v>
      </c>
    </row>
    <row r="278" spans="1:6" ht="78.75">
      <c r="A278" s="112">
        <v>2250210480</v>
      </c>
      <c r="B278" s="179"/>
      <c r="C278" s="117" t="s">
        <v>671</v>
      </c>
      <c r="D278" s="37">
        <f>D279</f>
        <v>2733.3</v>
      </c>
      <c r="E278" s="37">
        <f aca="true" t="shared" si="72" ref="E278:F279">E279</f>
        <v>0</v>
      </c>
      <c r="F278" s="37">
        <f t="shared" si="72"/>
        <v>0</v>
      </c>
    </row>
    <row r="279" spans="1:6" ht="31.5">
      <c r="A279" s="112">
        <v>2250210480</v>
      </c>
      <c r="B279" s="178" t="s">
        <v>97</v>
      </c>
      <c r="C279" s="180" t="s">
        <v>98</v>
      </c>
      <c r="D279" s="37">
        <f>D280</f>
        <v>2733.3</v>
      </c>
      <c r="E279" s="37">
        <f t="shared" si="72"/>
        <v>0</v>
      </c>
      <c r="F279" s="37">
        <f t="shared" si="72"/>
        <v>0</v>
      </c>
    </row>
    <row r="280" spans="1:6" ht="12.75">
      <c r="A280" s="112">
        <v>2250210480</v>
      </c>
      <c r="B280" s="179">
        <v>610</v>
      </c>
      <c r="C280" s="180" t="s">
        <v>104</v>
      </c>
      <c r="D280" s="37">
        <f>' № 5  рп, кцср, квр'!E812</f>
        <v>2733.3</v>
      </c>
      <c r="E280" s="37">
        <f>' № 5  рп, кцср, квр'!F812</f>
        <v>0</v>
      </c>
      <c r="F280" s="37">
        <f>' № 5  рп, кцср, квр'!G812</f>
        <v>0</v>
      </c>
    </row>
    <row r="281" spans="1:6" ht="78.75">
      <c r="A281" s="112" t="s">
        <v>352</v>
      </c>
      <c r="B281" s="159"/>
      <c r="C281" s="117" t="s">
        <v>297</v>
      </c>
      <c r="D281" s="37">
        <f>D282</f>
        <v>2733.3</v>
      </c>
      <c r="E281" s="37">
        <f aca="true" t="shared" si="73" ref="E281:F282">E282</f>
        <v>0</v>
      </c>
      <c r="F281" s="37">
        <f t="shared" si="73"/>
        <v>0</v>
      </c>
    </row>
    <row r="282" spans="1:6" ht="31.5">
      <c r="A282" s="112" t="s">
        <v>352</v>
      </c>
      <c r="B282" s="158" t="s">
        <v>97</v>
      </c>
      <c r="C282" s="160" t="s">
        <v>98</v>
      </c>
      <c r="D282" s="37">
        <f>D283</f>
        <v>2733.3</v>
      </c>
      <c r="E282" s="37">
        <f t="shared" si="73"/>
        <v>0</v>
      </c>
      <c r="F282" s="37">
        <f t="shared" si="73"/>
        <v>0</v>
      </c>
    </row>
    <row r="283" spans="1:6" ht="12.75">
      <c r="A283" s="112" t="s">
        <v>352</v>
      </c>
      <c r="B283" s="159">
        <v>610</v>
      </c>
      <c r="C283" s="160" t="s">
        <v>104</v>
      </c>
      <c r="D283" s="37">
        <f>' № 5  рп, кцср, квр'!E815</f>
        <v>2733.3</v>
      </c>
      <c r="E283" s="37">
        <f>' № 5  рп, кцср, квр'!F815</f>
        <v>0</v>
      </c>
      <c r="F283" s="37">
        <f>' № 5  рп, кцср, квр'!G815</f>
        <v>0</v>
      </c>
    </row>
    <row r="284" spans="1:6" ht="47.25">
      <c r="A284" s="28">
        <v>2300000000</v>
      </c>
      <c r="B284" s="16"/>
      <c r="C284" s="45" t="s">
        <v>340</v>
      </c>
      <c r="D284" s="36">
        <f>D285+D300+D347</f>
        <v>80026.40000000001</v>
      </c>
      <c r="E284" s="36">
        <f>E285+E300+E347</f>
        <v>39632.4</v>
      </c>
      <c r="F284" s="36">
        <f>F285+F300+F347</f>
        <v>12866.400000000001</v>
      </c>
    </row>
    <row r="285" spans="1:6" ht="47.25">
      <c r="A285" s="102">
        <v>2310000000</v>
      </c>
      <c r="B285" s="100"/>
      <c r="C285" s="101" t="s">
        <v>212</v>
      </c>
      <c r="D285" s="37">
        <f>D286+D293</f>
        <v>18110.8</v>
      </c>
      <c r="E285" s="37">
        <f aca="true" t="shared" si="74" ref="E285:F285">E286+E293</f>
        <v>16259.199999999999</v>
      </c>
      <c r="F285" s="37">
        <f t="shared" si="74"/>
        <v>155.1</v>
      </c>
    </row>
    <row r="286" spans="1:6" ht="47.25">
      <c r="A286" s="102" t="s">
        <v>304</v>
      </c>
      <c r="B286" s="24"/>
      <c r="C286" s="101" t="s">
        <v>229</v>
      </c>
      <c r="D286" s="37">
        <f>D290+D287</f>
        <v>16509</v>
      </c>
      <c r="E286" s="37">
        <f>E290+E287</f>
        <v>16259.199999999999</v>
      </c>
      <c r="F286" s="37">
        <f>F290+F287</f>
        <v>155.1</v>
      </c>
    </row>
    <row r="287" spans="1:6" ht="12.75">
      <c r="A287" s="100" t="s">
        <v>305</v>
      </c>
      <c r="B287" s="100"/>
      <c r="C287" s="62" t="s">
        <v>231</v>
      </c>
      <c r="D287" s="37">
        <f aca="true" t="shared" si="75" ref="D287:F288">D288</f>
        <v>990.0999999999999</v>
      </c>
      <c r="E287" s="37">
        <f t="shared" si="75"/>
        <v>38.7</v>
      </c>
      <c r="F287" s="37">
        <f t="shared" si="75"/>
        <v>0</v>
      </c>
    </row>
    <row r="288" spans="1:6" ht="31.5">
      <c r="A288" s="100" t="s">
        <v>305</v>
      </c>
      <c r="B288" s="102" t="s">
        <v>69</v>
      </c>
      <c r="C288" s="56" t="s">
        <v>95</v>
      </c>
      <c r="D288" s="37">
        <f t="shared" si="75"/>
        <v>990.0999999999999</v>
      </c>
      <c r="E288" s="37">
        <f t="shared" si="75"/>
        <v>38.7</v>
      </c>
      <c r="F288" s="37">
        <f t="shared" si="75"/>
        <v>0</v>
      </c>
    </row>
    <row r="289" spans="1:6" ht="31.5">
      <c r="A289" s="100" t="s">
        <v>305</v>
      </c>
      <c r="B289" s="100">
        <v>240</v>
      </c>
      <c r="C289" s="56" t="s">
        <v>223</v>
      </c>
      <c r="D289" s="37">
        <f>' № 5  рп, кцср, квр'!E284</f>
        <v>990.0999999999999</v>
      </c>
      <c r="E289" s="37">
        <f>' № 5  рп, кцср, квр'!F284</f>
        <v>38.7</v>
      </c>
      <c r="F289" s="37">
        <f>' № 5  рп, кцср, квр'!G284</f>
        <v>0</v>
      </c>
    </row>
    <row r="290" spans="1:6" ht="12.75">
      <c r="A290" s="102" t="s">
        <v>306</v>
      </c>
      <c r="B290" s="100"/>
      <c r="C290" s="97" t="s">
        <v>221</v>
      </c>
      <c r="D290" s="37">
        <f aca="true" t="shared" si="76" ref="D290:F291">D291</f>
        <v>15518.900000000001</v>
      </c>
      <c r="E290" s="37">
        <f t="shared" si="76"/>
        <v>16220.499999999998</v>
      </c>
      <c r="F290" s="37">
        <f t="shared" si="76"/>
        <v>155.1</v>
      </c>
    </row>
    <row r="291" spans="1:6" ht="31.5">
      <c r="A291" s="102" t="s">
        <v>306</v>
      </c>
      <c r="B291" s="102" t="s">
        <v>69</v>
      </c>
      <c r="C291" s="101" t="s">
        <v>95</v>
      </c>
      <c r="D291" s="37">
        <f t="shared" si="76"/>
        <v>15518.900000000001</v>
      </c>
      <c r="E291" s="37">
        <f t="shared" si="76"/>
        <v>16220.499999999998</v>
      </c>
      <c r="F291" s="37">
        <f t="shared" si="76"/>
        <v>155.1</v>
      </c>
    </row>
    <row r="292" spans="1:6" ht="31.5">
      <c r="A292" s="102" t="s">
        <v>306</v>
      </c>
      <c r="B292" s="100">
        <v>240</v>
      </c>
      <c r="C292" s="101" t="s">
        <v>223</v>
      </c>
      <c r="D292" s="37">
        <f>' № 5  рп, кцср, квр'!E287</f>
        <v>15518.900000000001</v>
      </c>
      <c r="E292" s="37">
        <f>' № 5  рп, кцср, квр'!F287</f>
        <v>16220.499999999998</v>
      </c>
      <c r="F292" s="37">
        <f>' № 5  рп, кцср, квр'!G287</f>
        <v>155.1</v>
      </c>
    </row>
    <row r="293" spans="1:6" ht="12.75">
      <c r="A293" s="155">
        <v>2310100000</v>
      </c>
      <c r="B293" s="156"/>
      <c r="C293" s="116" t="s">
        <v>362</v>
      </c>
      <c r="D293" s="21">
        <f>D294+D297</f>
        <v>1601.8000000000002</v>
      </c>
      <c r="E293" s="21">
        <f aca="true" t="shared" si="77" ref="E293:F293">E294+E297</f>
        <v>0</v>
      </c>
      <c r="F293" s="21">
        <f t="shared" si="77"/>
        <v>0</v>
      </c>
    </row>
    <row r="294" spans="1:6" ht="12.75">
      <c r="A294" s="155">
        <v>2310111180</v>
      </c>
      <c r="B294" s="156"/>
      <c r="C294" s="71" t="s">
        <v>363</v>
      </c>
      <c r="D294" s="21">
        <f>D295</f>
        <v>1000</v>
      </c>
      <c r="E294" s="21">
        <f aca="true" t="shared" si="78" ref="E294:F295">E295</f>
        <v>0</v>
      </c>
      <c r="F294" s="21">
        <f t="shared" si="78"/>
        <v>0</v>
      </c>
    </row>
    <row r="295" spans="1:6" ht="31.5">
      <c r="A295" s="155">
        <v>2310111180</v>
      </c>
      <c r="B295" s="155" t="s">
        <v>69</v>
      </c>
      <c r="C295" s="157" t="s">
        <v>95</v>
      </c>
      <c r="D295" s="21">
        <f>D296</f>
        <v>1000</v>
      </c>
      <c r="E295" s="21">
        <f t="shared" si="78"/>
        <v>0</v>
      </c>
      <c r="F295" s="21">
        <f t="shared" si="78"/>
        <v>0</v>
      </c>
    </row>
    <row r="296" spans="1:6" ht="31.5">
      <c r="A296" s="155">
        <v>2310111180</v>
      </c>
      <c r="B296" s="156">
        <v>240</v>
      </c>
      <c r="C296" s="157" t="s">
        <v>223</v>
      </c>
      <c r="D296" s="21">
        <f>' № 5  рп, кцср, квр'!E291</f>
        <v>1000</v>
      </c>
      <c r="E296" s="21">
        <f>' № 5  рп, кцср, квр'!F291</f>
        <v>0</v>
      </c>
      <c r="F296" s="21">
        <f>' № 5  рп, кцср, квр'!G291</f>
        <v>0</v>
      </c>
    </row>
    <row r="297" spans="1:6" ht="12.75">
      <c r="A297" s="155">
        <v>2310120100</v>
      </c>
      <c r="B297" s="156"/>
      <c r="C297" s="157" t="s">
        <v>231</v>
      </c>
      <c r="D297" s="21">
        <f>D298</f>
        <v>601.8000000000001</v>
      </c>
      <c r="E297" s="21">
        <f aca="true" t="shared" si="79" ref="E297:F298">E298</f>
        <v>0</v>
      </c>
      <c r="F297" s="21">
        <f t="shared" si="79"/>
        <v>0</v>
      </c>
    </row>
    <row r="298" spans="1:6" ht="31.5">
      <c r="A298" s="155">
        <v>2310120100</v>
      </c>
      <c r="B298" s="155" t="s">
        <v>69</v>
      </c>
      <c r="C298" s="157" t="s">
        <v>95</v>
      </c>
      <c r="D298" s="21">
        <f>D299</f>
        <v>601.8000000000001</v>
      </c>
      <c r="E298" s="21">
        <f t="shared" si="79"/>
        <v>0</v>
      </c>
      <c r="F298" s="21">
        <f t="shared" si="79"/>
        <v>0</v>
      </c>
    </row>
    <row r="299" spans="1:6" ht="31.5">
      <c r="A299" s="155">
        <v>2310120100</v>
      </c>
      <c r="B299" s="156">
        <v>240</v>
      </c>
      <c r="C299" s="157" t="s">
        <v>223</v>
      </c>
      <c r="D299" s="21">
        <f>' № 5  рп, кцср, квр'!E294</f>
        <v>601.8000000000001</v>
      </c>
      <c r="E299" s="21">
        <f>' № 5  рп, кцср, квр'!F294</f>
        <v>0</v>
      </c>
      <c r="F299" s="21">
        <f>' № 5  рп, кцср, квр'!G294</f>
        <v>0</v>
      </c>
    </row>
    <row r="300" spans="1:6" ht="12.75">
      <c r="A300" s="102">
        <v>2320000000</v>
      </c>
      <c r="B300" s="100"/>
      <c r="C300" s="101" t="s">
        <v>181</v>
      </c>
      <c r="D300" s="37">
        <f>D317+D301+D343+D339</f>
        <v>58901.100000000006</v>
      </c>
      <c r="E300" s="37">
        <f>E317+E301+E343+E339</f>
        <v>22979.200000000004</v>
      </c>
      <c r="F300" s="37">
        <f>F317+F301+F343+F339</f>
        <v>12711.300000000001</v>
      </c>
    </row>
    <row r="301" spans="1:6" ht="31.5">
      <c r="A301" s="151">
        <v>2320100000</v>
      </c>
      <c r="B301" s="152"/>
      <c r="C301" s="153" t="s">
        <v>351</v>
      </c>
      <c r="D301" s="37">
        <f>D311+D302+D308+D314+D305</f>
        <v>2945.8</v>
      </c>
      <c r="E301" s="37">
        <f aca="true" t="shared" si="80" ref="E301:F301">E311+E302+E308+E314+E305</f>
        <v>0</v>
      </c>
      <c r="F301" s="37">
        <f t="shared" si="80"/>
        <v>0</v>
      </c>
    </row>
    <row r="302" spans="1:6" ht="63">
      <c r="A302" s="175">
        <v>2320119020</v>
      </c>
      <c r="B302" s="175"/>
      <c r="C302" s="176" t="s">
        <v>654</v>
      </c>
      <c r="D302" s="37">
        <f>D303</f>
        <v>539.2</v>
      </c>
      <c r="E302" s="37">
        <f aca="true" t="shared" si="81" ref="E302:F303">E303</f>
        <v>0</v>
      </c>
      <c r="F302" s="37">
        <f t="shared" si="81"/>
        <v>0</v>
      </c>
    </row>
    <row r="303" spans="1:6" ht="31.5">
      <c r="A303" s="175">
        <v>2320119020</v>
      </c>
      <c r="B303" s="174" t="s">
        <v>69</v>
      </c>
      <c r="C303" s="176" t="s">
        <v>95</v>
      </c>
      <c r="D303" s="37">
        <f>D304</f>
        <v>539.2</v>
      </c>
      <c r="E303" s="37">
        <f t="shared" si="81"/>
        <v>0</v>
      </c>
      <c r="F303" s="37">
        <f t="shared" si="81"/>
        <v>0</v>
      </c>
    </row>
    <row r="304" spans="1:6" ht="31.5">
      <c r="A304" s="175">
        <v>2320119020</v>
      </c>
      <c r="B304" s="175">
        <v>240</v>
      </c>
      <c r="C304" s="176" t="s">
        <v>223</v>
      </c>
      <c r="D304" s="37">
        <f>' № 5  рп, кцср, квр'!E299</f>
        <v>539.2</v>
      </c>
      <c r="E304" s="37">
        <f>' № 5  рп, кцср, квр'!F299</f>
        <v>0</v>
      </c>
      <c r="F304" s="37">
        <f>' № 5  рп, кцср, квр'!G299</f>
        <v>0</v>
      </c>
    </row>
    <row r="305" spans="1:6" ht="78.75">
      <c r="A305" s="196">
        <v>2320119040</v>
      </c>
      <c r="B305" s="196"/>
      <c r="C305" s="197" t="s">
        <v>702</v>
      </c>
      <c r="D305" s="37">
        <f>D306</f>
        <v>586.9000000000001</v>
      </c>
      <c r="E305" s="37">
        <f aca="true" t="shared" si="82" ref="E305:F306">E306</f>
        <v>0</v>
      </c>
      <c r="F305" s="37">
        <f t="shared" si="82"/>
        <v>0</v>
      </c>
    </row>
    <row r="306" spans="1:6" ht="31.5">
      <c r="A306" s="196">
        <v>2320119040</v>
      </c>
      <c r="B306" s="195" t="s">
        <v>69</v>
      </c>
      <c r="C306" s="197" t="s">
        <v>95</v>
      </c>
      <c r="D306" s="37">
        <f>D307</f>
        <v>586.9000000000001</v>
      </c>
      <c r="E306" s="37">
        <f t="shared" si="82"/>
        <v>0</v>
      </c>
      <c r="F306" s="37">
        <f t="shared" si="82"/>
        <v>0</v>
      </c>
    </row>
    <row r="307" spans="1:6" ht="31.5">
      <c r="A307" s="196">
        <v>2320119040</v>
      </c>
      <c r="B307" s="196">
        <v>240</v>
      </c>
      <c r="C307" s="197" t="s">
        <v>223</v>
      </c>
      <c r="D307" s="37">
        <f>' № 5  рп, кцср, квр'!E302</f>
        <v>586.9000000000001</v>
      </c>
      <c r="E307" s="37">
        <f>' № 5  рп, кцср, квр'!F302</f>
        <v>0</v>
      </c>
      <c r="F307" s="37">
        <f>' № 5  рп, кцср, квр'!G302</f>
        <v>0</v>
      </c>
    </row>
    <row r="308" spans="1:6" ht="12.75">
      <c r="A308" s="192">
        <v>2320120100</v>
      </c>
      <c r="B308" s="193"/>
      <c r="C308" s="194" t="s">
        <v>231</v>
      </c>
      <c r="D308" s="37">
        <f>D309</f>
        <v>1483.0000000000002</v>
      </c>
      <c r="E308" s="37">
        <f aca="true" t="shared" si="83" ref="E308:F309">E309</f>
        <v>0</v>
      </c>
      <c r="F308" s="37">
        <f t="shared" si="83"/>
        <v>0</v>
      </c>
    </row>
    <row r="309" spans="1:6" ht="31.5">
      <c r="A309" s="192">
        <v>2320120100</v>
      </c>
      <c r="B309" s="192" t="s">
        <v>69</v>
      </c>
      <c r="C309" s="194" t="s">
        <v>95</v>
      </c>
      <c r="D309" s="37">
        <f>D310</f>
        <v>1483.0000000000002</v>
      </c>
      <c r="E309" s="37">
        <f t="shared" si="83"/>
        <v>0</v>
      </c>
      <c r="F309" s="37">
        <f t="shared" si="83"/>
        <v>0</v>
      </c>
    </row>
    <row r="310" spans="1:6" ht="31.5">
      <c r="A310" s="192">
        <v>2320120100</v>
      </c>
      <c r="B310" s="193">
        <v>240</v>
      </c>
      <c r="C310" s="194" t="s">
        <v>223</v>
      </c>
      <c r="D310" s="37">
        <f>' № 5  рп, кцср, квр'!E305</f>
        <v>1483.0000000000002</v>
      </c>
      <c r="E310" s="37">
        <f>' № 5  рп, кцср, квр'!F305</f>
        <v>0</v>
      </c>
      <c r="F310" s="37">
        <f>' № 5  рп, кцср, квр'!G305</f>
        <v>0</v>
      </c>
    </row>
    <row r="311" spans="1:6" ht="63">
      <c r="A311" s="126" t="s">
        <v>331</v>
      </c>
      <c r="B311" s="126"/>
      <c r="C311" s="172" t="s">
        <v>378</v>
      </c>
      <c r="D311" s="37">
        <f aca="true" t="shared" si="84" ref="D311:F312">D312</f>
        <v>231.1</v>
      </c>
      <c r="E311" s="37">
        <f t="shared" si="84"/>
        <v>0</v>
      </c>
      <c r="F311" s="37">
        <f t="shared" si="84"/>
        <v>0</v>
      </c>
    </row>
    <row r="312" spans="1:6" ht="31.5">
      <c r="A312" s="126" t="s">
        <v>331</v>
      </c>
      <c r="B312" s="125" t="s">
        <v>69</v>
      </c>
      <c r="C312" s="127" t="s">
        <v>95</v>
      </c>
      <c r="D312" s="37">
        <f t="shared" si="84"/>
        <v>231.1</v>
      </c>
      <c r="E312" s="37">
        <f t="shared" si="84"/>
        <v>0</v>
      </c>
      <c r="F312" s="37">
        <f t="shared" si="84"/>
        <v>0</v>
      </c>
    </row>
    <row r="313" spans="1:6" ht="31.5">
      <c r="A313" s="126" t="s">
        <v>331</v>
      </c>
      <c r="B313" s="126">
        <v>240</v>
      </c>
      <c r="C313" s="127" t="s">
        <v>223</v>
      </c>
      <c r="D313" s="37">
        <f>' № 5  рп, кцср, квр'!E308</f>
        <v>231.1</v>
      </c>
      <c r="E313" s="37">
        <f>' № 5  рп, кцср, квр'!F308</f>
        <v>0</v>
      </c>
      <c r="F313" s="37">
        <f>' № 5  рп, кцср, квр'!G308</f>
        <v>0</v>
      </c>
    </row>
    <row r="314" spans="1:6" ht="78.75">
      <c r="A314" s="193" t="s">
        <v>697</v>
      </c>
      <c r="B314" s="193"/>
      <c r="C314" s="194" t="s">
        <v>698</v>
      </c>
      <c r="D314" s="37">
        <f>D315</f>
        <v>105.6</v>
      </c>
      <c r="E314" s="37">
        <f aca="true" t="shared" si="85" ref="E314:F315">E315</f>
        <v>0</v>
      </c>
      <c r="F314" s="37">
        <f t="shared" si="85"/>
        <v>0</v>
      </c>
    </row>
    <row r="315" spans="1:6" ht="31.5">
      <c r="A315" s="193" t="s">
        <v>697</v>
      </c>
      <c r="B315" s="192" t="s">
        <v>69</v>
      </c>
      <c r="C315" s="194" t="s">
        <v>95</v>
      </c>
      <c r="D315" s="37">
        <f>D316</f>
        <v>105.6</v>
      </c>
      <c r="E315" s="37">
        <f t="shared" si="85"/>
        <v>0</v>
      </c>
      <c r="F315" s="37">
        <f t="shared" si="85"/>
        <v>0</v>
      </c>
    </row>
    <row r="316" spans="1:6" ht="31.5">
      <c r="A316" s="193" t="s">
        <v>697</v>
      </c>
      <c r="B316" s="193">
        <v>240</v>
      </c>
      <c r="C316" s="194" t="s">
        <v>223</v>
      </c>
      <c r="D316" s="37">
        <f>' № 5  рп, кцср, квр'!E311</f>
        <v>105.6</v>
      </c>
      <c r="E316" s="37">
        <f>' № 5  рп, кцср, квр'!F311</f>
        <v>0</v>
      </c>
      <c r="F316" s="37">
        <f>' № 5  рп, кцср, квр'!G311</f>
        <v>0</v>
      </c>
    </row>
    <row r="317" spans="1:6" ht="12.75">
      <c r="A317" s="102">
        <v>2320200000</v>
      </c>
      <c r="B317" s="100"/>
      <c r="C317" s="101" t="s">
        <v>128</v>
      </c>
      <c r="D317" s="37">
        <f>D318+D321+D324+D333+D327+D336+D330</f>
        <v>54213.3</v>
      </c>
      <c r="E317" s="37">
        <f aca="true" t="shared" si="86" ref="E317:F317">E318+E321+E324+E333+E327+E336+E330</f>
        <v>22979.200000000004</v>
      </c>
      <c r="F317" s="37">
        <f t="shared" si="86"/>
        <v>12711.300000000001</v>
      </c>
    </row>
    <row r="318" spans="1:6" ht="12.75">
      <c r="A318" s="100">
        <v>2320220050</v>
      </c>
      <c r="B318" s="100"/>
      <c r="C318" s="101" t="s">
        <v>129</v>
      </c>
      <c r="D318" s="37">
        <f aca="true" t="shared" si="87" ref="D318:F319">D319</f>
        <v>19729.000000000004</v>
      </c>
      <c r="E318" s="37">
        <f t="shared" si="87"/>
        <v>19865.100000000002</v>
      </c>
      <c r="F318" s="37">
        <f t="shared" si="87"/>
        <v>10497.2</v>
      </c>
    </row>
    <row r="319" spans="1:6" ht="31.5">
      <c r="A319" s="100">
        <v>2320220050</v>
      </c>
      <c r="B319" s="102" t="s">
        <v>69</v>
      </c>
      <c r="C319" s="101" t="s">
        <v>95</v>
      </c>
      <c r="D319" s="37">
        <f t="shared" si="87"/>
        <v>19729.000000000004</v>
      </c>
      <c r="E319" s="37">
        <f t="shared" si="87"/>
        <v>19865.100000000002</v>
      </c>
      <c r="F319" s="37">
        <f t="shared" si="87"/>
        <v>10497.2</v>
      </c>
    </row>
    <row r="320" spans="1:6" ht="31.5">
      <c r="A320" s="100">
        <v>2320220050</v>
      </c>
      <c r="B320" s="100">
        <v>240</v>
      </c>
      <c r="C320" s="101" t="s">
        <v>223</v>
      </c>
      <c r="D320" s="37">
        <f>' № 5  рп, кцср, квр'!E315</f>
        <v>19729.000000000004</v>
      </c>
      <c r="E320" s="37">
        <f>' № 5  рп, кцср, квр'!F315</f>
        <v>19865.100000000002</v>
      </c>
      <c r="F320" s="37">
        <f>' № 5  рп, кцср, квр'!G315</f>
        <v>10497.2</v>
      </c>
    </row>
    <row r="321" spans="1:6" ht="12.75">
      <c r="A321" s="100">
        <v>2320220070</v>
      </c>
      <c r="B321" s="100"/>
      <c r="C321" s="101" t="s">
        <v>130</v>
      </c>
      <c r="D321" s="37">
        <f aca="true" t="shared" si="88" ref="D321:F322">D322</f>
        <v>6478.200000000001</v>
      </c>
      <c r="E321" s="37">
        <f t="shared" si="88"/>
        <v>2068.2</v>
      </c>
      <c r="F321" s="37">
        <f t="shared" si="88"/>
        <v>2068.2</v>
      </c>
    </row>
    <row r="322" spans="1:6" ht="31.5">
      <c r="A322" s="124">
        <v>2320220070</v>
      </c>
      <c r="B322" s="102" t="s">
        <v>69</v>
      </c>
      <c r="C322" s="101" t="s">
        <v>95</v>
      </c>
      <c r="D322" s="37">
        <f t="shared" si="88"/>
        <v>6478.200000000001</v>
      </c>
      <c r="E322" s="37">
        <f t="shared" si="88"/>
        <v>2068.2</v>
      </c>
      <c r="F322" s="37">
        <f t="shared" si="88"/>
        <v>2068.2</v>
      </c>
    </row>
    <row r="323" spans="1:6" ht="31.5">
      <c r="A323" s="124">
        <v>2320220070</v>
      </c>
      <c r="B323" s="100">
        <v>240</v>
      </c>
      <c r="C323" s="101" t="s">
        <v>223</v>
      </c>
      <c r="D323" s="37">
        <f>' № 5  рп, кцср, квр'!E318</f>
        <v>6478.200000000001</v>
      </c>
      <c r="E323" s="37">
        <f>' № 5  рп, кцср, квр'!F318</f>
        <v>2068.2</v>
      </c>
      <c r="F323" s="37">
        <f>' № 5  рп, кцср, квр'!G318</f>
        <v>2068.2</v>
      </c>
    </row>
    <row r="324" spans="1:6" ht="12.75">
      <c r="A324" s="100">
        <v>2320220080</v>
      </c>
      <c r="B324" s="100"/>
      <c r="C324" s="101" t="s">
        <v>131</v>
      </c>
      <c r="D324" s="37">
        <f aca="true" t="shared" si="89" ref="D324:F325">D325</f>
        <v>1507.3</v>
      </c>
      <c r="E324" s="37">
        <f t="shared" si="89"/>
        <v>1045.9</v>
      </c>
      <c r="F324" s="37">
        <f t="shared" si="89"/>
        <v>145.9</v>
      </c>
    </row>
    <row r="325" spans="1:6" ht="31.5">
      <c r="A325" s="100">
        <v>2320220080</v>
      </c>
      <c r="B325" s="102" t="s">
        <v>69</v>
      </c>
      <c r="C325" s="101" t="s">
        <v>95</v>
      </c>
      <c r="D325" s="37">
        <f t="shared" si="89"/>
        <v>1507.3</v>
      </c>
      <c r="E325" s="37">
        <f t="shared" si="89"/>
        <v>1045.9</v>
      </c>
      <c r="F325" s="37">
        <f t="shared" si="89"/>
        <v>145.9</v>
      </c>
    </row>
    <row r="326" spans="1:6" ht="31.5">
      <c r="A326" s="100">
        <v>2320220080</v>
      </c>
      <c r="B326" s="100">
        <v>240</v>
      </c>
      <c r="C326" s="101" t="s">
        <v>223</v>
      </c>
      <c r="D326" s="37">
        <f>' № 5  рп, кцср, квр'!E321</f>
        <v>1507.3</v>
      </c>
      <c r="E326" s="37">
        <f>' № 5  рп, кцср, квр'!F321</f>
        <v>1045.9</v>
      </c>
      <c r="F326" s="37">
        <f>' № 5  рп, кцср, квр'!G321</f>
        <v>145.9</v>
      </c>
    </row>
    <row r="327" spans="1:6" ht="12.75">
      <c r="A327" s="187">
        <v>2320220090</v>
      </c>
      <c r="B327" s="187"/>
      <c r="C327" s="8" t="s">
        <v>687</v>
      </c>
      <c r="D327" s="37">
        <f>D328</f>
        <v>740.6</v>
      </c>
      <c r="E327" s="37">
        <f aca="true" t="shared" si="90" ref="E327:F328">E328</f>
        <v>0</v>
      </c>
      <c r="F327" s="37">
        <f t="shared" si="90"/>
        <v>0</v>
      </c>
    </row>
    <row r="328" spans="1:6" ht="31.5">
      <c r="A328" s="187">
        <v>2320220090</v>
      </c>
      <c r="B328" s="186" t="s">
        <v>69</v>
      </c>
      <c r="C328" s="188" t="s">
        <v>95</v>
      </c>
      <c r="D328" s="37">
        <f>D329</f>
        <v>740.6</v>
      </c>
      <c r="E328" s="37">
        <f t="shared" si="90"/>
        <v>0</v>
      </c>
      <c r="F328" s="37">
        <f t="shared" si="90"/>
        <v>0</v>
      </c>
    </row>
    <row r="329" spans="1:6" ht="31.5">
      <c r="A329" s="187">
        <v>2320220090</v>
      </c>
      <c r="B329" s="187">
        <v>240</v>
      </c>
      <c r="C329" s="188" t="s">
        <v>223</v>
      </c>
      <c r="D329" s="37">
        <f>' № 5  рп, кцср, квр'!E324</f>
        <v>740.6</v>
      </c>
      <c r="E329" s="37">
        <f>' № 5  рп, кцср, квр'!F324</f>
        <v>0</v>
      </c>
      <c r="F329" s="37">
        <f>' № 5  рп, кцср, квр'!G324</f>
        <v>0</v>
      </c>
    </row>
    <row r="330" spans="1:6" ht="31.5">
      <c r="A330" s="205">
        <v>2320220100</v>
      </c>
      <c r="B330" s="205"/>
      <c r="C330" s="8" t="s">
        <v>720</v>
      </c>
      <c r="D330" s="37">
        <f>D331</f>
        <v>39</v>
      </c>
      <c r="E330" s="37">
        <f aca="true" t="shared" si="91" ref="E330:F331">E331</f>
        <v>0</v>
      </c>
      <c r="F330" s="37">
        <f t="shared" si="91"/>
        <v>0</v>
      </c>
    </row>
    <row r="331" spans="1:6" ht="31.5">
      <c r="A331" s="205">
        <v>2320220100</v>
      </c>
      <c r="B331" s="204" t="s">
        <v>69</v>
      </c>
      <c r="C331" s="206" t="s">
        <v>95</v>
      </c>
      <c r="D331" s="37">
        <f>D332</f>
        <v>39</v>
      </c>
      <c r="E331" s="37">
        <f t="shared" si="91"/>
        <v>0</v>
      </c>
      <c r="F331" s="37">
        <f t="shared" si="91"/>
        <v>0</v>
      </c>
    </row>
    <row r="332" spans="1:6" ht="31.5">
      <c r="A332" s="205">
        <v>2320220100</v>
      </c>
      <c r="B332" s="205">
        <v>240</v>
      </c>
      <c r="C332" s="206" t="s">
        <v>223</v>
      </c>
      <c r="D332" s="37">
        <f>' № 5  рп, кцср, квр'!E327</f>
        <v>39</v>
      </c>
      <c r="E332" s="37">
        <f>' № 5  рп, кцср, квр'!F327</f>
        <v>0</v>
      </c>
      <c r="F332" s="37">
        <f>' № 5  рп, кцср, квр'!G327</f>
        <v>0</v>
      </c>
    </row>
    <row r="333" spans="1:6" ht="12.75">
      <c r="A333" s="156">
        <v>2320220110</v>
      </c>
      <c r="B333" s="156"/>
      <c r="C333" s="157" t="s">
        <v>364</v>
      </c>
      <c r="D333" s="37">
        <f>D334</f>
        <v>25672.1</v>
      </c>
      <c r="E333" s="37">
        <f aca="true" t="shared" si="92" ref="E333:F334">E334</f>
        <v>0</v>
      </c>
      <c r="F333" s="37">
        <f t="shared" si="92"/>
        <v>0</v>
      </c>
    </row>
    <row r="334" spans="1:6" ht="31.5">
      <c r="A334" s="156">
        <v>2320220110</v>
      </c>
      <c r="B334" s="155" t="s">
        <v>69</v>
      </c>
      <c r="C334" s="157" t="s">
        <v>95</v>
      </c>
      <c r="D334" s="37">
        <f>D335</f>
        <v>25672.1</v>
      </c>
      <c r="E334" s="37">
        <f t="shared" si="92"/>
        <v>0</v>
      </c>
      <c r="F334" s="37">
        <f t="shared" si="92"/>
        <v>0</v>
      </c>
    </row>
    <row r="335" spans="1:6" ht="31.5">
      <c r="A335" s="156">
        <v>2320220110</v>
      </c>
      <c r="B335" s="156">
        <v>240</v>
      </c>
      <c r="C335" s="157" t="s">
        <v>223</v>
      </c>
      <c r="D335" s="37">
        <f>' № 5  рп, кцср, квр'!E330</f>
        <v>25672.1</v>
      </c>
      <c r="E335" s="37">
        <f>' № 5  рп, кцср, квр'!F330</f>
        <v>0</v>
      </c>
      <c r="F335" s="37">
        <f>' № 5  рп, кцср, квр'!G330</f>
        <v>0</v>
      </c>
    </row>
    <row r="336" spans="1:6" ht="12.75">
      <c r="A336" s="199">
        <v>2320220280</v>
      </c>
      <c r="B336" s="199"/>
      <c r="C336" s="200" t="s">
        <v>704</v>
      </c>
      <c r="D336" s="37">
        <f>D337</f>
        <v>47.1</v>
      </c>
      <c r="E336" s="37">
        <f aca="true" t="shared" si="93" ref="E336:F337">E337</f>
        <v>0</v>
      </c>
      <c r="F336" s="37">
        <f t="shared" si="93"/>
        <v>0</v>
      </c>
    </row>
    <row r="337" spans="1:6" ht="31.5">
      <c r="A337" s="199">
        <v>2320220280</v>
      </c>
      <c r="B337" s="198" t="s">
        <v>69</v>
      </c>
      <c r="C337" s="200" t="s">
        <v>95</v>
      </c>
      <c r="D337" s="37">
        <f>D338</f>
        <v>47.1</v>
      </c>
      <c r="E337" s="37">
        <f t="shared" si="93"/>
        <v>0</v>
      </c>
      <c r="F337" s="37">
        <f t="shared" si="93"/>
        <v>0</v>
      </c>
    </row>
    <row r="338" spans="1:6" ht="31.5">
      <c r="A338" s="199">
        <v>2320220280</v>
      </c>
      <c r="B338" s="199">
        <v>240</v>
      </c>
      <c r="C338" s="200" t="s">
        <v>223</v>
      </c>
      <c r="D338" s="37">
        <f>' № 5  рп, кцср, квр'!E333</f>
        <v>47.1</v>
      </c>
      <c r="E338" s="37">
        <f>' № 5  рп, кцср, квр'!F333</f>
        <v>0</v>
      </c>
      <c r="F338" s="37">
        <f>' № 5  рп, кцср, квр'!G333</f>
        <v>0</v>
      </c>
    </row>
    <row r="339" spans="1:6" ht="12.75">
      <c r="A339" s="174">
        <v>2320300000</v>
      </c>
      <c r="B339" s="175"/>
      <c r="C339" s="176" t="s">
        <v>659</v>
      </c>
      <c r="D339" s="21">
        <f>D340</f>
        <v>1543.7</v>
      </c>
      <c r="E339" s="21">
        <f aca="true" t="shared" si="94" ref="E339:F341">E340</f>
        <v>0</v>
      </c>
      <c r="F339" s="21">
        <f t="shared" si="94"/>
        <v>0</v>
      </c>
    </row>
    <row r="340" spans="1:6" ht="12.75">
      <c r="A340" s="175">
        <v>2320320060</v>
      </c>
      <c r="B340" s="175"/>
      <c r="C340" s="176" t="s">
        <v>660</v>
      </c>
      <c r="D340" s="21">
        <f>D341</f>
        <v>1543.7</v>
      </c>
      <c r="E340" s="21">
        <f t="shared" si="94"/>
        <v>0</v>
      </c>
      <c r="F340" s="21">
        <f t="shared" si="94"/>
        <v>0</v>
      </c>
    </row>
    <row r="341" spans="1:6" ht="31.5">
      <c r="A341" s="175">
        <v>2320320060</v>
      </c>
      <c r="B341" s="174" t="s">
        <v>72</v>
      </c>
      <c r="C341" s="56" t="s">
        <v>96</v>
      </c>
      <c r="D341" s="21">
        <f>D342</f>
        <v>1543.7</v>
      </c>
      <c r="E341" s="21">
        <f t="shared" si="94"/>
        <v>0</v>
      </c>
      <c r="F341" s="21">
        <f t="shared" si="94"/>
        <v>0</v>
      </c>
    </row>
    <row r="342" spans="1:6" ht="12.75">
      <c r="A342" s="175">
        <v>2320320060</v>
      </c>
      <c r="B342" s="174" t="s">
        <v>119</v>
      </c>
      <c r="C342" s="56" t="s">
        <v>120</v>
      </c>
      <c r="D342" s="21">
        <f>' № 5  рп, кцср, квр'!E337</f>
        <v>1543.7</v>
      </c>
      <c r="E342" s="21">
        <f>' № 5  рп, кцср, квр'!F337</f>
        <v>0</v>
      </c>
      <c r="F342" s="21">
        <f>' № 5  рп, кцср, квр'!G337</f>
        <v>0</v>
      </c>
    </row>
    <row r="343" spans="1:6" ht="31.5">
      <c r="A343" s="174">
        <v>2320500000</v>
      </c>
      <c r="B343" s="174"/>
      <c r="C343" s="176" t="s">
        <v>658</v>
      </c>
      <c r="D343" s="21">
        <f>D344</f>
        <v>198.3</v>
      </c>
      <c r="E343" s="21">
        <f aca="true" t="shared" si="95" ref="E343:F345">E344</f>
        <v>0</v>
      </c>
      <c r="F343" s="21">
        <f t="shared" si="95"/>
        <v>0</v>
      </c>
    </row>
    <row r="344" spans="1:6" ht="12.75">
      <c r="A344" s="174">
        <v>2320520100</v>
      </c>
      <c r="B344" s="174"/>
      <c r="C344" s="56" t="s">
        <v>231</v>
      </c>
      <c r="D344" s="21">
        <f>D345</f>
        <v>198.3</v>
      </c>
      <c r="E344" s="21">
        <f t="shared" si="95"/>
        <v>0</v>
      </c>
      <c r="F344" s="21">
        <f t="shared" si="95"/>
        <v>0</v>
      </c>
    </row>
    <row r="345" spans="1:6" ht="31.5">
      <c r="A345" s="174">
        <v>2320520100</v>
      </c>
      <c r="B345" s="174" t="s">
        <v>69</v>
      </c>
      <c r="C345" s="176" t="s">
        <v>95</v>
      </c>
      <c r="D345" s="21">
        <f>D346</f>
        <v>198.3</v>
      </c>
      <c r="E345" s="21">
        <f t="shared" si="95"/>
        <v>0</v>
      </c>
      <c r="F345" s="21">
        <f t="shared" si="95"/>
        <v>0</v>
      </c>
    </row>
    <row r="346" spans="1:6" ht="31.5">
      <c r="A346" s="174">
        <v>2320520100</v>
      </c>
      <c r="B346" s="175">
        <v>240</v>
      </c>
      <c r="C346" s="176" t="s">
        <v>223</v>
      </c>
      <c r="D346" s="21">
        <f>' № 5  рп, кцср, квр'!E341</f>
        <v>198.3</v>
      </c>
      <c r="E346" s="21">
        <f>' № 5  рп, кцср, квр'!F341</f>
        <v>0</v>
      </c>
      <c r="F346" s="21">
        <f>' № 5  рп, кцср, квр'!G341</f>
        <v>0</v>
      </c>
    </row>
    <row r="347" spans="1:6" ht="18" customHeight="1">
      <c r="A347" s="125">
        <v>2330000000</v>
      </c>
      <c r="B347" s="126"/>
      <c r="C347" s="127" t="s">
        <v>342</v>
      </c>
      <c r="D347" s="37">
        <f>D348</f>
        <v>3014.5</v>
      </c>
      <c r="E347" s="37">
        <f>E348</f>
        <v>394</v>
      </c>
      <c r="F347" s="37">
        <f>F348</f>
        <v>0</v>
      </c>
    </row>
    <row r="348" spans="1:6" ht="47.25">
      <c r="A348" s="125">
        <v>2330100000</v>
      </c>
      <c r="B348" s="126"/>
      <c r="C348" s="127" t="s">
        <v>213</v>
      </c>
      <c r="D348" s="37">
        <f>D349+D352</f>
        <v>3014.5</v>
      </c>
      <c r="E348" s="37">
        <f>E349+E352</f>
        <v>394</v>
      </c>
      <c r="F348" s="37">
        <f>F349+F352</f>
        <v>0</v>
      </c>
    </row>
    <row r="349" spans="1:6" ht="12.75">
      <c r="A349" s="125">
        <v>2330120090</v>
      </c>
      <c r="B349" s="126"/>
      <c r="C349" s="127" t="s">
        <v>329</v>
      </c>
      <c r="D349" s="37">
        <f aca="true" t="shared" si="96" ref="D349:F350">D350</f>
        <v>1238.4</v>
      </c>
      <c r="E349" s="37">
        <f t="shared" si="96"/>
        <v>0</v>
      </c>
      <c r="F349" s="37">
        <f t="shared" si="96"/>
        <v>0</v>
      </c>
    </row>
    <row r="350" spans="1:6" ht="31.5">
      <c r="A350" s="125">
        <v>2330120090</v>
      </c>
      <c r="B350" s="125" t="s">
        <v>69</v>
      </c>
      <c r="C350" s="127" t="s">
        <v>95</v>
      </c>
      <c r="D350" s="37">
        <f t="shared" si="96"/>
        <v>1238.4</v>
      </c>
      <c r="E350" s="37">
        <f t="shared" si="96"/>
        <v>0</v>
      </c>
      <c r="F350" s="37">
        <f t="shared" si="96"/>
        <v>0</v>
      </c>
    </row>
    <row r="351" spans="1:6" ht="31.5">
      <c r="A351" s="125">
        <v>2330120090</v>
      </c>
      <c r="B351" s="126">
        <v>240</v>
      </c>
      <c r="C351" s="127" t="s">
        <v>223</v>
      </c>
      <c r="D351" s="37">
        <f>' № 5  рп, кцср, квр'!E346</f>
        <v>1238.4</v>
      </c>
      <c r="E351" s="37">
        <f>' № 5  рп, кцср, квр'!F346</f>
        <v>0</v>
      </c>
      <c r="F351" s="37">
        <f>' № 5  рп, кцср, квр'!G346</f>
        <v>0</v>
      </c>
    </row>
    <row r="352" spans="1:6" ht="12.75">
      <c r="A352" s="125">
        <v>2330120100</v>
      </c>
      <c r="B352" s="78"/>
      <c r="C352" s="42" t="s">
        <v>330</v>
      </c>
      <c r="D352" s="37">
        <f aca="true" t="shared" si="97" ref="D352:F353">D353</f>
        <v>1776.1</v>
      </c>
      <c r="E352" s="37">
        <f t="shared" si="97"/>
        <v>394</v>
      </c>
      <c r="F352" s="37">
        <f t="shared" si="97"/>
        <v>0</v>
      </c>
    </row>
    <row r="353" spans="1:6" ht="31.5">
      <c r="A353" s="125">
        <v>2330120100</v>
      </c>
      <c r="B353" s="111" t="s">
        <v>69</v>
      </c>
      <c r="C353" s="127" t="s">
        <v>95</v>
      </c>
      <c r="D353" s="37">
        <f t="shared" si="97"/>
        <v>1776.1</v>
      </c>
      <c r="E353" s="37">
        <f t="shared" si="97"/>
        <v>394</v>
      </c>
      <c r="F353" s="37">
        <f t="shared" si="97"/>
        <v>0</v>
      </c>
    </row>
    <row r="354" spans="1:6" ht="31.5">
      <c r="A354" s="125">
        <v>2330120100</v>
      </c>
      <c r="B354" s="78">
        <v>240</v>
      </c>
      <c r="C354" s="127" t="s">
        <v>223</v>
      </c>
      <c r="D354" s="37">
        <f>' № 5  рп, кцср, квр'!E349</f>
        <v>1776.1</v>
      </c>
      <c r="E354" s="37">
        <f>' № 5  рп, кцср, квр'!F349</f>
        <v>394</v>
      </c>
      <c r="F354" s="37">
        <f>' № 5  рп, кцср, квр'!G349</f>
        <v>0</v>
      </c>
    </row>
    <row r="355" spans="1:6" ht="47.25">
      <c r="A355" s="28">
        <v>2400000000</v>
      </c>
      <c r="B355" s="100"/>
      <c r="C355" s="45" t="s">
        <v>325</v>
      </c>
      <c r="D355" s="36">
        <f>D356+D381+D397</f>
        <v>270288.9</v>
      </c>
      <c r="E355" s="36">
        <f>E356+E381+E397</f>
        <v>106565.4</v>
      </c>
      <c r="F355" s="36">
        <f>F356+F381+F397</f>
        <v>91883.5</v>
      </c>
    </row>
    <row r="356" spans="1:6" ht="12.75">
      <c r="A356" s="102">
        <v>2410000000</v>
      </c>
      <c r="B356" s="100"/>
      <c r="C356" s="101" t="s">
        <v>124</v>
      </c>
      <c r="D356" s="37">
        <f>D357+D361+D371</f>
        <v>115492.9</v>
      </c>
      <c r="E356" s="37">
        <f>E357+E361+E371</f>
        <v>101571</v>
      </c>
      <c r="F356" s="37">
        <f>F357+F361+F371</f>
        <v>86763.4</v>
      </c>
    </row>
    <row r="357" spans="1:6" ht="12.75">
      <c r="A357" s="102">
        <v>2410100000</v>
      </c>
      <c r="B357" s="24"/>
      <c r="C357" s="101" t="s">
        <v>178</v>
      </c>
      <c r="D357" s="37">
        <f>D358</f>
        <v>54300.899999999994</v>
      </c>
      <c r="E357" s="37">
        <f aca="true" t="shared" si="98" ref="E357:F359">E358</f>
        <v>29712.6</v>
      </c>
      <c r="F357" s="37">
        <f t="shared" si="98"/>
        <v>13494.2</v>
      </c>
    </row>
    <row r="358" spans="1:6" ht="31.5">
      <c r="A358" s="100">
        <v>2410120100</v>
      </c>
      <c r="B358" s="100"/>
      <c r="C358" s="101" t="s">
        <v>125</v>
      </c>
      <c r="D358" s="37">
        <f>D359</f>
        <v>54300.899999999994</v>
      </c>
      <c r="E358" s="37">
        <f t="shared" si="98"/>
        <v>29712.6</v>
      </c>
      <c r="F358" s="37">
        <f t="shared" si="98"/>
        <v>13494.2</v>
      </c>
    </row>
    <row r="359" spans="1:6" ht="31.5">
      <c r="A359" s="100">
        <v>2410120100</v>
      </c>
      <c r="B359" s="102" t="s">
        <v>69</v>
      </c>
      <c r="C359" s="101" t="s">
        <v>95</v>
      </c>
      <c r="D359" s="37">
        <f>D360</f>
        <v>54300.899999999994</v>
      </c>
      <c r="E359" s="37">
        <f t="shared" si="98"/>
        <v>29712.6</v>
      </c>
      <c r="F359" s="37">
        <f t="shared" si="98"/>
        <v>13494.2</v>
      </c>
    </row>
    <row r="360" spans="1:6" ht="31.5">
      <c r="A360" s="100">
        <v>2410120100</v>
      </c>
      <c r="B360" s="100">
        <v>240</v>
      </c>
      <c r="C360" s="101" t="s">
        <v>223</v>
      </c>
      <c r="D360" s="37">
        <f>' № 5  рп, кцср, квр'!E203</f>
        <v>54300.899999999994</v>
      </c>
      <c r="E360" s="37">
        <f>' № 5  рп, кцср, квр'!F203</f>
        <v>29712.6</v>
      </c>
      <c r="F360" s="37">
        <f>' № 5  рп, кцср, квр'!G203</f>
        <v>13494.2</v>
      </c>
    </row>
    <row r="361" spans="1:6" ht="47.25">
      <c r="A361" s="102">
        <v>2410200000</v>
      </c>
      <c r="B361" s="100"/>
      <c r="C361" s="101" t="s">
        <v>179</v>
      </c>
      <c r="D361" s="37">
        <f>D362+D368+D365</f>
        <v>45519.2</v>
      </c>
      <c r="E361" s="37">
        <f aca="true" t="shared" si="99" ref="E361:F361">E362+E368+E365</f>
        <v>59745.799999999996</v>
      </c>
      <c r="F361" s="37">
        <f t="shared" si="99"/>
        <v>60672.2</v>
      </c>
    </row>
    <row r="362" spans="1:6" ht="31.5">
      <c r="A362" s="100">
        <v>2410211050</v>
      </c>
      <c r="B362" s="100"/>
      <c r="C362" s="101" t="s">
        <v>240</v>
      </c>
      <c r="D362" s="37">
        <f aca="true" t="shared" si="100" ref="D362:F363">D363</f>
        <v>35262.1</v>
      </c>
      <c r="E362" s="37">
        <f t="shared" si="100"/>
        <v>53771.2</v>
      </c>
      <c r="F362" s="37">
        <f t="shared" si="100"/>
        <v>54605</v>
      </c>
    </row>
    <row r="363" spans="1:6" ht="31.5">
      <c r="A363" s="100">
        <v>2410211050</v>
      </c>
      <c r="B363" s="102" t="s">
        <v>69</v>
      </c>
      <c r="C363" s="101" t="s">
        <v>95</v>
      </c>
      <c r="D363" s="37">
        <f t="shared" si="100"/>
        <v>35262.1</v>
      </c>
      <c r="E363" s="37">
        <f t="shared" si="100"/>
        <v>53771.2</v>
      </c>
      <c r="F363" s="37">
        <f t="shared" si="100"/>
        <v>54605</v>
      </c>
    </row>
    <row r="364" spans="1:6" ht="31.5">
      <c r="A364" s="100">
        <v>2410211050</v>
      </c>
      <c r="B364" s="100">
        <v>240</v>
      </c>
      <c r="C364" s="101" t="s">
        <v>223</v>
      </c>
      <c r="D364" s="37">
        <f>' № 5  рп, кцср, квр'!E207</f>
        <v>35262.1</v>
      </c>
      <c r="E364" s="37">
        <f>' № 5  рп, кцср, квр'!F207</f>
        <v>53771.2</v>
      </c>
      <c r="F364" s="37">
        <f>' № 5  рп, кцср, квр'!G207</f>
        <v>54605</v>
      </c>
    </row>
    <row r="365" spans="1:6" ht="12.75">
      <c r="A365" s="175">
        <v>2410220110</v>
      </c>
      <c r="B365" s="175"/>
      <c r="C365" s="56" t="s">
        <v>232</v>
      </c>
      <c r="D365" s="37">
        <f>D366</f>
        <v>6339.099999999999</v>
      </c>
      <c r="E365" s="37">
        <f aca="true" t="shared" si="101" ref="E365:F366">E366</f>
        <v>0</v>
      </c>
      <c r="F365" s="37">
        <f t="shared" si="101"/>
        <v>0</v>
      </c>
    </row>
    <row r="366" spans="1:6" ht="31.5">
      <c r="A366" s="175">
        <v>2410220110</v>
      </c>
      <c r="B366" s="174" t="s">
        <v>69</v>
      </c>
      <c r="C366" s="56" t="s">
        <v>95</v>
      </c>
      <c r="D366" s="37">
        <f>D367</f>
        <v>6339.099999999999</v>
      </c>
      <c r="E366" s="37">
        <f t="shared" si="101"/>
        <v>0</v>
      </c>
      <c r="F366" s="37">
        <f t="shared" si="101"/>
        <v>0</v>
      </c>
    </row>
    <row r="367" spans="1:6" ht="31.5">
      <c r="A367" s="175">
        <v>2410220110</v>
      </c>
      <c r="B367" s="175">
        <v>240</v>
      </c>
      <c r="C367" s="56" t="s">
        <v>223</v>
      </c>
      <c r="D367" s="37">
        <f>' № 5  рп, кцср, квр'!E210</f>
        <v>6339.099999999999</v>
      </c>
      <c r="E367" s="37">
        <f>' № 5  рп, кцср, квр'!F210</f>
        <v>0</v>
      </c>
      <c r="F367" s="37">
        <f>' № 5  рп, кцср, квр'!G210</f>
        <v>0</v>
      </c>
    </row>
    <row r="368" spans="1:6" ht="31.5">
      <c r="A368" s="100" t="s">
        <v>298</v>
      </c>
      <c r="B368" s="100"/>
      <c r="C368" s="101" t="s">
        <v>251</v>
      </c>
      <c r="D368" s="37">
        <f aca="true" t="shared" si="102" ref="D368:F369">D369</f>
        <v>3918</v>
      </c>
      <c r="E368" s="37">
        <f t="shared" si="102"/>
        <v>5974.599999999999</v>
      </c>
      <c r="F368" s="37">
        <f t="shared" si="102"/>
        <v>6067.199999999999</v>
      </c>
    </row>
    <row r="369" spans="1:6" ht="31.5">
      <c r="A369" s="100" t="s">
        <v>298</v>
      </c>
      <c r="B369" s="102" t="s">
        <v>69</v>
      </c>
      <c r="C369" s="101" t="s">
        <v>95</v>
      </c>
      <c r="D369" s="37">
        <f t="shared" si="102"/>
        <v>3918</v>
      </c>
      <c r="E369" s="37">
        <f t="shared" si="102"/>
        <v>5974.599999999999</v>
      </c>
      <c r="F369" s="37">
        <f t="shared" si="102"/>
        <v>6067.199999999999</v>
      </c>
    </row>
    <row r="370" spans="1:6" ht="31.5">
      <c r="A370" s="100" t="s">
        <v>298</v>
      </c>
      <c r="B370" s="100">
        <v>240</v>
      </c>
      <c r="C370" s="101" t="s">
        <v>223</v>
      </c>
      <c r="D370" s="37">
        <f>' № 5  рп, кцср, квр'!E213</f>
        <v>3918</v>
      </c>
      <c r="E370" s="37">
        <f>' № 5  рп, кцср, квр'!F213</f>
        <v>5974.599999999999</v>
      </c>
      <c r="F370" s="37">
        <f>' № 5  рп, кцср, квр'!G213</f>
        <v>6067.199999999999</v>
      </c>
    </row>
    <row r="371" spans="1:6" ht="47.25">
      <c r="A371" s="100">
        <v>2410300000</v>
      </c>
      <c r="B371" s="100"/>
      <c r="C371" s="101" t="s">
        <v>234</v>
      </c>
      <c r="D371" s="37">
        <f>D372+D378+D375</f>
        <v>15672.800000000001</v>
      </c>
      <c r="E371" s="37">
        <f>E372+E378+E375</f>
        <v>12112.599999999999</v>
      </c>
      <c r="F371" s="37">
        <f>F372+F378+F375</f>
        <v>12597</v>
      </c>
    </row>
    <row r="372" spans="1:6" ht="47.25">
      <c r="A372" s="100">
        <v>2410311020</v>
      </c>
      <c r="B372" s="100"/>
      <c r="C372" s="101" t="s">
        <v>241</v>
      </c>
      <c r="D372" s="37">
        <f aca="true" t="shared" si="103" ref="D372:F373">D373</f>
        <v>10482</v>
      </c>
      <c r="E372" s="37">
        <f t="shared" si="103"/>
        <v>10901.3</v>
      </c>
      <c r="F372" s="37">
        <f t="shared" si="103"/>
        <v>11337.3</v>
      </c>
    </row>
    <row r="373" spans="1:6" ht="31.5">
      <c r="A373" s="100">
        <v>2410311020</v>
      </c>
      <c r="B373" s="102" t="s">
        <v>69</v>
      </c>
      <c r="C373" s="101" t="s">
        <v>95</v>
      </c>
      <c r="D373" s="37">
        <f t="shared" si="103"/>
        <v>10482</v>
      </c>
      <c r="E373" s="37">
        <f t="shared" si="103"/>
        <v>10901.3</v>
      </c>
      <c r="F373" s="37">
        <f t="shared" si="103"/>
        <v>11337.3</v>
      </c>
    </row>
    <row r="374" spans="1:6" ht="31.5">
      <c r="A374" s="100">
        <v>2410311020</v>
      </c>
      <c r="B374" s="100">
        <v>240</v>
      </c>
      <c r="C374" s="101" t="s">
        <v>223</v>
      </c>
      <c r="D374" s="37">
        <f>' № 5  рп, кцср, квр'!E217</f>
        <v>10482</v>
      </c>
      <c r="E374" s="37">
        <f>' № 5  рп, кцср, квр'!F217</f>
        <v>10901.3</v>
      </c>
      <c r="F374" s="37">
        <f>' № 5  рп, кцср, квр'!G217</f>
        <v>11337.3</v>
      </c>
    </row>
    <row r="375" spans="1:6" ht="12.75">
      <c r="A375" s="100">
        <v>2410320110</v>
      </c>
      <c r="B375" s="100"/>
      <c r="C375" s="56" t="s">
        <v>232</v>
      </c>
      <c r="D375" s="37">
        <f aca="true" t="shared" si="104" ref="D375:F376">D376</f>
        <v>4026.1000000000004</v>
      </c>
      <c r="E375" s="37">
        <f t="shared" si="104"/>
        <v>0</v>
      </c>
      <c r="F375" s="37">
        <f t="shared" si="104"/>
        <v>0</v>
      </c>
    </row>
    <row r="376" spans="1:6" ht="31.5">
      <c r="A376" s="100">
        <v>2410320110</v>
      </c>
      <c r="B376" s="102" t="s">
        <v>69</v>
      </c>
      <c r="C376" s="56" t="s">
        <v>95</v>
      </c>
      <c r="D376" s="37">
        <f t="shared" si="104"/>
        <v>4026.1000000000004</v>
      </c>
      <c r="E376" s="37">
        <f t="shared" si="104"/>
        <v>0</v>
      </c>
      <c r="F376" s="37">
        <f t="shared" si="104"/>
        <v>0</v>
      </c>
    </row>
    <row r="377" spans="1:6" ht="31.5">
      <c r="A377" s="100">
        <v>2410320110</v>
      </c>
      <c r="B377" s="100">
        <v>240</v>
      </c>
      <c r="C377" s="56" t="s">
        <v>223</v>
      </c>
      <c r="D377" s="37">
        <f>' № 5  рп, кцср, квр'!E220</f>
        <v>4026.1000000000004</v>
      </c>
      <c r="E377" s="37">
        <f>' № 5  рп, кцср, квр'!F220</f>
        <v>0</v>
      </c>
      <c r="F377" s="37">
        <f>' № 5  рп, кцср, квр'!G220</f>
        <v>0</v>
      </c>
    </row>
    <row r="378" spans="1:6" ht="47.25">
      <c r="A378" s="100" t="s">
        <v>299</v>
      </c>
      <c r="B378" s="100"/>
      <c r="C378" s="101" t="s">
        <v>252</v>
      </c>
      <c r="D378" s="37">
        <f aca="true" t="shared" si="105" ref="D378:F379">D379</f>
        <v>1164.7</v>
      </c>
      <c r="E378" s="37">
        <f t="shared" si="105"/>
        <v>1211.3000000000002</v>
      </c>
      <c r="F378" s="37">
        <f t="shared" si="105"/>
        <v>1259.7000000000003</v>
      </c>
    </row>
    <row r="379" spans="1:6" ht="31.5">
      <c r="A379" s="100" t="s">
        <v>299</v>
      </c>
      <c r="B379" s="102" t="s">
        <v>69</v>
      </c>
      <c r="C379" s="101" t="s">
        <v>95</v>
      </c>
      <c r="D379" s="37">
        <f t="shared" si="105"/>
        <v>1164.7</v>
      </c>
      <c r="E379" s="37">
        <f t="shared" si="105"/>
        <v>1211.3000000000002</v>
      </c>
      <c r="F379" s="37">
        <f t="shared" si="105"/>
        <v>1259.7000000000003</v>
      </c>
    </row>
    <row r="380" spans="1:6" ht="31.5">
      <c r="A380" s="100" t="s">
        <v>299</v>
      </c>
      <c r="B380" s="100">
        <v>240</v>
      </c>
      <c r="C380" s="101" t="s">
        <v>223</v>
      </c>
      <c r="D380" s="37">
        <f>' № 5  рп, кцср, квр'!E223</f>
        <v>1164.7</v>
      </c>
      <c r="E380" s="37">
        <f>' № 5  рп, кцср, квр'!F223</f>
        <v>1211.3000000000002</v>
      </c>
      <c r="F380" s="37">
        <f>' № 5  рп, кцср, квр'!G223</f>
        <v>1259.7000000000003</v>
      </c>
    </row>
    <row r="381" spans="1:6" ht="12.75">
      <c r="A381" s="102">
        <v>2420000000</v>
      </c>
      <c r="B381" s="100"/>
      <c r="C381" s="101" t="s">
        <v>126</v>
      </c>
      <c r="D381" s="37">
        <f>D382+D390+D386</f>
        <v>3967.5</v>
      </c>
      <c r="E381" s="37">
        <f aca="true" t="shared" si="106" ref="E381:F381">E382+E390+E386</f>
        <v>4994.400000000001</v>
      </c>
      <c r="F381" s="37">
        <f t="shared" si="106"/>
        <v>5120.1</v>
      </c>
    </row>
    <row r="382" spans="1:6" ht="31.5">
      <c r="A382" s="102">
        <v>2420100000</v>
      </c>
      <c r="B382" s="100"/>
      <c r="C382" s="101" t="s">
        <v>180</v>
      </c>
      <c r="D382" s="37">
        <f aca="true" t="shared" si="107" ref="D382:F384">D383</f>
        <v>959</v>
      </c>
      <c r="E382" s="37">
        <f t="shared" si="107"/>
        <v>1850.7</v>
      </c>
      <c r="F382" s="37">
        <f t="shared" si="107"/>
        <v>1850.7</v>
      </c>
    </row>
    <row r="383" spans="1:6" ht="12.75">
      <c r="A383" s="100">
        <v>2420120120</v>
      </c>
      <c r="B383" s="100"/>
      <c r="C383" s="101" t="s">
        <v>127</v>
      </c>
      <c r="D383" s="37">
        <f t="shared" si="107"/>
        <v>959</v>
      </c>
      <c r="E383" s="37">
        <f t="shared" si="107"/>
        <v>1850.7</v>
      </c>
      <c r="F383" s="37">
        <f t="shared" si="107"/>
        <v>1850.7</v>
      </c>
    </row>
    <row r="384" spans="1:6" ht="31.5">
      <c r="A384" s="100">
        <v>2420120120</v>
      </c>
      <c r="B384" s="102" t="s">
        <v>69</v>
      </c>
      <c r="C384" s="101" t="s">
        <v>95</v>
      </c>
      <c r="D384" s="37">
        <f t="shared" si="107"/>
        <v>959</v>
      </c>
      <c r="E384" s="37">
        <f t="shared" si="107"/>
        <v>1850.7</v>
      </c>
      <c r="F384" s="37">
        <f t="shared" si="107"/>
        <v>1850.7</v>
      </c>
    </row>
    <row r="385" spans="1:6" ht="31.5">
      <c r="A385" s="100">
        <v>2420120120</v>
      </c>
      <c r="B385" s="100">
        <v>240</v>
      </c>
      <c r="C385" s="101" t="s">
        <v>223</v>
      </c>
      <c r="D385" s="37">
        <f>' № 5  рп, кцср, квр'!E228</f>
        <v>959</v>
      </c>
      <c r="E385" s="37">
        <f>' № 5  рп, кцср, квр'!F228</f>
        <v>1850.7</v>
      </c>
      <c r="F385" s="37">
        <f>' № 5  рп, кцср, квр'!G228</f>
        <v>1850.7</v>
      </c>
    </row>
    <row r="386" spans="1:6" ht="31.5">
      <c r="A386" s="186">
        <v>2420200000</v>
      </c>
      <c r="B386" s="187"/>
      <c r="C386" s="188" t="s">
        <v>688</v>
      </c>
      <c r="D386" s="37">
        <f>D387</f>
        <v>390</v>
      </c>
      <c r="E386" s="37">
        <f aca="true" t="shared" si="108" ref="E386:F388">E387</f>
        <v>0</v>
      </c>
      <c r="F386" s="37">
        <f t="shared" si="108"/>
        <v>0</v>
      </c>
    </row>
    <row r="387" spans="1:6" ht="31.5">
      <c r="A387" s="186">
        <v>2420220130</v>
      </c>
      <c r="B387" s="187"/>
      <c r="C387" s="188" t="s">
        <v>689</v>
      </c>
      <c r="D387" s="37">
        <f>D388</f>
        <v>390</v>
      </c>
      <c r="E387" s="37">
        <f t="shared" si="108"/>
        <v>0</v>
      </c>
      <c r="F387" s="37">
        <f t="shared" si="108"/>
        <v>0</v>
      </c>
    </row>
    <row r="388" spans="1:6" ht="31.5">
      <c r="A388" s="186">
        <v>2420220130</v>
      </c>
      <c r="B388" s="186" t="s">
        <v>69</v>
      </c>
      <c r="C388" s="188" t="s">
        <v>95</v>
      </c>
      <c r="D388" s="37">
        <f>D389</f>
        <v>390</v>
      </c>
      <c r="E388" s="37">
        <f t="shared" si="108"/>
        <v>0</v>
      </c>
      <c r="F388" s="37">
        <f t="shared" si="108"/>
        <v>0</v>
      </c>
    </row>
    <row r="389" spans="1:6" ht="31.5">
      <c r="A389" s="186">
        <v>2420220130</v>
      </c>
      <c r="B389" s="187">
        <v>240</v>
      </c>
      <c r="C389" s="188" t="s">
        <v>223</v>
      </c>
      <c r="D389" s="37">
        <f>' № 5  рп, кцср, квр'!E232</f>
        <v>390</v>
      </c>
      <c r="E389" s="37">
        <f>' № 5  рп, кцср, квр'!F232</f>
        <v>0</v>
      </c>
      <c r="F389" s="37">
        <f>' № 5  рп, кцср, квр'!G232</f>
        <v>0</v>
      </c>
    </row>
    <row r="390" spans="1:6" ht="47.25">
      <c r="A390" s="100" t="s">
        <v>300</v>
      </c>
      <c r="B390" s="100"/>
      <c r="C390" s="136" t="s">
        <v>347</v>
      </c>
      <c r="D390" s="37">
        <f>D391+D394</f>
        <v>2618.5</v>
      </c>
      <c r="E390" s="37">
        <f aca="true" t="shared" si="109" ref="E390:F390">E391+E394</f>
        <v>3143.7000000000003</v>
      </c>
      <c r="F390" s="37">
        <f t="shared" si="109"/>
        <v>3269.4</v>
      </c>
    </row>
    <row r="391" spans="1:6" ht="47.25">
      <c r="A391" s="100" t="s">
        <v>301</v>
      </c>
      <c r="B391" s="100"/>
      <c r="C391" s="101" t="s">
        <v>242</v>
      </c>
      <c r="D391" s="37">
        <f aca="true" t="shared" si="110" ref="D391:F392">D392</f>
        <v>2316.2</v>
      </c>
      <c r="E391" s="37">
        <f t="shared" si="110"/>
        <v>2829.3</v>
      </c>
      <c r="F391" s="37">
        <f t="shared" si="110"/>
        <v>2942.5</v>
      </c>
    </row>
    <row r="392" spans="1:6" ht="31.5">
      <c r="A392" s="100" t="s">
        <v>301</v>
      </c>
      <c r="B392" s="102" t="s">
        <v>69</v>
      </c>
      <c r="C392" s="101" t="s">
        <v>95</v>
      </c>
      <c r="D392" s="37">
        <f t="shared" si="110"/>
        <v>2316.2</v>
      </c>
      <c r="E392" s="37">
        <f t="shared" si="110"/>
        <v>2829.3</v>
      </c>
      <c r="F392" s="37">
        <f t="shared" si="110"/>
        <v>2942.5</v>
      </c>
    </row>
    <row r="393" spans="1:6" ht="31.5">
      <c r="A393" s="100" t="s">
        <v>301</v>
      </c>
      <c r="B393" s="100">
        <v>240</v>
      </c>
      <c r="C393" s="101" t="s">
        <v>223</v>
      </c>
      <c r="D393" s="37">
        <f>' № 5  рп, кцср, квр'!E236</f>
        <v>2316.2</v>
      </c>
      <c r="E393" s="37">
        <f>' № 5  рп, кцср, квр'!F236</f>
        <v>2829.3</v>
      </c>
      <c r="F393" s="37">
        <f>' № 5  рп, кцср, квр'!G236</f>
        <v>2942.5</v>
      </c>
    </row>
    <row r="394" spans="1:6" ht="47.25">
      <c r="A394" s="100" t="s">
        <v>302</v>
      </c>
      <c r="B394" s="100"/>
      <c r="C394" s="101" t="s">
        <v>233</v>
      </c>
      <c r="D394" s="37">
        <f aca="true" t="shared" si="111" ref="D394:F395">D395</f>
        <v>302.3</v>
      </c>
      <c r="E394" s="37">
        <f t="shared" si="111"/>
        <v>314.4</v>
      </c>
      <c r="F394" s="37">
        <f t="shared" si="111"/>
        <v>326.90000000000003</v>
      </c>
    </row>
    <row r="395" spans="1:6" ht="31.5">
      <c r="A395" s="100" t="s">
        <v>302</v>
      </c>
      <c r="B395" s="102" t="s">
        <v>69</v>
      </c>
      <c r="C395" s="101" t="s">
        <v>95</v>
      </c>
      <c r="D395" s="37">
        <f t="shared" si="111"/>
        <v>302.3</v>
      </c>
      <c r="E395" s="37">
        <f t="shared" si="111"/>
        <v>314.4</v>
      </c>
      <c r="F395" s="37">
        <f t="shared" si="111"/>
        <v>326.90000000000003</v>
      </c>
    </row>
    <row r="396" spans="1:6" ht="31.5">
      <c r="A396" s="100" t="s">
        <v>302</v>
      </c>
      <c r="B396" s="100">
        <v>240</v>
      </c>
      <c r="C396" s="101" t="s">
        <v>223</v>
      </c>
      <c r="D396" s="37">
        <f>' № 5  рп, кцср, квр'!E239</f>
        <v>302.3</v>
      </c>
      <c r="E396" s="37">
        <f>' № 5  рп, кцср, квр'!F239</f>
        <v>314.4</v>
      </c>
      <c r="F396" s="37">
        <f>' № 5  рп, кцср, квр'!G239</f>
        <v>326.90000000000003</v>
      </c>
    </row>
    <row r="397" spans="1:6" ht="12.75">
      <c r="A397" s="102">
        <v>2430000000</v>
      </c>
      <c r="B397" s="100"/>
      <c r="C397" s="8" t="s">
        <v>345</v>
      </c>
      <c r="D397" s="37">
        <f>D398</f>
        <v>150828.5</v>
      </c>
      <c r="E397" s="37">
        <f aca="true" t="shared" si="112" ref="E397:F397">E398</f>
        <v>0</v>
      </c>
      <c r="F397" s="37">
        <f t="shared" si="112"/>
        <v>0</v>
      </c>
    </row>
    <row r="398" spans="1:6" ht="31.5">
      <c r="A398" s="100">
        <v>2430100000</v>
      </c>
      <c r="B398" s="100"/>
      <c r="C398" s="8" t="s">
        <v>346</v>
      </c>
      <c r="D398" s="37">
        <f>D402+D405+D399</f>
        <v>150828.5</v>
      </c>
      <c r="E398" s="37">
        <f>E402+E405+E399</f>
        <v>0</v>
      </c>
      <c r="F398" s="37">
        <f>F402+F405+F399</f>
        <v>0</v>
      </c>
    </row>
    <row r="399" spans="1:6" ht="31.5">
      <c r="A399" s="175">
        <v>2430110110</v>
      </c>
      <c r="B399" s="175"/>
      <c r="C399" s="42" t="s">
        <v>653</v>
      </c>
      <c r="D399" s="37">
        <f>D400</f>
        <v>114167.6</v>
      </c>
      <c r="E399" s="37">
        <f aca="true" t="shared" si="113" ref="E399:F400">E400</f>
        <v>0</v>
      </c>
      <c r="F399" s="37">
        <f t="shared" si="113"/>
        <v>0</v>
      </c>
    </row>
    <row r="400" spans="1:6" ht="31.5">
      <c r="A400" s="175">
        <v>2430110110</v>
      </c>
      <c r="B400" s="174" t="s">
        <v>72</v>
      </c>
      <c r="C400" s="56" t="s">
        <v>96</v>
      </c>
      <c r="D400" s="37">
        <f>D401</f>
        <v>114167.6</v>
      </c>
      <c r="E400" s="37">
        <f t="shared" si="113"/>
        <v>0</v>
      </c>
      <c r="F400" s="37">
        <f t="shared" si="113"/>
        <v>0</v>
      </c>
    </row>
    <row r="401" spans="1:6" ht="12.75">
      <c r="A401" s="175">
        <v>2430110110</v>
      </c>
      <c r="B401" s="174" t="s">
        <v>119</v>
      </c>
      <c r="C401" s="56" t="s">
        <v>120</v>
      </c>
      <c r="D401" s="37">
        <f>' № 5  рп, кцср, квр'!E266</f>
        <v>114167.6</v>
      </c>
      <c r="E401" s="37">
        <f>' № 5  рп, кцср, квр'!F266</f>
        <v>0</v>
      </c>
      <c r="F401" s="37">
        <f>' № 5  рп, кцср, квр'!G266</f>
        <v>0</v>
      </c>
    </row>
    <row r="402" spans="1:6" ht="12.75">
      <c r="A402" s="137">
        <v>2430120100</v>
      </c>
      <c r="B402" s="137"/>
      <c r="C402" s="42" t="s">
        <v>295</v>
      </c>
      <c r="D402" s="37">
        <f>D403</f>
        <v>8119</v>
      </c>
      <c r="E402" s="37">
        <f aca="true" t="shared" si="114" ref="E402:F402">E403</f>
        <v>0</v>
      </c>
      <c r="F402" s="37">
        <f t="shared" si="114"/>
        <v>0</v>
      </c>
    </row>
    <row r="403" spans="1:6" ht="31.5">
      <c r="A403" s="124">
        <v>2430120100</v>
      </c>
      <c r="B403" s="102" t="s">
        <v>72</v>
      </c>
      <c r="C403" s="56" t="s">
        <v>96</v>
      </c>
      <c r="D403" s="37">
        <f>D404</f>
        <v>8119</v>
      </c>
      <c r="E403" s="37">
        <f>E404</f>
        <v>0</v>
      </c>
      <c r="F403" s="37">
        <f>F404</f>
        <v>0</v>
      </c>
    </row>
    <row r="404" spans="1:6" ht="12.75">
      <c r="A404" s="124">
        <v>2430120100</v>
      </c>
      <c r="B404" s="102" t="s">
        <v>119</v>
      </c>
      <c r="C404" s="56" t="s">
        <v>120</v>
      </c>
      <c r="D404" s="37">
        <f>' № 5  рп, кцср, квр'!E269</f>
        <v>8119</v>
      </c>
      <c r="E404" s="37">
        <f>' № 5  рп, кцср, квр'!F269</f>
        <v>0</v>
      </c>
      <c r="F404" s="37">
        <f>' № 5  рп, кцср, квр'!G269</f>
        <v>0</v>
      </c>
    </row>
    <row r="405" spans="1:6" ht="31.5">
      <c r="A405" s="100" t="s">
        <v>303</v>
      </c>
      <c r="B405" s="100"/>
      <c r="C405" s="42" t="s">
        <v>283</v>
      </c>
      <c r="D405" s="37">
        <f aca="true" t="shared" si="115" ref="D405:F406">D406</f>
        <v>28541.9</v>
      </c>
      <c r="E405" s="37">
        <f t="shared" si="115"/>
        <v>0</v>
      </c>
      <c r="F405" s="37">
        <f t="shared" si="115"/>
        <v>0</v>
      </c>
    </row>
    <row r="406" spans="1:6" ht="31.5">
      <c r="A406" s="100" t="s">
        <v>303</v>
      </c>
      <c r="B406" s="102" t="s">
        <v>72</v>
      </c>
      <c r="C406" s="56" t="s">
        <v>96</v>
      </c>
      <c r="D406" s="37">
        <f t="shared" si="115"/>
        <v>28541.9</v>
      </c>
      <c r="E406" s="37">
        <f t="shared" si="115"/>
        <v>0</v>
      </c>
      <c r="F406" s="37">
        <f t="shared" si="115"/>
        <v>0</v>
      </c>
    </row>
    <row r="407" spans="1:6" ht="12.75">
      <c r="A407" s="100" t="s">
        <v>303</v>
      </c>
      <c r="B407" s="102" t="s">
        <v>119</v>
      </c>
      <c r="C407" s="56" t="s">
        <v>120</v>
      </c>
      <c r="D407" s="37">
        <f>' № 5  рп, кцср, квр'!E272</f>
        <v>28541.9</v>
      </c>
      <c r="E407" s="37">
        <f>' № 5  рп, кцср, квр'!F272</f>
        <v>0</v>
      </c>
      <c r="F407" s="37">
        <f>' № 5  рп, кцср, квр'!G272</f>
        <v>0</v>
      </c>
    </row>
    <row r="408" spans="1:6" ht="31.5">
      <c r="A408" s="28">
        <v>2500000000</v>
      </c>
      <c r="B408" s="16"/>
      <c r="C408" s="45" t="s">
        <v>323</v>
      </c>
      <c r="D408" s="36">
        <f>D409+D422</f>
        <v>29345.5</v>
      </c>
      <c r="E408" s="36">
        <f>E409+E422</f>
        <v>22624</v>
      </c>
      <c r="F408" s="36">
        <f>F409+F422</f>
        <v>22624</v>
      </c>
    </row>
    <row r="409" spans="1:6" ht="12.75">
      <c r="A409" s="100">
        <v>2510000000</v>
      </c>
      <c r="B409" s="100"/>
      <c r="C409" s="101" t="s">
        <v>153</v>
      </c>
      <c r="D409" s="39">
        <f>D410+D414+D418</f>
        <v>9136.099999999999</v>
      </c>
      <c r="E409" s="39">
        <f aca="true" t="shared" si="116" ref="E409:F409">E410+E414+E418</f>
        <v>8985.8</v>
      </c>
      <c r="F409" s="39">
        <f t="shared" si="116"/>
        <v>8985.8</v>
      </c>
    </row>
    <row r="410" spans="1:6" ht="47.25">
      <c r="A410" s="100">
        <v>2510100000</v>
      </c>
      <c r="B410" s="100"/>
      <c r="C410" s="101" t="s">
        <v>177</v>
      </c>
      <c r="D410" s="37">
        <f aca="true" t="shared" si="117" ref="D410:F412">D411</f>
        <v>8975.599999999999</v>
      </c>
      <c r="E410" s="37">
        <f t="shared" si="117"/>
        <v>8875.3</v>
      </c>
      <c r="F410" s="37">
        <f t="shared" si="117"/>
        <v>8875.3</v>
      </c>
    </row>
    <row r="411" spans="1:6" ht="31.5">
      <c r="A411" s="100">
        <v>2510120010</v>
      </c>
      <c r="B411" s="100"/>
      <c r="C411" s="101" t="s">
        <v>123</v>
      </c>
      <c r="D411" s="37">
        <f t="shared" si="117"/>
        <v>8975.599999999999</v>
      </c>
      <c r="E411" s="37">
        <f t="shared" si="117"/>
        <v>8875.3</v>
      </c>
      <c r="F411" s="37">
        <f t="shared" si="117"/>
        <v>8875.3</v>
      </c>
    </row>
    <row r="412" spans="1:6" ht="31.5">
      <c r="A412" s="100">
        <v>2510120010</v>
      </c>
      <c r="B412" s="100">
        <v>600</v>
      </c>
      <c r="C412" s="101" t="s">
        <v>83</v>
      </c>
      <c r="D412" s="37">
        <f t="shared" si="117"/>
        <v>8975.599999999999</v>
      </c>
      <c r="E412" s="37">
        <f t="shared" si="117"/>
        <v>8875.3</v>
      </c>
      <c r="F412" s="37">
        <f t="shared" si="117"/>
        <v>8875.3</v>
      </c>
    </row>
    <row r="413" spans="1:6" ht="12.75">
      <c r="A413" s="100">
        <v>2510120010</v>
      </c>
      <c r="B413" s="100">
        <v>610</v>
      </c>
      <c r="C413" s="101" t="s">
        <v>104</v>
      </c>
      <c r="D413" s="37">
        <f>' № 5  рп, кцср, квр'!E186</f>
        <v>8975.599999999999</v>
      </c>
      <c r="E413" s="37">
        <f>' № 5  рп, кцср, квр'!F186</f>
        <v>8875.3</v>
      </c>
      <c r="F413" s="37">
        <f>' № 5  рп, кцср, квр'!G186</f>
        <v>8875.3</v>
      </c>
    </row>
    <row r="414" spans="1:6" ht="47.25">
      <c r="A414" s="100">
        <v>2510200000</v>
      </c>
      <c r="B414" s="100"/>
      <c r="C414" s="101" t="s">
        <v>175</v>
      </c>
      <c r="D414" s="37">
        <f>D415</f>
        <v>110.5</v>
      </c>
      <c r="E414" s="37">
        <f aca="true" t="shared" si="118" ref="E414:F416">E415</f>
        <v>110.5</v>
      </c>
      <c r="F414" s="37">
        <f t="shared" si="118"/>
        <v>110.5</v>
      </c>
    </row>
    <row r="415" spans="1:6" ht="31.5">
      <c r="A415" s="100">
        <v>2510220170</v>
      </c>
      <c r="B415" s="100"/>
      <c r="C415" s="101" t="s">
        <v>176</v>
      </c>
      <c r="D415" s="37">
        <f>D416</f>
        <v>110.5</v>
      </c>
      <c r="E415" s="37">
        <f t="shared" si="118"/>
        <v>110.5</v>
      </c>
      <c r="F415" s="37">
        <f t="shared" si="118"/>
        <v>110.5</v>
      </c>
    </row>
    <row r="416" spans="1:6" ht="63">
      <c r="A416" s="100">
        <v>2510220170</v>
      </c>
      <c r="B416" s="100" t="s">
        <v>68</v>
      </c>
      <c r="C416" s="101" t="s">
        <v>1</v>
      </c>
      <c r="D416" s="37">
        <f>D417</f>
        <v>110.5</v>
      </c>
      <c r="E416" s="37">
        <f t="shared" si="118"/>
        <v>110.5</v>
      </c>
      <c r="F416" s="37">
        <f t="shared" si="118"/>
        <v>110.5</v>
      </c>
    </row>
    <row r="417" spans="1:6" ht="31.5">
      <c r="A417" s="100">
        <v>2510220170</v>
      </c>
      <c r="B417" s="100">
        <v>120</v>
      </c>
      <c r="C417" s="101" t="s">
        <v>224</v>
      </c>
      <c r="D417" s="37">
        <f>'№ 4 ведом'!F72</f>
        <v>110.5</v>
      </c>
      <c r="E417" s="37">
        <f>'№ 4 ведом'!G72</f>
        <v>110.5</v>
      </c>
      <c r="F417" s="37">
        <f>'№ 4 ведом'!H72</f>
        <v>110.5</v>
      </c>
    </row>
    <row r="418" spans="1:6" ht="31.5">
      <c r="A418" s="210">
        <v>2510400000</v>
      </c>
      <c r="B418" s="210"/>
      <c r="C418" s="211" t="s">
        <v>745</v>
      </c>
      <c r="D418" s="37">
        <f>D419</f>
        <v>50</v>
      </c>
      <c r="E418" s="37">
        <f aca="true" t="shared" si="119" ref="E418:F420">E419</f>
        <v>0</v>
      </c>
      <c r="F418" s="37">
        <f t="shared" si="119"/>
        <v>0</v>
      </c>
    </row>
    <row r="419" spans="1:6" ht="12.75">
      <c r="A419" s="210">
        <v>2510420300</v>
      </c>
      <c r="B419" s="210"/>
      <c r="C419" s="211" t="s">
        <v>746</v>
      </c>
      <c r="D419" s="37">
        <f>D420</f>
        <v>50</v>
      </c>
      <c r="E419" s="37">
        <f t="shared" si="119"/>
        <v>0</v>
      </c>
      <c r="F419" s="37">
        <f t="shared" si="119"/>
        <v>0</v>
      </c>
    </row>
    <row r="420" spans="1:6" ht="31.5">
      <c r="A420" s="210">
        <v>2510420300</v>
      </c>
      <c r="B420" s="209" t="s">
        <v>69</v>
      </c>
      <c r="C420" s="211" t="s">
        <v>95</v>
      </c>
      <c r="D420" s="37">
        <f>D421</f>
        <v>50</v>
      </c>
      <c r="E420" s="37">
        <f t="shared" si="119"/>
        <v>0</v>
      </c>
      <c r="F420" s="37">
        <f t="shared" si="119"/>
        <v>0</v>
      </c>
    </row>
    <row r="421" spans="1:6" ht="31.5">
      <c r="A421" s="210">
        <v>2510420300</v>
      </c>
      <c r="B421" s="210">
        <v>240</v>
      </c>
      <c r="C421" s="211" t="s">
        <v>223</v>
      </c>
      <c r="D421" s="37">
        <f>' № 5  рп, кцср, квр'!E189</f>
        <v>50</v>
      </c>
      <c r="E421" s="37">
        <f>' № 5  рп, кцср, квр'!F189</f>
        <v>0</v>
      </c>
      <c r="F421" s="37">
        <f>' № 5  рп, кцср, квр'!G189</f>
        <v>0</v>
      </c>
    </row>
    <row r="422" spans="1:6" ht="16.5" customHeight="1">
      <c r="A422" s="102">
        <v>2520000000</v>
      </c>
      <c r="B422" s="100"/>
      <c r="C422" s="56" t="s">
        <v>249</v>
      </c>
      <c r="D422" s="37">
        <f>D427+D437+D443+D451+D423</f>
        <v>20209.4</v>
      </c>
      <c r="E422" s="37">
        <f>E427+E437+E443+E451+E423</f>
        <v>13638.2</v>
      </c>
      <c r="F422" s="37">
        <f>F427+F437+F443+F451+F423</f>
        <v>13638.2</v>
      </c>
    </row>
    <row r="423" spans="1:6" ht="63">
      <c r="A423" s="175">
        <v>2520100000</v>
      </c>
      <c r="B423" s="175"/>
      <c r="C423" s="56" t="s">
        <v>664</v>
      </c>
      <c r="D423" s="37">
        <f>D424</f>
        <v>2769.2000000000003</v>
      </c>
      <c r="E423" s="37">
        <f aca="true" t="shared" si="120" ref="E423:F425">E424</f>
        <v>0</v>
      </c>
      <c r="F423" s="37">
        <f t="shared" si="120"/>
        <v>0</v>
      </c>
    </row>
    <row r="424" spans="1:6" ht="31.5">
      <c r="A424" s="10" t="s">
        <v>665</v>
      </c>
      <c r="B424" s="175"/>
      <c r="C424" s="56" t="s">
        <v>666</v>
      </c>
      <c r="D424" s="37">
        <f>D425</f>
        <v>2769.2000000000003</v>
      </c>
      <c r="E424" s="37">
        <f t="shared" si="120"/>
        <v>0</v>
      </c>
      <c r="F424" s="37">
        <f t="shared" si="120"/>
        <v>0</v>
      </c>
    </row>
    <row r="425" spans="1:6" ht="31.5">
      <c r="A425" s="10" t="s">
        <v>665</v>
      </c>
      <c r="B425" s="174" t="s">
        <v>97</v>
      </c>
      <c r="C425" s="56" t="s">
        <v>98</v>
      </c>
      <c r="D425" s="37">
        <f>D426</f>
        <v>2769.2000000000003</v>
      </c>
      <c r="E425" s="37">
        <f t="shared" si="120"/>
        <v>0</v>
      </c>
      <c r="F425" s="37">
        <f t="shared" si="120"/>
        <v>0</v>
      </c>
    </row>
    <row r="426" spans="1:6" ht="12.75">
      <c r="A426" s="10" t="s">
        <v>665</v>
      </c>
      <c r="B426" s="175">
        <v>610</v>
      </c>
      <c r="C426" s="56" t="s">
        <v>104</v>
      </c>
      <c r="D426" s="37">
        <f>' № 5  рп, кцср, квр'!E391+' № 5  рп, кцср, квр'!E684+' № 5  рп, кцср, квр'!E492</f>
        <v>2769.2000000000003</v>
      </c>
      <c r="E426" s="37">
        <f>' № 5  рп, кцср, квр'!F391+' № 5  рп, кцср, квр'!F684</f>
        <v>0</v>
      </c>
      <c r="F426" s="37">
        <f>' № 5  рп, кцср, квр'!G391+' № 5  рп, кцср, квр'!G684</f>
        <v>0</v>
      </c>
    </row>
    <row r="427" spans="1:6" ht="47.25">
      <c r="A427" s="102">
        <v>2520200000</v>
      </c>
      <c r="B427" s="100"/>
      <c r="C427" s="101" t="s">
        <v>296</v>
      </c>
      <c r="D427" s="37">
        <f>D434+D431+D428</f>
        <v>3690.4</v>
      </c>
      <c r="E427" s="37">
        <f aca="true" t="shared" si="121" ref="E427:F427">E434+E431+E428</f>
        <v>0</v>
      </c>
      <c r="F427" s="37">
        <f t="shared" si="121"/>
        <v>0</v>
      </c>
    </row>
    <row r="428" spans="1:6" ht="47.25">
      <c r="A428" s="155">
        <v>2520211040</v>
      </c>
      <c r="B428" s="156"/>
      <c r="C428" s="94" t="s">
        <v>371</v>
      </c>
      <c r="D428" s="37">
        <f>D429</f>
        <v>1226.5</v>
      </c>
      <c r="E428" s="37">
        <f aca="true" t="shared" si="122" ref="E428:F429">E429</f>
        <v>0</v>
      </c>
      <c r="F428" s="37">
        <f t="shared" si="122"/>
        <v>0</v>
      </c>
    </row>
    <row r="429" spans="1:6" ht="31.5">
      <c r="A429" s="155">
        <v>2520211040</v>
      </c>
      <c r="B429" s="95">
        <v>600</v>
      </c>
      <c r="C429" s="94" t="s">
        <v>98</v>
      </c>
      <c r="D429" s="37">
        <f>D430</f>
        <v>1226.5</v>
      </c>
      <c r="E429" s="37">
        <f t="shared" si="122"/>
        <v>0</v>
      </c>
      <c r="F429" s="37">
        <f t="shared" si="122"/>
        <v>0</v>
      </c>
    </row>
    <row r="430" spans="1:6" ht="12.75">
      <c r="A430" s="155">
        <v>2520211040</v>
      </c>
      <c r="B430" s="93">
        <v>610</v>
      </c>
      <c r="C430" s="94" t="s">
        <v>104</v>
      </c>
      <c r="D430" s="37">
        <f>' № 5  рп, кцср, квр'!E395</f>
        <v>1226.5</v>
      </c>
      <c r="E430" s="37">
        <f>' № 5  рп, кцср, квр'!F395</f>
        <v>0</v>
      </c>
      <c r="F430" s="37">
        <f>' № 5  рп, кцср, квр'!G395</f>
        <v>0</v>
      </c>
    </row>
    <row r="431" spans="1:6" ht="12.75">
      <c r="A431" s="125">
        <v>2520220190</v>
      </c>
      <c r="B431" s="125"/>
      <c r="C431" s="127" t="s">
        <v>337</v>
      </c>
      <c r="D431" s="37">
        <f aca="true" t="shared" si="123" ref="D431:F432">D432</f>
        <v>1211.2</v>
      </c>
      <c r="E431" s="37">
        <f t="shared" si="123"/>
        <v>0</v>
      </c>
      <c r="F431" s="37">
        <f t="shared" si="123"/>
        <v>0</v>
      </c>
    </row>
    <row r="432" spans="1:6" ht="31.5">
      <c r="A432" s="125">
        <v>2520220190</v>
      </c>
      <c r="B432" s="125" t="s">
        <v>97</v>
      </c>
      <c r="C432" s="127" t="s">
        <v>98</v>
      </c>
      <c r="D432" s="37">
        <f t="shared" si="123"/>
        <v>1211.2</v>
      </c>
      <c r="E432" s="37">
        <f t="shared" si="123"/>
        <v>0</v>
      </c>
      <c r="F432" s="37">
        <f t="shared" si="123"/>
        <v>0</v>
      </c>
    </row>
    <row r="433" spans="1:6" ht="12.75">
      <c r="A433" s="125">
        <v>2520220190</v>
      </c>
      <c r="B433" s="125">
        <v>610</v>
      </c>
      <c r="C433" s="127" t="s">
        <v>104</v>
      </c>
      <c r="D433" s="37">
        <f>' № 5  рп, кцср, квр'!E398+' № 5  рп, кцср, квр'!E496</f>
        <v>1211.2</v>
      </c>
      <c r="E433" s="37">
        <f>' № 5  рп, кцср, квр'!F398+' № 5  рп, кцср, квр'!F496</f>
        <v>0</v>
      </c>
      <c r="F433" s="37">
        <f>' № 5  рп, кцср, квр'!G398+' № 5  рп, кцср, квр'!G496</f>
        <v>0</v>
      </c>
    </row>
    <row r="434" spans="1:6" ht="47.25">
      <c r="A434" s="102" t="s">
        <v>319</v>
      </c>
      <c r="B434" s="100"/>
      <c r="C434" s="94" t="s">
        <v>256</v>
      </c>
      <c r="D434" s="37">
        <f>D435</f>
        <v>1252.7</v>
      </c>
      <c r="E434" s="37">
        <f aca="true" t="shared" si="124" ref="E434:F435">E435</f>
        <v>0</v>
      </c>
      <c r="F434" s="37">
        <f t="shared" si="124"/>
        <v>0</v>
      </c>
    </row>
    <row r="435" spans="1:6" ht="31.5">
      <c r="A435" s="102" t="s">
        <v>319</v>
      </c>
      <c r="B435" s="95">
        <v>600</v>
      </c>
      <c r="C435" s="94" t="s">
        <v>98</v>
      </c>
      <c r="D435" s="37">
        <f>D436</f>
        <v>1252.7</v>
      </c>
      <c r="E435" s="37">
        <f t="shared" si="124"/>
        <v>0</v>
      </c>
      <c r="F435" s="37">
        <f t="shared" si="124"/>
        <v>0</v>
      </c>
    </row>
    <row r="436" spans="1:6" ht="12.75">
      <c r="A436" s="138" t="s">
        <v>319</v>
      </c>
      <c r="B436" s="138">
        <v>610</v>
      </c>
      <c r="C436" s="139" t="s">
        <v>104</v>
      </c>
      <c r="D436" s="37">
        <f>' № 5  рп, кцср, квр'!E401</f>
        <v>1252.7</v>
      </c>
      <c r="E436" s="37">
        <f>' № 5  рп, кцср, квр'!F401</f>
        <v>0</v>
      </c>
      <c r="F436" s="37">
        <f>' № 5  рп, кцср, квр'!G401</f>
        <v>0</v>
      </c>
    </row>
    <row r="437" spans="1:6" ht="31.5">
      <c r="A437" s="125">
        <v>2520400000</v>
      </c>
      <c r="B437" s="126"/>
      <c r="C437" s="56" t="s">
        <v>343</v>
      </c>
      <c r="D437" s="37">
        <f>D438</f>
        <v>3476.3</v>
      </c>
      <c r="E437" s="37">
        <f aca="true" t="shared" si="125" ref="E437:F437">E438</f>
        <v>3092.5</v>
      </c>
      <c r="F437" s="37">
        <f t="shared" si="125"/>
        <v>3092.5</v>
      </c>
    </row>
    <row r="438" spans="1:6" ht="12.75">
      <c r="A438" s="125">
        <v>2520420300</v>
      </c>
      <c r="B438" s="126"/>
      <c r="C438" s="56" t="s">
        <v>344</v>
      </c>
      <c r="D438" s="37">
        <f>D441+D439</f>
        <v>3476.3</v>
      </c>
      <c r="E438" s="37">
        <f aca="true" t="shared" si="126" ref="E438:F438">E441+E439</f>
        <v>3092.5</v>
      </c>
      <c r="F438" s="37">
        <f t="shared" si="126"/>
        <v>3092.5</v>
      </c>
    </row>
    <row r="439" spans="1:6" ht="31.5">
      <c r="A439" s="142">
        <v>2520420300</v>
      </c>
      <c r="B439" s="142" t="s">
        <v>69</v>
      </c>
      <c r="C439" s="144" t="s">
        <v>95</v>
      </c>
      <c r="D439" s="37">
        <f>D440</f>
        <v>82.5</v>
      </c>
      <c r="E439" s="37">
        <f aca="true" t="shared" si="127" ref="E439:F439">E440</f>
        <v>82.5</v>
      </c>
      <c r="F439" s="37">
        <f t="shared" si="127"/>
        <v>82.5</v>
      </c>
    </row>
    <row r="440" spans="1:6" ht="31.5">
      <c r="A440" s="142">
        <v>2520420300</v>
      </c>
      <c r="B440" s="143">
        <v>240</v>
      </c>
      <c r="C440" s="144" t="s">
        <v>223</v>
      </c>
      <c r="D440" s="37">
        <f>' № 5  рп, кцср, квр'!E106</f>
        <v>82.5</v>
      </c>
      <c r="E440" s="37">
        <f>' № 5  рп, кцср, квр'!F106</f>
        <v>82.5</v>
      </c>
      <c r="F440" s="37">
        <f>' № 5  рп, кцср, квр'!G106</f>
        <v>82.5</v>
      </c>
    </row>
    <row r="441" spans="1:6" ht="31.5">
      <c r="A441" s="125">
        <v>2520420300</v>
      </c>
      <c r="B441" s="125" t="s">
        <v>97</v>
      </c>
      <c r="C441" s="56" t="s">
        <v>98</v>
      </c>
      <c r="D441" s="37">
        <f>D442</f>
        <v>3393.8</v>
      </c>
      <c r="E441" s="37">
        <f aca="true" t="shared" si="128" ref="E441:F441">E442</f>
        <v>3010</v>
      </c>
      <c r="F441" s="37">
        <f t="shared" si="128"/>
        <v>3010</v>
      </c>
    </row>
    <row r="442" spans="1:6" ht="12.75">
      <c r="A442" s="125">
        <v>2520420300</v>
      </c>
      <c r="B442" s="126">
        <v>610</v>
      </c>
      <c r="C442" s="56" t="s">
        <v>104</v>
      </c>
      <c r="D442" s="37">
        <f>' № 5  рп, кцср, квр'!E556+' № 5  рп, кцср, квр'!E688+' № 5  рп, кцср, квр'!E787+' № 5  рп, кцср, квр'!E821+' № 5  рп, кцср, квр'!E405+' № 5  рп, кцср, квр'!E500</f>
        <v>3393.8</v>
      </c>
      <c r="E442" s="37">
        <f>' № 5  рп, кцср, квр'!F556+' № 5  рп, кцср, квр'!F688+' № 5  рп, кцср, квр'!F787+' № 5  рп, кцср, квр'!F821+' № 5  рп, кцср, квр'!F405+' № 5  рп, кцср, квр'!F500</f>
        <v>3010</v>
      </c>
      <c r="F442" s="37">
        <f>' № 5  рп, кцср, квр'!G556+' № 5  рп, кцср, квр'!G688+' № 5  рп, кцср, квр'!G787+' № 5  рп, кцср, квр'!G821+' № 5  рп, кцср, квр'!G405+' № 5  рп, кцср, квр'!G500</f>
        <v>3010</v>
      </c>
    </row>
    <row r="443" spans="1:6" ht="31.5">
      <c r="A443" s="155">
        <v>2520500000</v>
      </c>
      <c r="B443" s="156"/>
      <c r="C443" s="157" t="s">
        <v>360</v>
      </c>
      <c r="D443" s="37">
        <f>D444</f>
        <v>3445.6</v>
      </c>
      <c r="E443" s="37">
        <f aca="true" t="shared" si="129" ref="E443:F443">E444</f>
        <v>3797.5999999999995</v>
      </c>
      <c r="F443" s="37">
        <f t="shared" si="129"/>
        <v>3797.5999999999995</v>
      </c>
    </row>
    <row r="444" spans="1:6" ht="12.75">
      <c r="A444" s="155">
        <v>2520520300</v>
      </c>
      <c r="B444" s="156"/>
      <c r="C444" s="157" t="s">
        <v>361</v>
      </c>
      <c r="D444" s="37">
        <f>D447+D449+D445</f>
        <v>3445.6</v>
      </c>
      <c r="E444" s="37">
        <f aca="true" t="shared" si="130" ref="E444:F444">E447+E449+E445</f>
        <v>3797.5999999999995</v>
      </c>
      <c r="F444" s="37">
        <f t="shared" si="130"/>
        <v>3797.5999999999995</v>
      </c>
    </row>
    <row r="445" spans="1:6" ht="63">
      <c r="A445" s="304">
        <v>2520520300</v>
      </c>
      <c r="B445" s="305" t="s">
        <v>68</v>
      </c>
      <c r="C445" s="306" t="s">
        <v>1</v>
      </c>
      <c r="D445" s="37">
        <f>D446</f>
        <v>6.4</v>
      </c>
      <c r="E445" s="37">
        <f aca="true" t="shared" si="131" ref="E445:F445">E446</f>
        <v>0</v>
      </c>
      <c r="F445" s="37">
        <f t="shared" si="131"/>
        <v>0</v>
      </c>
    </row>
    <row r="446" spans="1:6" ht="12.75">
      <c r="A446" s="304">
        <v>2520520300</v>
      </c>
      <c r="B446" s="305">
        <v>110</v>
      </c>
      <c r="C446" s="47" t="s">
        <v>160</v>
      </c>
      <c r="D446" s="37">
        <f>' № 5  рп, кцср, квр'!E110</f>
        <v>6.4</v>
      </c>
      <c r="E446" s="37">
        <f>' № 5  рп, кцср, квр'!F110</f>
        <v>0</v>
      </c>
      <c r="F446" s="37">
        <f>' № 5  рп, кцср, квр'!G110</f>
        <v>0</v>
      </c>
    </row>
    <row r="447" spans="1:6" ht="31.5">
      <c r="A447" s="155">
        <v>2520520300</v>
      </c>
      <c r="B447" s="155" t="s">
        <v>69</v>
      </c>
      <c r="C447" s="157" t="s">
        <v>95</v>
      </c>
      <c r="D447" s="37">
        <f>D448</f>
        <v>167.4</v>
      </c>
      <c r="E447" s="37">
        <f aca="true" t="shared" si="132" ref="E447:F447">E448</f>
        <v>173.8</v>
      </c>
      <c r="F447" s="37">
        <f t="shared" si="132"/>
        <v>173.8</v>
      </c>
    </row>
    <row r="448" spans="1:6" ht="31.5">
      <c r="A448" s="155">
        <v>2520520300</v>
      </c>
      <c r="B448" s="156">
        <v>240</v>
      </c>
      <c r="C448" s="157" t="s">
        <v>223</v>
      </c>
      <c r="D448" s="37">
        <f>' № 5  рп, кцср, квр'!E112</f>
        <v>167.4</v>
      </c>
      <c r="E448" s="37">
        <f>' № 5  рп, кцср, квр'!F112</f>
        <v>173.8</v>
      </c>
      <c r="F448" s="37">
        <f>' № 5  рп, кцср, квр'!G112</f>
        <v>173.8</v>
      </c>
    </row>
    <row r="449" spans="1:6" ht="31.5">
      <c r="A449" s="155">
        <v>2520520300</v>
      </c>
      <c r="B449" s="155" t="s">
        <v>97</v>
      </c>
      <c r="C449" s="56" t="s">
        <v>98</v>
      </c>
      <c r="D449" s="37">
        <f>D450</f>
        <v>3271.7999999999997</v>
      </c>
      <c r="E449" s="37">
        <f aca="true" t="shared" si="133" ref="E449:F449">E450</f>
        <v>3623.7999999999993</v>
      </c>
      <c r="F449" s="37">
        <f t="shared" si="133"/>
        <v>3623.7999999999993</v>
      </c>
    </row>
    <row r="450" spans="1:6" ht="12.75">
      <c r="A450" s="155">
        <v>2520520300</v>
      </c>
      <c r="B450" s="156">
        <v>610</v>
      </c>
      <c r="C450" s="56" t="s">
        <v>104</v>
      </c>
      <c r="D450" s="37">
        <f>' № 5  рп, кцср, квр'!E192+' № 5  рп, кцср, квр'!E407+' № 5  рп, кцср, квр'!E501+' № 5  рп, кцср, квр'!E558+' № 5  рп, кцср, квр'!E689+' № 5  рп, кцср, квр'!E789+' № 5  рп, кцср, квр'!E823</f>
        <v>3271.7999999999997</v>
      </c>
      <c r="E450" s="37">
        <f>' № 5  рп, кцср, квр'!F192+' № 5  рп, кцср, квр'!F407+' № 5  рп, кцср, квр'!F501+' № 5  рп, кцср, квр'!F558+' № 5  рп, кцср, квр'!F689+' № 5  рп, кцср, квр'!F789+' № 5  рп, кцср, квр'!F823</f>
        <v>3623.7999999999993</v>
      </c>
      <c r="F450" s="37">
        <f>' № 5  рп, кцср, квр'!G192+' № 5  рп, кцср, квр'!G407+' № 5  рп, кцср, квр'!G501+' № 5  рп, кцср, квр'!G558+' № 5  рп, кцср, квр'!G689+' № 5  рп, кцср, квр'!G789+' № 5  рп, кцср, квр'!G823</f>
        <v>3623.7999999999993</v>
      </c>
    </row>
    <row r="451" spans="1:6" ht="31.5">
      <c r="A451" s="155">
        <v>2520600000</v>
      </c>
      <c r="B451" s="156"/>
      <c r="C451" s="157" t="s">
        <v>359</v>
      </c>
      <c r="D451" s="37">
        <f>D452</f>
        <v>6827.9</v>
      </c>
      <c r="E451" s="37">
        <f aca="true" t="shared" si="134" ref="E451:F451">E452</f>
        <v>6748.1</v>
      </c>
      <c r="F451" s="37">
        <f t="shared" si="134"/>
        <v>6748.1</v>
      </c>
    </row>
    <row r="452" spans="1:6" ht="12.75">
      <c r="A452" s="155">
        <v>2520620200</v>
      </c>
      <c r="B452" s="156"/>
      <c r="C452" s="157" t="s">
        <v>284</v>
      </c>
      <c r="D452" s="37">
        <f>D453+D455</f>
        <v>6827.9</v>
      </c>
      <c r="E452" s="37">
        <f aca="true" t="shared" si="135" ref="E452:F452">E453+E455</f>
        <v>6748.1</v>
      </c>
      <c r="F452" s="37">
        <f t="shared" si="135"/>
        <v>6748.1</v>
      </c>
    </row>
    <row r="453" spans="1:6" ht="31.5">
      <c r="A453" s="155">
        <v>2520620200</v>
      </c>
      <c r="B453" s="155" t="s">
        <v>69</v>
      </c>
      <c r="C453" s="157" t="s">
        <v>95</v>
      </c>
      <c r="D453" s="37">
        <f>D454</f>
        <v>1110</v>
      </c>
      <c r="E453" s="37">
        <f aca="true" t="shared" si="136" ref="E453:F453">E454</f>
        <v>1110</v>
      </c>
      <c r="F453" s="37">
        <f t="shared" si="136"/>
        <v>1110</v>
      </c>
    </row>
    <row r="454" spans="1:6" ht="31.5">
      <c r="A454" s="155">
        <v>2520620200</v>
      </c>
      <c r="B454" s="156">
        <v>240</v>
      </c>
      <c r="C454" s="157" t="s">
        <v>223</v>
      </c>
      <c r="D454" s="37">
        <f>' № 5  рп, кцср, квр'!E116</f>
        <v>1110</v>
      </c>
      <c r="E454" s="37">
        <f>' № 5  рп, кцср, квр'!F116</f>
        <v>1110</v>
      </c>
      <c r="F454" s="37">
        <f>' № 5  рп, кцср, квр'!G116</f>
        <v>1110</v>
      </c>
    </row>
    <row r="455" spans="1:6" ht="31.5">
      <c r="A455" s="155">
        <v>2520620200</v>
      </c>
      <c r="B455" s="155" t="s">
        <v>97</v>
      </c>
      <c r="C455" s="56" t="s">
        <v>98</v>
      </c>
      <c r="D455" s="37">
        <f>D456</f>
        <v>5717.9</v>
      </c>
      <c r="E455" s="37">
        <f aca="true" t="shared" si="137" ref="E455:F455">E456</f>
        <v>5638.1</v>
      </c>
      <c r="F455" s="37">
        <f t="shared" si="137"/>
        <v>5638.1</v>
      </c>
    </row>
    <row r="456" spans="1:6" ht="12.75">
      <c r="A456" s="155">
        <v>2520620200</v>
      </c>
      <c r="B456" s="156">
        <v>610</v>
      </c>
      <c r="C456" s="56" t="s">
        <v>104</v>
      </c>
      <c r="D456" s="37">
        <f>' № 5  рп, кцср, квр'!E696+' № 5  рп, кцср, квр'!E564+' № 5  рп, кцср, квр'!E795+' № 5  рп, кцср, квр'!E829+' № 5  рп, кцср, квр'!E413+' № 5  рп, кцср, квр'!E508</f>
        <v>5717.9</v>
      </c>
      <c r="E456" s="37">
        <f>' № 5  рп, кцср, квр'!F696+' № 5  рп, кцср, квр'!F564+' № 5  рп, кцср, квр'!F795+' № 5  рп, кцср, квр'!F829+' № 5  рп, кцср, квр'!F413+' № 5  рп, кцср, квр'!F508</f>
        <v>5638.1</v>
      </c>
      <c r="F456" s="37">
        <f>' № 5  рп, кцср, квр'!G696+' № 5  рп, кцср, квр'!G564+' № 5  рп, кцср, квр'!G795+' № 5  рп, кцср, квр'!G829+' № 5  рп, кцср, квр'!G413+' № 5  рп, кцср, квр'!G508</f>
        <v>5638.1</v>
      </c>
    </row>
    <row r="457" spans="1:6" ht="47.25">
      <c r="A457" s="28">
        <v>2600000000</v>
      </c>
      <c r="B457" s="102"/>
      <c r="C457" s="45" t="s">
        <v>328</v>
      </c>
      <c r="D457" s="36">
        <f>D458+D489+D501+D510</f>
        <v>27099.100000000002</v>
      </c>
      <c r="E457" s="36">
        <f aca="true" t="shared" si="138" ref="E457:F457">E458+E489+E501+E510</f>
        <v>11126.300000000001</v>
      </c>
      <c r="F457" s="36">
        <f t="shared" si="138"/>
        <v>12668.9</v>
      </c>
    </row>
    <row r="458" spans="1:6" ht="31.5">
      <c r="A458" s="125">
        <v>2610000000</v>
      </c>
      <c r="B458" s="125"/>
      <c r="C458" s="127" t="s">
        <v>107</v>
      </c>
      <c r="D458" s="37">
        <f>D459+D472+D485</f>
        <v>23447</v>
      </c>
      <c r="E458" s="37">
        <f aca="true" t="shared" si="139" ref="E458:F458">E459+E472+E485</f>
        <v>9829.2</v>
      </c>
      <c r="F458" s="37">
        <f t="shared" si="139"/>
        <v>11371.8</v>
      </c>
    </row>
    <row r="459" spans="1:6" ht="12.75">
      <c r="A459" s="125">
        <v>2610100000</v>
      </c>
      <c r="B459" s="125"/>
      <c r="C459" s="127" t="s">
        <v>108</v>
      </c>
      <c r="D459" s="37">
        <f>D460+D463+D466+D469</f>
        <v>6704.799999999999</v>
      </c>
      <c r="E459" s="37">
        <f>E460+E463+E466+E469</f>
        <v>5025.6</v>
      </c>
      <c r="F459" s="37">
        <f>F460+F463+F466+F469</f>
        <v>4967</v>
      </c>
    </row>
    <row r="460" spans="1:6" ht="12.75">
      <c r="A460" s="125">
        <v>2610120210</v>
      </c>
      <c r="B460" s="18"/>
      <c r="C460" s="127" t="s">
        <v>109</v>
      </c>
      <c r="D460" s="37">
        <f aca="true" t="shared" si="140" ref="D460:F461">D461</f>
        <v>2987.2</v>
      </c>
      <c r="E460" s="37">
        <f t="shared" si="140"/>
        <v>2713.5</v>
      </c>
      <c r="F460" s="37">
        <f t="shared" si="140"/>
        <v>2713.5</v>
      </c>
    </row>
    <row r="461" spans="1:6" ht="31.5">
      <c r="A461" s="125">
        <v>2610120210</v>
      </c>
      <c r="B461" s="125" t="s">
        <v>69</v>
      </c>
      <c r="C461" s="127" t="s">
        <v>95</v>
      </c>
      <c r="D461" s="37">
        <f t="shared" si="140"/>
        <v>2987.2</v>
      </c>
      <c r="E461" s="37">
        <f t="shared" si="140"/>
        <v>2713.5</v>
      </c>
      <c r="F461" s="37">
        <f t="shared" si="140"/>
        <v>2713.5</v>
      </c>
    </row>
    <row r="462" spans="1:6" ht="31.5">
      <c r="A462" s="125">
        <v>2610120210</v>
      </c>
      <c r="B462" s="126">
        <v>240</v>
      </c>
      <c r="C462" s="127" t="s">
        <v>223</v>
      </c>
      <c r="D462" s="37">
        <f>' № 5  рп, кцср, квр'!E122</f>
        <v>2987.2</v>
      </c>
      <c r="E462" s="37">
        <f>' № 5  рп, кцср, квр'!F122</f>
        <v>2713.5</v>
      </c>
      <c r="F462" s="37">
        <f>' № 5  рп, кцср, квр'!G122</f>
        <v>2713.5</v>
      </c>
    </row>
    <row r="463" spans="1:6" ht="31.5">
      <c r="A463" s="125">
        <v>2610120220</v>
      </c>
      <c r="B463" s="126"/>
      <c r="C463" s="127" t="s">
        <v>106</v>
      </c>
      <c r="D463" s="37">
        <f aca="true" t="shared" si="141" ref="D463:F464">D464</f>
        <v>201</v>
      </c>
      <c r="E463" s="37">
        <f t="shared" si="141"/>
        <v>150</v>
      </c>
      <c r="F463" s="37">
        <f t="shared" si="141"/>
        <v>150</v>
      </c>
    </row>
    <row r="464" spans="1:6" ht="31.5">
      <c r="A464" s="125">
        <v>2610120220</v>
      </c>
      <c r="B464" s="125" t="s">
        <v>69</v>
      </c>
      <c r="C464" s="127" t="s">
        <v>95</v>
      </c>
      <c r="D464" s="37">
        <f t="shared" si="141"/>
        <v>201</v>
      </c>
      <c r="E464" s="37">
        <f t="shared" si="141"/>
        <v>150</v>
      </c>
      <c r="F464" s="37">
        <f t="shared" si="141"/>
        <v>150</v>
      </c>
    </row>
    <row r="465" spans="1:6" ht="31.5">
      <c r="A465" s="125">
        <v>2610120220</v>
      </c>
      <c r="B465" s="126">
        <v>240</v>
      </c>
      <c r="C465" s="127" t="s">
        <v>223</v>
      </c>
      <c r="D465" s="37">
        <f>' № 5  рп, кцср, квр'!E125</f>
        <v>201</v>
      </c>
      <c r="E465" s="37">
        <f>' № 5  рп, кцср, квр'!F125</f>
        <v>150</v>
      </c>
      <c r="F465" s="37">
        <f>' № 5  рп, кцср, квр'!G125</f>
        <v>150</v>
      </c>
    </row>
    <row r="466" spans="1:6" ht="47.25">
      <c r="A466" s="102">
        <v>2610120230</v>
      </c>
      <c r="B466" s="102"/>
      <c r="C466" s="101" t="s">
        <v>113</v>
      </c>
      <c r="D466" s="37">
        <f aca="true" t="shared" si="142" ref="D466:F467">D467</f>
        <v>3217.6</v>
      </c>
      <c r="E466" s="37">
        <f t="shared" si="142"/>
        <v>1812.1</v>
      </c>
      <c r="F466" s="37">
        <f t="shared" si="142"/>
        <v>1753.5</v>
      </c>
    </row>
    <row r="467" spans="1:6" ht="31.5">
      <c r="A467" s="102">
        <v>2610120230</v>
      </c>
      <c r="B467" s="102" t="s">
        <v>69</v>
      </c>
      <c r="C467" s="101" t="s">
        <v>95</v>
      </c>
      <c r="D467" s="37">
        <f t="shared" si="142"/>
        <v>3217.6</v>
      </c>
      <c r="E467" s="37">
        <f t="shared" si="142"/>
        <v>1812.1</v>
      </c>
      <c r="F467" s="37">
        <f t="shared" si="142"/>
        <v>1753.5</v>
      </c>
    </row>
    <row r="468" spans="1:6" ht="31.5">
      <c r="A468" s="102">
        <v>2610120230</v>
      </c>
      <c r="B468" s="100">
        <v>240</v>
      </c>
      <c r="C468" s="101" t="s">
        <v>223</v>
      </c>
      <c r="D468" s="37">
        <f>' № 5  рп, кцср, квр'!E259</f>
        <v>3217.6</v>
      </c>
      <c r="E468" s="37">
        <f>' № 5  рп, кцср, квр'!F259</f>
        <v>1812.1</v>
      </c>
      <c r="F468" s="37">
        <f>' № 5  рп, кцср, квр'!G259</f>
        <v>1753.5</v>
      </c>
    </row>
    <row r="469" spans="1:6" ht="31.5">
      <c r="A469" s="125">
        <v>2610120240</v>
      </c>
      <c r="B469" s="125"/>
      <c r="C469" s="127" t="s">
        <v>111</v>
      </c>
      <c r="D469" s="37">
        <f aca="true" t="shared" si="143" ref="D469:F470">D470</f>
        <v>299</v>
      </c>
      <c r="E469" s="37">
        <f t="shared" si="143"/>
        <v>350</v>
      </c>
      <c r="F469" s="37">
        <f t="shared" si="143"/>
        <v>350</v>
      </c>
    </row>
    <row r="470" spans="1:6" ht="31.5">
      <c r="A470" s="125">
        <v>2610120240</v>
      </c>
      <c r="B470" s="125" t="s">
        <v>69</v>
      </c>
      <c r="C470" s="127" t="s">
        <v>95</v>
      </c>
      <c r="D470" s="37">
        <f t="shared" si="143"/>
        <v>299</v>
      </c>
      <c r="E470" s="37">
        <f t="shared" si="143"/>
        <v>350</v>
      </c>
      <c r="F470" s="37">
        <f t="shared" si="143"/>
        <v>350</v>
      </c>
    </row>
    <row r="471" spans="1:6" ht="31.5">
      <c r="A471" s="125">
        <v>2610120240</v>
      </c>
      <c r="B471" s="126">
        <v>240</v>
      </c>
      <c r="C471" s="127" t="s">
        <v>223</v>
      </c>
      <c r="D471" s="37">
        <f>' № 5  рп, кцср, квр'!E246</f>
        <v>299</v>
      </c>
      <c r="E471" s="37">
        <f>' № 5  рп, кцср, квр'!F246</f>
        <v>350</v>
      </c>
      <c r="F471" s="37">
        <f>' № 5  рп, кцср, квр'!G246</f>
        <v>350</v>
      </c>
    </row>
    <row r="472" spans="1:6" ht="12.75">
      <c r="A472" s="125">
        <v>2610200000</v>
      </c>
      <c r="B472" s="125"/>
      <c r="C472" s="127" t="s">
        <v>112</v>
      </c>
      <c r="D472" s="37">
        <f>D473+D476+D482+D479</f>
        <v>14988.3</v>
      </c>
      <c r="E472" s="37">
        <f aca="true" t="shared" si="144" ref="E472:F472">E473+E476+E482+E479</f>
        <v>4803.6</v>
      </c>
      <c r="F472" s="37">
        <f t="shared" si="144"/>
        <v>6404.8</v>
      </c>
    </row>
    <row r="473" spans="1:6" ht="63">
      <c r="A473" s="125">
        <v>2610210820</v>
      </c>
      <c r="B473" s="125"/>
      <c r="C473" s="127" t="s">
        <v>220</v>
      </c>
      <c r="D473" s="37">
        <f aca="true" t="shared" si="145" ref="D473:F474">D474</f>
        <v>8006</v>
      </c>
      <c r="E473" s="37">
        <f t="shared" si="145"/>
        <v>0</v>
      </c>
      <c r="F473" s="37">
        <f t="shared" si="145"/>
        <v>1601.1999999999998</v>
      </c>
    </row>
    <row r="474" spans="1:6" ht="31.5">
      <c r="A474" s="125">
        <v>2610210820</v>
      </c>
      <c r="B474" s="125" t="s">
        <v>72</v>
      </c>
      <c r="C474" s="127" t="s">
        <v>96</v>
      </c>
      <c r="D474" s="37">
        <f t="shared" si="145"/>
        <v>8006</v>
      </c>
      <c r="E474" s="37">
        <f t="shared" si="145"/>
        <v>0</v>
      </c>
      <c r="F474" s="37">
        <f t="shared" si="145"/>
        <v>1601.1999999999998</v>
      </c>
    </row>
    <row r="475" spans="1:6" ht="12.75">
      <c r="A475" s="125">
        <v>2610210820</v>
      </c>
      <c r="B475" s="125" t="s">
        <v>119</v>
      </c>
      <c r="C475" s="127" t="s">
        <v>120</v>
      </c>
      <c r="D475" s="37">
        <f>' № 5  рп, кцср, квр'!E745</f>
        <v>8006</v>
      </c>
      <c r="E475" s="37">
        <f>' № 5  рп, кцср, квр'!F745</f>
        <v>0</v>
      </c>
      <c r="F475" s="37">
        <f>' № 5  рп, кцср, квр'!G745</f>
        <v>1601.1999999999998</v>
      </c>
    </row>
    <row r="476" spans="1:6" ht="47.25">
      <c r="A476" s="125" t="s">
        <v>336</v>
      </c>
      <c r="B476" s="125"/>
      <c r="C476" s="56" t="s">
        <v>230</v>
      </c>
      <c r="D476" s="37">
        <f aca="true" t="shared" si="146" ref="D476:F477">D477</f>
        <v>0</v>
      </c>
      <c r="E476" s="37">
        <f t="shared" si="146"/>
        <v>4803.6</v>
      </c>
      <c r="F476" s="37">
        <f t="shared" si="146"/>
        <v>4803.6</v>
      </c>
    </row>
    <row r="477" spans="1:6" ht="31.5">
      <c r="A477" s="125" t="s">
        <v>336</v>
      </c>
      <c r="B477" s="125" t="s">
        <v>72</v>
      </c>
      <c r="C477" s="56" t="s">
        <v>96</v>
      </c>
      <c r="D477" s="37">
        <f t="shared" si="146"/>
        <v>0</v>
      </c>
      <c r="E477" s="37">
        <f t="shared" si="146"/>
        <v>4803.6</v>
      </c>
      <c r="F477" s="37">
        <f t="shared" si="146"/>
        <v>4803.6</v>
      </c>
    </row>
    <row r="478" spans="1:6" ht="12.75">
      <c r="A478" s="125" t="s">
        <v>336</v>
      </c>
      <c r="B478" s="125" t="s">
        <v>119</v>
      </c>
      <c r="C478" s="56" t="s">
        <v>120</v>
      </c>
      <c r="D478" s="37">
        <f>' № 5  рп, кцср, квр'!E748</f>
        <v>0</v>
      </c>
      <c r="E478" s="37">
        <f>' № 5  рп, кцср, квр'!F748</f>
        <v>4803.6</v>
      </c>
      <c r="F478" s="37">
        <f>' № 5  рп, кцср, квр'!G748</f>
        <v>4803.6</v>
      </c>
    </row>
    <row r="479" spans="1:6" ht="47.25">
      <c r="A479" s="182">
        <v>2610210290</v>
      </c>
      <c r="B479" s="182"/>
      <c r="C479" s="56" t="s">
        <v>673</v>
      </c>
      <c r="D479" s="37">
        <f>D480</f>
        <v>5585.799999999999</v>
      </c>
      <c r="E479" s="37">
        <f aca="true" t="shared" si="147" ref="E479:F480">E480</f>
        <v>0</v>
      </c>
      <c r="F479" s="37">
        <f t="shared" si="147"/>
        <v>0</v>
      </c>
    </row>
    <row r="480" spans="1:6" ht="31.5">
      <c r="A480" s="182">
        <v>2610210290</v>
      </c>
      <c r="B480" s="182" t="s">
        <v>72</v>
      </c>
      <c r="C480" s="56" t="s">
        <v>96</v>
      </c>
      <c r="D480" s="37">
        <f>D481</f>
        <v>5585.799999999999</v>
      </c>
      <c r="E480" s="37">
        <f t="shared" si="147"/>
        <v>0</v>
      </c>
      <c r="F480" s="37">
        <f t="shared" si="147"/>
        <v>0</v>
      </c>
    </row>
    <row r="481" spans="1:6" ht="12.75">
      <c r="A481" s="182">
        <v>2610210290</v>
      </c>
      <c r="B481" s="182" t="s">
        <v>119</v>
      </c>
      <c r="C481" s="56" t="s">
        <v>120</v>
      </c>
      <c r="D481" s="37">
        <f>' № 5  рп, кцср, квр'!E751</f>
        <v>5585.799999999999</v>
      </c>
      <c r="E481" s="37">
        <f>' № 5  рп, кцср, квр'!F751</f>
        <v>0</v>
      </c>
      <c r="F481" s="37">
        <f>' № 5  рп, кцср, квр'!G751</f>
        <v>0</v>
      </c>
    </row>
    <row r="482" spans="1:6" ht="31.5">
      <c r="A482" s="155" t="s">
        <v>369</v>
      </c>
      <c r="B482" s="111"/>
      <c r="C482" s="56" t="s">
        <v>370</v>
      </c>
      <c r="D482" s="37">
        <f>D483</f>
        <v>1396.5</v>
      </c>
      <c r="E482" s="37">
        <f aca="true" t="shared" si="148" ref="E482:F483">E483</f>
        <v>0</v>
      </c>
      <c r="F482" s="37">
        <f t="shared" si="148"/>
        <v>0</v>
      </c>
    </row>
    <row r="483" spans="1:6" ht="31.5">
      <c r="A483" s="155" t="s">
        <v>369</v>
      </c>
      <c r="B483" s="111" t="s">
        <v>72</v>
      </c>
      <c r="C483" s="56" t="s">
        <v>96</v>
      </c>
      <c r="D483" s="37">
        <f>D484</f>
        <v>1396.5</v>
      </c>
      <c r="E483" s="37">
        <f t="shared" si="148"/>
        <v>0</v>
      </c>
      <c r="F483" s="37">
        <f t="shared" si="148"/>
        <v>0</v>
      </c>
    </row>
    <row r="484" spans="1:6" ht="16.5" thickBot="1">
      <c r="A484" s="155" t="s">
        <v>369</v>
      </c>
      <c r="B484" s="111" t="s">
        <v>119</v>
      </c>
      <c r="C484" s="56" t="s">
        <v>120</v>
      </c>
      <c r="D484" s="37">
        <f>' № 5  рп, кцср, квр'!E754</f>
        <v>1396.5</v>
      </c>
      <c r="E484" s="37">
        <f>' № 5  рп, кцср, квр'!F754</f>
        <v>0</v>
      </c>
      <c r="F484" s="37">
        <f>' № 5  рп, кцср, квр'!G754</f>
        <v>0</v>
      </c>
    </row>
    <row r="485" spans="1:6" ht="32.25" thickBot="1">
      <c r="A485" s="209">
        <v>2610300000</v>
      </c>
      <c r="B485" s="210"/>
      <c r="C485" s="215" t="s">
        <v>751</v>
      </c>
      <c r="D485" s="37">
        <f>D486</f>
        <v>1753.9</v>
      </c>
      <c r="E485" s="37">
        <f aca="true" t="shared" si="149" ref="E485:F487">E486</f>
        <v>0</v>
      </c>
      <c r="F485" s="37">
        <f t="shared" si="149"/>
        <v>0</v>
      </c>
    </row>
    <row r="486" spans="1:6" ht="31.5">
      <c r="A486" s="209">
        <v>2610320030</v>
      </c>
      <c r="B486" s="210"/>
      <c r="C486" s="85" t="s">
        <v>752</v>
      </c>
      <c r="D486" s="37">
        <f>D487</f>
        <v>1753.9</v>
      </c>
      <c r="E486" s="37">
        <f t="shared" si="149"/>
        <v>0</v>
      </c>
      <c r="F486" s="37">
        <f t="shared" si="149"/>
        <v>0</v>
      </c>
    </row>
    <row r="487" spans="1:6" ht="31.5">
      <c r="A487" s="209">
        <v>2610320030</v>
      </c>
      <c r="B487" s="209" t="s">
        <v>69</v>
      </c>
      <c r="C487" s="211" t="s">
        <v>95</v>
      </c>
      <c r="D487" s="37">
        <f>D488</f>
        <v>1753.9</v>
      </c>
      <c r="E487" s="37">
        <f t="shared" si="149"/>
        <v>0</v>
      </c>
      <c r="F487" s="37">
        <f t="shared" si="149"/>
        <v>0</v>
      </c>
    </row>
    <row r="488" spans="1:6" ht="31.5">
      <c r="A488" s="209">
        <v>2610320030</v>
      </c>
      <c r="B488" s="210">
        <v>240</v>
      </c>
      <c r="C488" s="211" t="s">
        <v>223</v>
      </c>
      <c r="D488" s="37">
        <f>' № 5  рп, кцср, квр'!E129</f>
        <v>1753.9</v>
      </c>
      <c r="E488" s="37">
        <f>' № 5  рп, кцср, квр'!F129</f>
        <v>0</v>
      </c>
      <c r="F488" s="37">
        <f>' № 5  рп, кцср, квр'!G129</f>
        <v>0</v>
      </c>
    </row>
    <row r="489" spans="1:6" ht="47.25">
      <c r="A489" s="102">
        <v>2620000000</v>
      </c>
      <c r="B489" s="100"/>
      <c r="C489" s="101" t="s">
        <v>204</v>
      </c>
      <c r="D489" s="37">
        <f>D490+D497</f>
        <v>3445.9</v>
      </c>
      <c r="E489" s="37">
        <f>E490+E497</f>
        <v>1120.6</v>
      </c>
      <c r="F489" s="37">
        <f>F490+F497</f>
        <v>1120.6</v>
      </c>
    </row>
    <row r="490" spans="1:6" ht="47.25">
      <c r="A490" s="100">
        <v>2620100000</v>
      </c>
      <c r="B490" s="100"/>
      <c r="C490" s="101" t="s">
        <v>205</v>
      </c>
      <c r="D490" s="37">
        <f>D491+D494</f>
        <v>3235.4</v>
      </c>
      <c r="E490" s="37">
        <f>E491+E494</f>
        <v>910.1</v>
      </c>
      <c r="F490" s="37">
        <f>F491+F494</f>
        <v>910.1</v>
      </c>
    </row>
    <row r="491" spans="1:6" ht="47.25">
      <c r="A491" s="100">
        <v>2620120180</v>
      </c>
      <c r="B491" s="100"/>
      <c r="C491" s="101" t="s">
        <v>206</v>
      </c>
      <c r="D491" s="37">
        <f aca="true" t="shared" si="150" ref="D491:F492">D492</f>
        <v>1990.9</v>
      </c>
      <c r="E491" s="37">
        <f t="shared" si="150"/>
        <v>292.9</v>
      </c>
      <c r="F491" s="37">
        <f t="shared" si="150"/>
        <v>0</v>
      </c>
    </row>
    <row r="492" spans="1:6" ht="31.5">
      <c r="A492" s="100">
        <v>2620120180</v>
      </c>
      <c r="B492" s="100" t="s">
        <v>69</v>
      </c>
      <c r="C492" s="101" t="s">
        <v>95</v>
      </c>
      <c r="D492" s="37">
        <f t="shared" si="150"/>
        <v>1990.9</v>
      </c>
      <c r="E492" s="37">
        <f t="shared" si="150"/>
        <v>292.9</v>
      </c>
      <c r="F492" s="37">
        <f t="shared" si="150"/>
        <v>0</v>
      </c>
    </row>
    <row r="493" spans="1:6" ht="31.5">
      <c r="A493" s="100">
        <v>2620120180</v>
      </c>
      <c r="B493" s="100">
        <v>240</v>
      </c>
      <c r="C493" s="101" t="s">
        <v>223</v>
      </c>
      <c r="D493" s="37">
        <f>' № 5  рп, кцср, квр'!E134</f>
        <v>1990.9</v>
      </c>
      <c r="E493" s="37">
        <f>' № 5  рп, кцср, квр'!F134</f>
        <v>292.9</v>
      </c>
      <c r="F493" s="37">
        <f>' № 5  рп, кцср, квр'!G134</f>
        <v>0</v>
      </c>
    </row>
    <row r="494" spans="1:6" ht="47.25">
      <c r="A494" s="100">
        <v>2620120520</v>
      </c>
      <c r="B494" s="100"/>
      <c r="C494" s="101" t="s">
        <v>211</v>
      </c>
      <c r="D494" s="37">
        <f aca="true" t="shared" si="151" ref="D494:F495">D495</f>
        <v>1244.5</v>
      </c>
      <c r="E494" s="37">
        <f t="shared" si="151"/>
        <v>617.2</v>
      </c>
      <c r="F494" s="37">
        <f t="shared" si="151"/>
        <v>910.1</v>
      </c>
    </row>
    <row r="495" spans="1:6" ht="31.5">
      <c r="A495" s="100">
        <v>2620120520</v>
      </c>
      <c r="B495" s="100" t="s">
        <v>69</v>
      </c>
      <c r="C495" s="101" t="s">
        <v>95</v>
      </c>
      <c r="D495" s="37">
        <f t="shared" si="151"/>
        <v>1244.5</v>
      </c>
      <c r="E495" s="37">
        <f t="shared" si="151"/>
        <v>617.2</v>
      </c>
      <c r="F495" s="37">
        <f t="shared" si="151"/>
        <v>910.1</v>
      </c>
    </row>
    <row r="496" spans="1:6" ht="31.5">
      <c r="A496" s="100">
        <v>2620120520</v>
      </c>
      <c r="B496" s="100">
        <v>240</v>
      </c>
      <c r="C496" s="101" t="s">
        <v>223</v>
      </c>
      <c r="D496" s="37">
        <f>' № 5  рп, кцср, квр'!E137</f>
        <v>1244.5</v>
      </c>
      <c r="E496" s="37">
        <f>' № 5  рп, кцср, квр'!F137</f>
        <v>617.2</v>
      </c>
      <c r="F496" s="37">
        <f>' № 5  рп, кцср, квр'!G137</f>
        <v>910.1</v>
      </c>
    </row>
    <row r="497" spans="1:6" ht="47.25">
      <c r="A497" s="126">
        <v>2620200000</v>
      </c>
      <c r="B497" s="100"/>
      <c r="C497" s="101" t="s">
        <v>207</v>
      </c>
      <c r="D497" s="37">
        <f aca="true" t="shared" si="152" ref="D497:F499">D498</f>
        <v>210.5</v>
      </c>
      <c r="E497" s="37">
        <f t="shared" si="152"/>
        <v>210.5</v>
      </c>
      <c r="F497" s="37">
        <f t="shared" si="152"/>
        <v>210.5</v>
      </c>
    </row>
    <row r="498" spans="1:6" ht="12.75">
      <c r="A498" s="126">
        <v>2620220530</v>
      </c>
      <c r="B498" s="100"/>
      <c r="C498" s="101" t="s">
        <v>208</v>
      </c>
      <c r="D498" s="37">
        <f t="shared" si="152"/>
        <v>210.5</v>
      </c>
      <c r="E498" s="37">
        <f t="shared" si="152"/>
        <v>210.5</v>
      </c>
      <c r="F498" s="37">
        <f t="shared" si="152"/>
        <v>210.5</v>
      </c>
    </row>
    <row r="499" spans="1:6" ht="31.5">
      <c r="A499" s="126">
        <v>2620220530</v>
      </c>
      <c r="B499" s="100" t="s">
        <v>69</v>
      </c>
      <c r="C499" s="101" t="s">
        <v>95</v>
      </c>
      <c r="D499" s="37">
        <f t="shared" si="152"/>
        <v>210.5</v>
      </c>
      <c r="E499" s="37">
        <f t="shared" si="152"/>
        <v>210.5</v>
      </c>
      <c r="F499" s="37">
        <f t="shared" si="152"/>
        <v>210.5</v>
      </c>
    </row>
    <row r="500" spans="1:6" ht="31.5">
      <c r="A500" s="126">
        <v>2620220530</v>
      </c>
      <c r="B500" s="100">
        <v>240</v>
      </c>
      <c r="C500" s="101" t="s">
        <v>223</v>
      </c>
      <c r="D500" s="37">
        <f>' № 5  рп, кцср, квр'!E141</f>
        <v>210.5</v>
      </c>
      <c r="E500" s="37">
        <f>' № 5  рп, кцср, квр'!F141</f>
        <v>210.5</v>
      </c>
      <c r="F500" s="37">
        <f>' № 5  рп, кцср, квр'!G141</f>
        <v>210.5</v>
      </c>
    </row>
    <row r="501" spans="1:6" ht="47.25">
      <c r="A501" s="102">
        <v>2630000000</v>
      </c>
      <c r="B501" s="1"/>
      <c r="C501" s="47" t="s">
        <v>198</v>
      </c>
      <c r="D501" s="37">
        <f>D502+D506</f>
        <v>176.5</v>
      </c>
      <c r="E501" s="37">
        <f>E502+E506</f>
        <v>176.5</v>
      </c>
      <c r="F501" s="37">
        <f>F502+F506</f>
        <v>176.5</v>
      </c>
    </row>
    <row r="502" spans="1:6" ht="31.5">
      <c r="A502" s="102">
        <v>2630100000</v>
      </c>
      <c r="B502" s="100"/>
      <c r="C502" s="101" t="s">
        <v>200</v>
      </c>
      <c r="D502" s="37">
        <f>D503</f>
        <v>150</v>
      </c>
      <c r="E502" s="37">
        <f aca="true" t="shared" si="153" ref="E502:F504">E503</f>
        <v>150</v>
      </c>
      <c r="F502" s="37">
        <f t="shared" si="153"/>
        <v>150</v>
      </c>
    </row>
    <row r="503" spans="1:6" ht="12.75">
      <c r="A503" s="102">
        <v>2630120510</v>
      </c>
      <c r="B503" s="100"/>
      <c r="C503" s="101" t="s">
        <v>202</v>
      </c>
      <c r="D503" s="37">
        <f>D504</f>
        <v>150</v>
      </c>
      <c r="E503" s="37">
        <f t="shared" si="153"/>
        <v>150</v>
      </c>
      <c r="F503" s="37">
        <f t="shared" si="153"/>
        <v>150</v>
      </c>
    </row>
    <row r="504" spans="1:6" ht="31.5">
      <c r="A504" s="125">
        <v>2630120510</v>
      </c>
      <c r="B504" s="102" t="s">
        <v>69</v>
      </c>
      <c r="C504" s="101" t="s">
        <v>95</v>
      </c>
      <c r="D504" s="37">
        <f>D505</f>
        <v>150</v>
      </c>
      <c r="E504" s="37">
        <f t="shared" si="153"/>
        <v>150</v>
      </c>
      <c r="F504" s="37">
        <f t="shared" si="153"/>
        <v>150</v>
      </c>
    </row>
    <row r="505" spans="1:6" ht="31.5">
      <c r="A505" s="125">
        <v>2630120510</v>
      </c>
      <c r="B505" s="100">
        <v>240</v>
      </c>
      <c r="C505" s="101" t="s">
        <v>223</v>
      </c>
      <c r="D505" s="37">
        <f>' № 5  рп, кцср, квр'!E571</f>
        <v>150</v>
      </c>
      <c r="E505" s="37">
        <f>' № 5  рп, кцср, квр'!F571</f>
        <v>150</v>
      </c>
      <c r="F505" s="37">
        <f>' № 5  рп, кцср, квр'!G571</f>
        <v>150</v>
      </c>
    </row>
    <row r="506" spans="1:6" ht="31.5">
      <c r="A506" s="126">
        <v>2630200000</v>
      </c>
      <c r="B506" s="1"/>
      <c r="C506" s="47" t="s">
        <v>201</v>
      </c>
      <c r="D506" s="37">
        <f>D507</f>
        <v>26.5</v>
      </c>
      <c r="E506" s="37">
        <f aca="true" t="shared" si="154" ref="E506:F508">E507</f>
        <v>26.5</v>
      </c>
      <c r="F506" s="37">
        <f t="shared" si="154"/>
        <v>26.5</v>
      </c>
    </row>
    <row r="507" spans="1:6" ht="12.75">
      <c r="A507" s="126">
        <v>2630220250</v>
      </c>
      <c r="B507" s="1"/>
      <c r="C507" s="47" t="s">
        <v>199</v>
      </c>
      <c r="D507" s="37">
        <f>D508</f>
        <v>26.5</v>
      </c>
      <c r="E507" s="37">
        <f t="shared" si="154"/>
        <v>26.5</v>
      </c>
      <c r="F507" s="37">
        <f t="shared" si="154"/>
        <v>26.5</v>
      </c>
    </row>
    <row r="508" spans="1:6" ht="31.5">
      <c r="A508" s="126">
        <v>2630220250</v>
      </c>
      <c r="B508" s="102" t="s">
        <v>69</v>
      </c>
      <c r="C508" s="101" t="s">
        <v>95</v>
      </c>
      <c r="D508" s="37">
        <f>D509</f>
        <v>26.5</v>
      </c>
      <c r="E508" s="37">
        <f t="shared" si="154"/>
        <v>26.5</v>
      </c>
      <c r="F508" s="37">
        <f t="shared" si="154"/>
        <v>26.5</v>
      </c>
    </row>
    <row r="509" spans="1:6" ht="31.5">
      <c r="A509" s="126">
        <v>2630220250</v>
      </c>
      <c r="B509" s="100">
        <v>240</v>
      </c>
      <c r="C509" s="101" t="s">
        <v>223</v>
      </c>
      <c r="D509" s="37">
        <f>' № 5  рп, кцср, квр'!E146</f>
        <v>26.5</v>
      </c>
      <c r="E509" s="37">
        <f>' № 5  рп, кцср, квр'!F146</f>
        <v>26.5</v>
      </c>
      <c r="F509" s="37">
        <f>' № 5  рп, кцср, квр'!G146</f>
        <v>26.5</v>
      </c>
    </row>
    <row r="510" spans="1:6" ht="31.5">
      <c r="A510" s="209">
        <v>2640000000</v>
      </c>
      <c r="B510" s="111"/>
      <c r="C510" s="211" t="s">
        <v>748</v>
      </c>
      <c r="D510" s="37">
        <f>D511</f>
        <v>29.7</v>
      </c>
      <c r="E510" s="37">
        <f aca="true" t="shared" si="155" ref="E510:F510">E511</f>
        <v>0</v>
      </c>
      <c r="F510" s="37">
        <f t="shared" si="155"/>
        <v>0</v>
      </c>
    </row>
    <row r="511" spans="1:6" ht="31.5">
      <c r="A511" s="209">
        <v>2640300000</v>
      </c>
      <c r="B511" s="78"/>
      <c r="C511" s="211" t="s">
        <v>749</v>
      </c>
      <c r="D511" s="37">
        <f>D512</f>
        <v>29.7</v>
      </c>
      <c r="E511" s="37">
        <f aca="true" t="shared" si="156" ref="E511:F513">E512</f>
        <v>0</v>
      </c>
      <c r="F511" s="37">
        <f t="shared" si="156"/>
        <v>0</v>
      </c>
    </row>
    <row r="512" spans="1:6" ht="31.5">
      <c r="A512" s="209">
        <v>2640320210</v>
      </c>
      <c r="B512" s="78"/>
      <c r="C512" s="211" t="s">
        <v>750</v>
      </c>
      <c r="D512" s="37">
        <f>D513</f>
        <v>29.7</v>
      </c>
      <c r="E512" s="37">
        <f t="shared" si="156"/>
        <v>0</v>
      </c>
      <c r="F512" s="37">
        <f t="shared" si="156"/>
        <v>0</v>
      </c>
    </row>
    <row r="513" spans="1:6" ht="31.5">
      <c r="A513" s="209">
        <v>2640320210</v>
      </c>
      <c r="B513" s="111" t="s">
        <v>69</v>
      </c>
      <c r="C513" s="211" t="s">
        <v>95</v>
      </c>
      <c r="D513" s="37">
        <f>D514</f>
        <v>29.7</v>
      </c>
      <c r="E513" s="37">
        <f t="shared" si="156"/>
        <v>0</v>
      </c>
      <c r="F513" s="37">
        <f t="shared" si="156"/>
        <v>0</v>
      </c>
    </row>
    <row r="514" spans="1:6" ht="31.5">
      <c r="A514" s="209">
        <v>2640320210</v>
      </c>
      <c r="B514" s="78">
        <v>240</v>
      </c>
      <c r="C514" s="211" t="s">
        <v>223</v>
      </c>
      <c r="D514" s="37">
        <f>' № 5  рп, кцср, квр'!E251</f>
        <v>29.7</v>
      </c>
      <c r="E514" s="37">
        <f>' № 5  рп, кцср, квр'!F251</f>
        <v>0</v>
      </c>
      <c r="F514" s="37">
        <f>' № 5  рп, кцср, квр'!G251</f>
        <v>0</v>
      </c>
    </row>
    <row r="515" spans="1:6" ht="12.75">
      <c r="A515" s="16">
        <v>9900000000</v>
      </c>
      <c r="B515" s="16"/>
      <c r="C515" s="45" t="s">
        <v>105</v>
      </c>
      <c r="D515" s="36">
        <f>D516+D533+D524+D520</f>
        <v>89497.99999999999</v>
      </c>
      <c r="E515" s="36">
        <f>E516+E533+E524+E520</f>
        <v>82958.5</v>
      </c>
      <c r="F515" s="36">
        <f>F516+F533+F524+F520</f>
        <v>81953.4</v>
      </c>
    </row>
    <row r="516" spans="1:6" ht="12.75">
      <c r="A516" s="100">
        <v>9910000000</v>
      </c>
      <c r="B516" s="100"/>
      <c r="C516" s="101" t="s">
        <v>8</v>
      </c>
      <c r="D516" s="37">
        <f>D517</f>
        <v>3000</v>
      </c>
      <c r="E516" s="37">
        <f aca="true" t="shared" si="157" ref="E516:F518">E517</f>
        <v>1529</v>
      </c>
      <c r="F516" s="37">
        <f t="shared" si="157"/>
        <v>514.5</v>
      </c>
    </row>
    <row r="517" spans="1:6" ht="12.75">
      <c r="A517" s="100">
        <v>9910020000</v>
      </c>
      <c r="B517" s="100"/>
      <c r="C517" s="101" t="s">
        <v>285</v>
      </c>
      <c r="D517" s="37">
        <f>D518</f>
        <v>3000</v>
      </c>
      <c r="E517" s="37">
        <f t="shared" si="157"/>
        <v>1529</v>
      </c>
      <c r="F517" s="37">
        <f t="shared" si="157"/>
        <v>514.5</v>
      </c>
    </row>
    <row r="518" spans="1:6" ht="12.75">
      <c r="A518" s="100">
        <v>9910020000</v>
      </c>
      <c r="B518" s="102" t="s">
        <v>70</v>
      </c>
      <c r="C518" s="101" t="s">
        <v>71</v>
      </c>
      <c r="D518" s="37">
        <f>D519</f>
        <v>3000</v>
      </c>
      <c r="E518" s="37">
        <f t="shared" si="157"/>
        <v>1529</v>
      </c>
      <c r="F518" s="37">
        <f t="shared" si="157"/>
        <v>514.5</v>
      </c>
    </row>
    <row r="519" spans="1:6" ht="12.75">
      <c r="A519" s="100">
        <v>9910020000</v>
      </c>
      <c r="B519" s="2" t="s">
        <v>162</v>
      </c>
      <c r="C519" s="47" t="s">
        <v>163</v>
      </c>
      <c r="D519" s="37">
        <f>'№ 4 ведом'!F580+'№ 4 ведом'!F216</f>
        <v>3000</v>
      </c>
      <c r="E519" s="37">
        <f>'№ 4 ведом'!G580</f>
        <v>1529</v>
      </c>
      <c r="F519" s="37">
        <f>'№ 4 ведом'!H580</f>
        <v>514.5</v>
      </c>
    </row>
    <row r="520" spans="1:6" ht="47.25">
      <c r="A520" s="193">
        <v>9920000000</v>
      </c>
      <c r="B520" s="193"/>
      <c r="C520" s="56" t="s">
        <v>699</v>
      </c>
      <c r="D520" s="37">
        <f>D521</f>
        <v>300</v>
      </c>
      <c r="E520" s="37">
        <f aca="true" t="shared" si="158" ref="E520:F522">E521</f>
        <v>0</v>
      </c>
      <c r="F520" s="37">
        <f t="shared" si="158"/>
        <v>0</v>
      </c>
    </row>
    <row r="521" spans="1:6" ht="31.5">
      <c r="A521" s="193">
        <v>9920010920</v>
      </c>
      <c r="B521" s="193"/>
      <c r="C521" s="56" t="s">
        <v>700</v>
      </c>
      <c r="D521" s="37">
        <f>D522</f>
        <v>300</v>
      </c>
      <c r="E521" s="37">
        <f t="shared" si="158"/>
        <v>0</v>
      </c>
      <c r="F521" s="37">
        <f t="shared" si="158"/>
        <v>0</v>
      </c>
    </row>
    <row r="522" spans="1:6" ht="31.5">
      <c r="A522" s="193">
        <v>9920010920</v>
      </c>
      <c r="B522" s="192" t="s">
        <v>97</v>
      </c>
      <c r="C522" s="56" t="s">
        <v>98</v>
      </c>
      <c r="D522" s="37">
        <f>D523</f>
        <v>300</v>
      </c>
      <c r="E522" s="37">
        <f t="shared" si="158"/>
        <v>0</v>
      </c>
      <c r="F522" s="37">
        <f t="shared" si="158"/>
        <v>0</v>
      </c>
    </row>
    <row r="523" spans="1:6" ht="12.75">
      <c r="A523" s="193">
        <v>9920010920</v>
      </c>
      <c r="B523" s="193">
        <v>610</v>
      </c>
      <c r="C523" s="56" t="s">
        <v>104</v>
      </c>
      <c r="D523" s="37">
        <f>' № 5  рп, кцср, квр'!E513+' № 5  рп, кцср, квр'!E701</f>
        <v>300</v>
      </c>
      <c r="E523" s="37">
        <f>' № 5  рп, кцср, квр'!F513</f>
        <v>0</v>
      </c>
      <c r="F523" s="37">
        <f>' № 5  рп, кцср, квр'!G513</f>
        <v>0</v>
      </c>
    </row>
    <row r="524" spans="1:6" ht="31.5">
      <c r="A524" s="126">
        <v>9930000000</v>
      </c>
      <c r="B524" s="126"/>
      <c r="C524" s="127" t="s">
        <v>157</v>
      </c>
      <c r="D524" s="37">
        <f>D530+D525</f>
        <v>829.8000000000001</v>
      </c>
      <c r="E524" s="37">
        <f aca="true" t="shared" si="159" ref="E524:F524">E530+E525</f>
        <v>4.9</v>
      </c>
      <c r="F524" s="37">
        <f t="shared" si="159"/>
        <v>4.4</v>
      </c>
    </row>
    <row r="525" spans="1:6" ht="31.5">
      <c r="A525" s="175">
        <v>9930020490</v>
      </c>
      <c r="B525" s="175"/>
      <c r="C525" s="56" t="s">
        <v>661</v>
      </c>
      <c r="D525" s="37">
        <f>D528+D526</f>
        <v>825.2</v>
      </c>
      <c r="E525" s="37">
        <f aca="true" t="shared" si="160" ref="E525:F525">E528+E526</f>
        <v>0</v>
      </c>
      <c r="F525" s="37">
        <f t="shared" si="160"/>
        <v>0</v>
      </c>
    </row>
    <row r="526" spans="1:6" ht="31.5">
      <c r="A526" s="193">
        <v>9930020490</v>
      </c>
      <c r="B526" s="192" t="s">
        <v>69</v>
      </c>
      <c r="C526" s="194" t="s">
        <v>95</v>
      </c>
      <c r="D526" s="37">
        <f>D527</f>
        <v>30.6</v>
      </c>
      <c r="E526" s="37">
        <f aca="true" t="shared" si="161" ref="E526:F526">E527</f>
        <v>0</v>
      </c>
      <c r="F526" s="37">
        <f t="shared" si="161"/>
        <v>0</v>
      </c>
    </row>
    <row r="527" spans="1:6" ht="31.5">
      <c r="A527" s="193">
        <v>9930020490</v>
      </c>
      <c r="B527" s="193">
        <v>240</v>
      </c>
      <c r="C527" s="194" t="s">
        <v>223</v>
      </c>
      <c r="D527" s="37">
        <f>' № 5  рп, кцср, квр'!E151</f>
        <v>30.6</v>
      </c>
      <c r="E527" s="37">
        <f>' № 5  рп, кцср, квр'!F151</f>
        <v>0</v>
      </c>
      <c r="F527" s="37">
        <f>' № 5  рп, кцср, квр'!G151</f>
        <v>0</v>
      </c>
    </row>
    <row r="528" spans="1:6" ht="12.75">
      <c r="A528" s="175">
        <v>9930020490</v>
      </c>
      <c r="B528" s="11" t="s">
        <v>70</v>
      </c>
      <c r="C528" s="42" t="s">
        <v>71</v>
      </c>
      <c r="D528" s="37">
        <f>D529</f>
        <v>794.6</v>
      </c>
      <c r="E528" s="37">
        <f aca="true" t="shared" si="162" ref="E528:F528">E529</f>
        <v>0</v>
      </c>
      <c r="F528" s="37">
        <f t="shared" si="162"/>
        <v>0</v>
      </c>
    </row>
    <row r="529" spans="1:6" ht="12.75">
      <c r="A529" s="175">
        <v>9930020490</v>
      </c>
      <c r="B529" s="1" t="s">
        <v>662</v>
      </c>
      <c r="C529" s="145" t="s">
        <v>663</v>
      </c>
      <c r="D529" s="37">
        <f>' № 5  рп, кцср, квр'!E153+' № 5  рп, кцср, квр'!E354</f>
        <v>794.6</v>
      </c>
      <c r="E529" s="37">
        <f>' № 5  рп, кцср, квр'!F153+' № 5  рп, кцср, квр'!F354</f>
        <v>0</v>
      </c>
      <c r="F529" s="37">
        <f>' № 5  рп, кцср, квр'!G153+' № 5  рп, кцср, квр'!G354</f>
        <v>0</v>
      </c>
    </row>
    <row r="530" spans="1:6" ht="47.25">
      <c r="A530" s="100">
        <v>9930051200</v>
      </c>
      <c r="B530" s="100"/>
      <c r="C530" s="101" t="s">
        <v>158</v>
      </c>
      <c r="D530" s="37">
        <f aca="true" t="shared" si="163" ref="D530:F531">D531</f>
        <v>4.600000000000001</v>
      </c>
      <c r="E530" s="37">
        <f t="shared" si="163"/>
        <v>4.9</v>
      </c>
      <c r="F530" s="37">
        <f t="shared" si="163"/>
        <v>4.4</v>
      </c>
    </row>
    <row r="531" spans="1:6" ht="31.5">
      <c r="A531" s="100">
        <v>9930051200</v>
      </c>
      <c r="B531" s="100" t="s">
        <v>69</v>
      </c>
      <c r="C531" s="101" t="s">
        <v>95</v>
      </c>
      <c r="D531" s="37">
        <f t="shared" si="163"/>
        <v>4.600000000000001</v>
      </c>
      <c r="E531" s="37">
        <f t="shared" si="163"/>
        <v>4.9</v>
      </c>
      <c r="F531" s="37">
        <f t="shared" si="163"/>
        <v>4.4</v>
      </c>
    </row>
    <row r="532" spans="1:6" ht="31.5">
      <c r="A532" s="100">
        <v>9930051200</v>
      </c>
      <c r="B532" s="100">
        <v>240</v>
      </c>
      <c r="C532" s="101" t="s">
        <v>223</v>
      </c>
      <c r="D532" s="37">
        <f>'№ 4 ведом'!F40</f>
        <v>4.600000000000001</v>
      </c>
      <c r="E532" s="37">
        <f>'№ 4 ведом'!G40</f>
        <v>4.9</v>
      </c>
      <c r="F532" s="37">
        <f>'№ 4 ведом'!H40</f>
        <v>4.4</v>
      </c>
    </row>
    <row r="533" spans="1:6" ht="31.5">
      <c r="A533" s="100">
        <v>9990000000</v>
      </c>
      <c r="B533" s="100"/>
      <c r="C533" s="101" t="s">
        <v>147</v>
      </c>
      <c r="D533" s="37">
        <f>D534+D537+D546+D566</f>
        <v>85368.19999999998</v>
      </c>
      <c r="E533" s="37">
        <f>E534+E537+E546+E566</f>
        <v>81424.6</v>
      </c>
      <c r="F533" s="37">
        <f>F534+F537+F546+F566</f>
        <v>81434.5</v>
      </c>
    </row>
    <row r="534" spans="1:6" ht="12.75">
      <c r="A534" s="100">
        <v>9990021000</v>
      </c>
      <c r="B534" s="24"/>
      <c r="C534" s="101" t="s">
        <v>148</v>
      </c>
      <c r="D534" s="37">
        <f aca="true" t="shared" si="164" ref="D534:F535">D535</f>
        <v>0</v>
      </c>
      <c r="E534" s="37">
        <f t="shared" si="164"/>
        <v>1861.1</v>
      </c>
      <c r="F534" s="37">
        <f t="shared" si="164"/>
        <v>1861.1</v>
      </c>
    </row>
    <row r="535" spans="1:6" ht="63">
      <c r="A535" s="100">
        <v>9990021000</v>
      </c>
      <c r="B535" s="100" t="s">
        <v>68</v>
      </c>
      <c r="C535" s="101" t="s">
        <v>1</v>
      </c>
      <c r="D535" s="37">
        <f t="shared" si="164"/>
        <v>0</v>
      </c>
      <c r="E535" s="37">
        <f t="shared" si="164"/>
        <v>1861.1</v>
      </c>
      <c r="F535" s="37">
        <f t="shared" si="164"/>
        <v>1861.1</v>
      </c>
    </row>
    <row r="536" spans="1:6" ht="31.5">
      <c r="A536" s="100">
        <v>9990021000</v>
      </c>
      <c r="B536" s="100">
        <v>120</v>
      </c>
      <c r="C536" s="101" t="s">
        <v>224</v>
      </c>
      <c r="D536" s="37">
        <f>' № 5  рп, кцср, квр'!E16</f>
        <v>0</v>
      </c>
      <c r="E536" s="37">
        <f>' № 5  рп, кцср, квр'!F16</f>
        <v>1861.1</v>
      </c>
      <c r="F536" s="37">
        <f>' № 5  рп, кцср, квр'!G16</f>
        <v>1861.1</v>
      </c>
    </row>
    <row r="537" spans="1:6" ht="31.5">
      <c r="A537" s="100">
        <v>9990100000</v>
      </c>
      <c r="B537" s="100"/>
      <c r="C537" s="101" t="s">
        <v>164</v>
      </c>
      <c r="D537" s="37">
        <f>D538+D543</f>
        <v>3835.2000000000003</v>
      </c>
      <c r="E537" s="37">
        <f aca="true" t="shared" si="165" ref="E537:F537">E538+E543</f>
        <v>3688.2000000000003</v>
      </c>
      <c r="F537" s="37">
        <f t="shared" si="165"/>
        <v>3688.2000000000003</v>
      </c>
    </row>
    <row r="538" spans="1:6" ht="31.5">
      <c r="A538" s="100">
        <v>9990123000</v>
      </c>
      <c r="B538" s="100"/>
      <c r="C538" s="101" t="s">
        <v>165</v>
      </c>
      <c r="D538" s="37">
        <f>D539+D541</f>
        <v>3790.3</v>
      </c>
      <c r="E538" s="37">
        <f>E539+E541</f>
        <v>3688.2000000000003</v>
      </c>
      <c r="F538" s="37">
        <f>F539+F541</f>
        <v>3688.2000000000003</v>
      </c>
    </row>
    <row r="539" spans="1:6" ht="63">
      <c r="A539" s="100">
        <v>9990123000</v>
      </c>
      <c r="B539" s="100" t="s">
        <v>68</v>
      </c>
      <c r="C539" s="101" t="s">
        <v>1</v>
      </c>
      <c r="D539" s="37">
        <f>D540</f>
        <v>3180.5</v>
      </c>
      <c r="E539" s="37">
        <f>E540</f>
        <v>3126.3</v>
      </c>
      <c r="F539" s="37">
        <f>F540</f>
        <v>3126.3</v>
      </c>
    </row>
    <row r="540" spans="1:6" ht="31.5">
      <c r="A540" s="100">
        <v>9990123000</v>
      </c>
      <c r="B540" s="100">
        <v>120</v>
      </c>
      <c r="C540" s="101" t="s">
        <v>224</v>
      </c>
      <c r="D540" s="37">
        <f>' № 5  рп, кцср, квр'!E23</f>
        <v>3180.5</v>
      </c>
      <c r="E540" s="37">
        <f>' № 5  рп, кцср, квр'!F23</f>
        <v>3126.3</v>
      </c>
      <c r="F540" s="37">
        <f>' № 5  рп, кцср, квр'!G23</f>
        <v>3126.3</v>
      </c>
    </row>
    <row r="541" spans="1:6" ht="31.5">
      <c r="A541" s="100">
        <v>9990123000</v>
      </c>
      <c r="B541" s="102" t="s">
        <v>69</v>
      </c>
      <c r="C541" s="101" t="s">
        <v>95</v>
      </c>
      <c r="D541" s="37">
        <f>D542</f>
        <v>609.8</v>
      </c>
      <c r="E541" s="37">
        <f>E542</f>
        <v>561.9</v>
      </c>
      <c r="F541" s="37">
        <f>F542</f>
        <v>561.9</v>
      </c>
    </row>
    <row r="542" spans="1:6" ht="31.5">
      <c r="A542" s="100">
        <v>9990123000</v>
      </c>
      <c r="B542" s="100">
        <v>240</v>
      </c>
      <c r="C542" s="101" t="s">
        <v>223</v>
      </c>
      <c r="D542" s="37">
        <f>' № 5  рп, кцср, квр'!E25</f>
        <v>609.8</v>
      </c>
      <c r="E542" s="37">
        <f>' № 5  рп, кцср, квр'!F25</f>
        <v>561.9</v>
      </c>
      <c r="F542" s="37">
        <f>' № 5  рп, кцср, квр'!G25</f>
        <v>561.9</v>
      </c>
    </row>
    <row r="543" spans="1:6" ht="47.25">
      <c r="A543" s="330">
        <v>9990155492</v>
      </c>
      <c r="B543" s="322"/>
      <c r="C543" s="323" t="s">
        <v>766</v>
      </c>
      <c r="D543" s="21">
        <f>D544</f>
        <v>44.9</v>
      </c>
      <c r="E543" s="21">
        <f aca="true" t="shared" si="166" ref="E543:F544">E544</f>
        <v>0</v>
      </c>
      <c r="F543" s="21">
        <f t="shared" si="166"/>
        <v>0</v>
      </c>
    </row>
    <row r="544" spans="1:6" ht="63">
      <c r="A544" s="330">
        <v>9990155492</v>
      </c>
      <c r="B544" s="322" t="s">
        <v>68</v>
      </c>
      <c r="C544" s="323" t="s">
        <v>1</v>
      </c>
      <c r="D544" s="21">
        <f>D545</f>
        <v>44.9</v>
      </c>
      <c r="E544" s="21">
        <f t="shared" si="166"/>
        <v>0</v>
      </c>
      <c r="F544" s="21">
        <f t="shared" si="166"/>
        <v>0</v>
      </c>
    </row>
    <row r="545" spans="1:6" ht="31.5">
      <c r="A545" s="330">
        <v>9990155492</v>
      </c>
      <c r="B545" s="322">
        <v>120</v>
      </c>
      <c r="C545" s="323" t="s">
        <v>224</v>
      </c>
      <c r="D545" s="21">
        <f>' № 5  рп, кцср, квр'!E28</f>
        <v>44.9</v>
      </c>
      <c r="E545" s="21">
        <f>'№ 4 ведом'!F1175</f>
        <v>0</v>
      </c>
      <c r="F545" s="21">
        <f>'№ 4 ведом'!G1175</f>
        <v>0</v>
      </c>
    </row>
    <row r="546" spans="1:6" ht="31.5">
      <c r="A546" s="322">
        <v>9990200000</v>
      </c>
      <c r="B546" s="24"/>
      <c r="C546" s="323" t="s">
        <v>117</v>
      </c>
      <c r="D546" s="37">
        <f>D553+D547+D550+D563</f>
        <v>54538.09999999999</v>
      </c>
      <c r="E546" s="37">
        <f>E553+E547+E550+E563</f>
        <v>50812.2</v>
      </c>
      <c r="F546" s="37">
        <f>F553+F547+F550+F563</f>
        <v>50822.100000000006</v>
      </c>
    </row>
    <row r="547" spans="1:6" ht="47.25">
      <c r="A547" s="322">
        <v>9990210510</v>
      </c>
      <c r="B547" s="322"/>
      <c r="C547" s="323" t="s">
        <v>149</v>
      </c>
      <c r="D547" s="37">
        <f aca="true" t="shared" si="167" ref="D547:F548">D548</f>
        <v>733.2</v>
      </c>
      <c r="E547" s="37">
        <f t="shared" si="167"/>
        <v>740.2</v>
      </c>
      <c r="F547" s="37">
        <f t="shared" si="167"/>
        <v>747.4</v>
      </c>
    </row>
    <row r="548" spans="1:6" ht="63">
      <c r="A548" s="100">
        <v>9990210510</v>
      </c>
      <c r="B548" s="100" t="s">
        <v>68</v>
      </c>
      <c r="C548" s="101" t="s">
        <v>1</v>
      </c>
      <c r="D548" s="37">
        <f t="shared" si="167"/>
        <v>733.2</v>
      </c>
      <c r="E548" s="37">
        <f t="shared" si="167"/>
        <v>740.2</v>
      </c>
      <c r="F548" s="37">
        <f t="shared" si="167"/>
        <v>747.4</v>
      </c>
    </row>
    <row r="549" spans="1:6" ht="31.5">
      <c r="A549" s="100">
        <v>9990210510</v>
      </c>
      <c r="B549" s="100">
        <v>120</v>
      </c>
      <c r="C549" s="101" t="s">
        <v>224</v>
      </c>
      <c r="D549" s="37">
        <f>' № 5  рп, кцср, квр'!E35</f>
        <v>733.2</v>
      </c>
      <c r="E549" s="37">
        <f>' № 5  рп, кцср, квр'!F35</f>
        <v>740.2</v>
      </c>
      <c r="F549" s="37">
        <f>' № 5  рп, кцср, квр'!G35</f>
        <v>747.4</v>
      </c>
    </row>
    <row r="550" spans="1:6" ht="63">
      <c r="A550" s="100">
        <v>9990210540</v>
      </c>
      <c r="B550" s="100"/>
      <c r="C550" s="101" t="s">
        <v>154</v>
      </c>
      <c r="D550" s="37">
        <f aca="true" t="shared" si="168" ref="D550:F551">D551</f>
        <v>319.5</v>
      </c>
      <c r="E550" s="37">
        <f t="shared" si="168"/>
        <v>322.2</v>
      </c>
      <c r="F550" s="37">
        <f t="shared" si="168"/>
        <v>324.9</v>
      </c>
    </row>
    <row r="551" spans="1:6" ht="63">
      <c r="A551" s="100">
        <v>9990210540</v>
      </c>
      <c r="B551" s="100" t="s">
        <v>68</v>
      </c>
      <c r="C551" s="101" t="s">
        <v>1</v>
      </c>
      <c r="D551" s="37">
        <f t="shared" si="168"/>
        <v>319.5</v>
      </c>
      <c r="E551" s="37">
        <f t="shared" si="168"/>
        <v>322.2</v>
      </c>
      <c r="F551" s="37">
        <f t="shared" si="168"/>
        <v>324.9</v>
      </c>
    </row>
    <row r="552" spans="1:6" ht="31.5">
      <c r="A552" s="100">
        <v>9990210540</v>
      </c>
      <c r="B552" s="100">
        <v>120</v>
      </c>
      <c r="C552" s="101" t="s">
        <v>224</v>
      </c>
      <c r="D552" s="37">
        <f>' № 5  рп, кцср, квр'!E158</f>
        <v>319.5</v>
      </c>
      <c r="E552" s="37">
        <f>' № 5  рп, кцср, квр'!F158</f>
        <v>322.2</v>
      </c>
      <c r="F552" s="37">
        <f>' № 5  рп, кцср, квр'!G158</f>
        <v>324.9</v>
      </c>
    </row>
    <row r="553" spans="1:6" ht="47.25">
      <c r="A553" s="100">
        <v>9990225000</v>
      </c>
      <c r="B553" s="100"/>
      <c r="C553" s="101" t="s">
        <v>118</v>
      </c>
      <c r="D553" s="37">
        <f>D554+D558+D556+D560</f>
        <v>52023.2</v>
      </c>
      <c r="E553" s="37">
        <f aca="true" t="shared" si="169" ref="E553:F553">E554+E558+E556+E560</f>
        <v>48207.200000000004</v>
      </c>
      <c r="F553" s="37">
        <f t="shared" si="169"/>
        <v>48207.200000000004</v>
      </c>
    </row>
    <row r="554" spans="1:6" ht="63">
      <c r="A554" s="100">
        <v>9990225000</v>
      </c>
      <c r="B554" s="100" t="s">
        <v>68</v>
      </c>
      <c r="C554" s="101" t="s">
        <v>1</v>
      </c>
      <c r="D554" s="37">
        <f>D555</f>
        <v>50819.2</v>
      </c>
      <c r="E554" s="37">
        <f>E555</f>
        <v>48038.100000000006</v>
      </c>
      <c r="F554" s="37">
        <f>F555</f>
        <v>48038.100000000006</v>
      </c>
    </row>
    <row r="555" spans="1:6" ht="31.5">
      <c r="A555" s="100">
        <v>9990225000</v>
      </c>
      <c r="B555" s="100">
        <v>120</v>
      </c>
      <c r="C555" s="101" t="s">
        <v>224</v>
      </c>
      <c r="D555" s="37">
        <f>' № 5  рп, кцср, квр'!E623+' № 5  рп, кцср, квр'!E161+' № 5  рп, кцср, квр'!E58+' № 5  рп, кцср, квр'!E38</f>
        <v>50819.2</v>
      </c>
      <c r="E555" s="37">
        <f>' № 5  рп, кцср, квр'!F623+' № 5  рп, кцср, квр'!F161+' № 5  рп, кцср, квр'!F58+' № 5  рп, кцср, квр'!F38</f>
        <v>48038.100000000006</v>
      </c>
      <c r="F555" s="37">
        <f>' № 5  рп, кцср, квр'!G623+' № 5  рп, кцср, квр'!G161+' № 5  рп, кцср, квр'!G58+' № 5  рп, кцср, квр'!G38</f>
        <v>48038.100000000006</v>
      </c>
    </row>
    <row r="556" spans="1:6" ht="31.5">
      <c r="A556" s="308">
        <v>9990225000</v>
      </c>
      <c r="B556" s="307" t="s">
        <v>69</v>
      </c>
      <c r="C556" s="309" t="s">
        <v>95</v>
      </c>
      <c r="D556" s="37">
        <f>D557</f>
        <v>33</v>
      </c>
      <c r="E556" s="37">
        <f aca="true" t="shared" si="170" ref="E556:F556">E557</f>
        <v>0</v>
      </c>
      <c r="F556" s="37">
        <f t="shared" si="170"/>
        <v>0</v>
      </c>
    </row>
    <row r="557" spans="1:6" ht="31.5">
      <c r="A557" s="308">
        <v>9990225000</v>
      </c>
      <c r="B557" s="308">
        <v>240</v>
      </c>
      <c r="C557" s="309" t="s">
        <v>223</v>
      </c>
      <c r="D557" s="37">
        <f>' № 5  рп, кцср, квр'!E40</f>
        <v>33</v>
      </c>
      <c r="E557" s="37">
        <f>' № 5  рп, кцср, квр'!F40</f>
        <v>0</v>
      </c>
      <c r="F557" s="37">
        <f>' № 5  рп, кцср, квр'!G40</f>
        <v>0</v>
      </c>
    </row>
    <row r="558" spans="1:6" ht="12.75">
      <c r="A558" s="100">
        <v>9990225000</v>
      </c>
      <c r="B558" s="100" t="s">
        <v>70</v>
      </c>
      <c r="C558" s="101" t="s">
        <v>71</v>
      </c>
      <c r="D558" s="37">
        <f>D559</f>
        <v>174.3</v>
      </c>
      <c r="E558" s="37">
        <f>E559</f>
        <v>169.1</v>
      </c>
      <c r="F558" s="37">
        <f>F559</f>
        <v>169.1</v>
      </c>
    </row>
    <row r="559" spans="1:6" ht="12.75">
      <c r="A559" s="100">
        <v>9990225000</v>
      </c>
      <c r="B559" s="100">
        <v>850</v>
      </c>
      <c r="C559" s="101" t="s">
        <v>100</v>
      </c>
      <c r="D559" s="37">
        <f>' № 5  рп, кцср, квр'!E42+' № 5  рп, кцср, квр'!E60+' № 5  рп, кцср, квр'!E625</f>
        <v>174.3</v>
      </c>
      <c r="E559" s="37">
        <f>' № 5  рп, кцср, квр'!F42+' № 5  рп, кцср, квр'!F60+' № 5  рп, кцср, квр'!F625</f>
        <v>169.1</v>
      </c>
      <c r="F559" s="37">
        <f>' № 5  рп, кцср, квр'!G42+' № 5  рп, кцср, квр'!G60+' № 5  рп, кцср, квр'!G625</f>
        <v>169.1</v>
      </c>
    </row>
    <row r="560" spans="1:6" ht="47.25">
      <c r="A560" s="330">
        <v>9990255492</v>
      </c>
      <c r="B560" s="322"/>
      <c r="C560" s="323" t="s">
        <v>766</v>
      </c>
      <c r="D560" s="37">
        <f>D561</f>
        <v>996.7</v>
      </c>
      <c r="E560" s="37">
        <f aca="true" t="shared" si="171" ref="E560:F561">E561</f>
        <v>0</v>
      </c>
      <c r="F560" s="37">
        <f t="shared" si="171"/>
        <v>0</v>
      </c>
    </row>
    <row r="561" spans="1:6" ht="63">
      <c r="A561" s="330">
        <v>9990255492</v>
      </c>
      <c r="B561" s="322" t="s">
        <v>68</v>
      </c>
      <c r="C561" s="323" t="s">
        <v>1</v>
      </c>
      <c r="D561" s="37">
        <f>D562</f>
        <v>996.7</v>
      </c>
      <c r="E561" s="37">
        <f t="shared" si="171"/>
        <v>0</v>
      </c>
      <c r="F561" s="37">
        <f t="shared" si="171"/>
        <v>0</v>
      </c>
    </row>
    <row r="562" spans="1:6" ht="31.5">
      <c r="A562" s="330">
        <v>9990255492</v>
      </c>
      <c r="B562" s="322">
        <v>120</v>
      </c>
      <c r="C562" s="323" t="s">
        <v>224</v>
      </c>
      <c r="D562" s="37">
        <f>' № 5  рп, кцср, квр'!E45+' № 5  рп, кцср, квр'!E63+' № 5  рп, кцср, квр'!E164+' № 5  рп, кцср, квр'!E628</f>
        <v>996.7</v>
      </c>
      <c r="E562" s="37">
        <f>' № 5  рп, кцср, квр'!F45+' № 5  рп, кцср, квр'!F63+' № 5  рп, кцср, квр'!F164+' № 5  рп, кцср, квр'!F628</f>
        <v>0</v>
      </c>
      <c r="F562" s="37">
        <f>' № 5  рп, кцср, квр'!G45+' № 5  рп, кцср, квр'!G63+' № 5  рп, кцср, квр'!G164+' № 5  рп, кцср, квр'!G628</f>
        <v>0</v>
      </c>
    </row>
    <row r="563" spans="1:6" ht="31.5">
      <c r="A563" s="100">
        <v>9990259302</v>
      </c>
      <c r="B563" s="100"/>
      <c r="C563" s="101" t="s">
        <v>161</v>
      </c>
      <c r="D563" s="37">
        <f aca="true" t="shared" si="172" ref="D563:F564">D564</f>
        <v>1462.2</v>
      </c>
      <c r="E563" s="37">
        <f t="shared" si="172"/>
        <v>1542.6000000000001</v>
      </c>
      <c r="F563" s="37">
        <f t="shared" si="172"/>
        <v>1542.6000000000001</v>
      </c>
    </row>
    <row r="564" spans="1:6" ht="63">
      <c r="A564" s="100">
        <v>9990259302</v>
      </c>
      <c r="B564" s="100" t="s">
        <v>68</v>
      </c>
      <c r="C564" s="101" t="s">
        <v>1</v>
      </c>
      <c r="D564" s="37">
        <f t="shared" si="172"/>
        <v>1462.2</v>
      </c>
      <c r="E564" s="37">
        <f t="shared" si="172"/>
        <v>1542.6000000000001</v>
      </c>
      <c r="F564" s="37">
        <f t="shared" si="172"/>
        <v>1542.6000000000001</v>
      </c>
    </row>
    <row r="565" spans="1:6" ht="31.5">
      <c r="A565" s="100">
        <v>9990259302</v>
      </c>
      <c r="B565" s="100">
        <v>120</v>
      </c>
      <c r="C565" s="101" t="s">
        <v>224</v>
      </c>
      <c r="D565" s="37">
        <f>' № 5  рп, кцср, квр'!E179</f>
        <v>1462.2</v>
      </c>
      <c r="E565" s="37">
        <f>' № 5  рп, кцср, квр'!F179</f>
        <v>1542.6000000000001</v>
      </c>
      <c r="F565" s="37">
        <f>' № 5  рп, кцср, квр'!G179</f>
        <v>1542.6000000000001</v>
      </c>
    </row>
    <row r="566" spans="1:6" ht="31.5">
      <c r="A566" s="100">
        <v>9990300000</v>
      </c>
      <c r="B566" s="100"/>
      <c r="C566" s="101" t="s">
        <v>159</v>
      </c>
      <c r="D566" s="37">
        <f>D567+D569+D571</f>
        <v>26994.9</v>
      </c>
      <c r="E566" s="37">
        <f>E567+E569+E571</f>
        <v>25063.1</v>
      </c>
      <c r="F566" s="37">
        <f>F567+F569+F571</f>
        <v>25063.1</v>
      </c>
    </row>
    <row r="567" spans="1:6" ht="63">
      <c r="A567" s="100">
        <v>9990300000</v>
      </c>
      <c r="B567" s="100" t="s">
        <v>68</v>
      </c>
      <c r="C567" s="101" t="s">
        <v>1</v>
      </c>
      <c r="D567" s="37">
        <f>D568</f>
        <v>18728.300000000003</v>
      </c>
      <c r="E567" s="37">
        <f>E568</f>
        <v>18488.4</v>
      </c>
      <c r="F567" s="37">
        <f>F568</f>
        <v>18488.4</v>
      </c>
    </row>
    <row r="568" spans="1:6" ht="12.75">
      <c r="A568" s="100">
        <v>9990300000</v>
      </c>
      <c r="B568" s="100">
        <v>110</v>
      </c>
      <c r="C568" s="47" t="s">
        <v>160</v>
      </c>
      <c r="D568" s="37">
        <f>' № 5  рп, кцср, квр'!E167</f>
        <v>18728.300000000003</v>
      </c>
      <c r="E568" s="37">
        <f>' № 5  рп, кцср, квр'!F167</f>
        <v>18488.4</v>
      </c>
      <c r="F568" s="37">
        <f>' № 5  рп, кцср, квр'!G167</f>
        <v>18488.4</v>
      </c>
    </row>
    <row r="569" spans="1:6" ht="31.5">
      <c r="A569" s="100">
        <v>9990300000</v>
      </c>
      <c r="B569" s="100" t="s">
        <v>69</v>
      </c>
      <c r="C569" s="101" t="s">
        <v>95</v>
      </c>
      <c r="D569" s="37">
        <f>D570</f>
        <v>8238.999999999998</v>
      </c>
      <c r="E569" s="37">
        <f>E570</f>
        <v>6547.1</v>
      </c>
      <c r="F569" s="37">
        <f>F570</f>
        <v>6547.1</v>
      </c>
    </row>
    <row r="570" spans="1:6" ht="31.5">
      <c r="A570" s="100">
        <v>9990300000</v>
      </c>
      <c r="B570" s="100">
        <v>240</v>
      </c>
      <c r="C570" s="101" t="s">
        <v>223</v>
      </c>
      <c r="D570" s="37">
        <f>' № 5  рп, кцср, квр'!E169</f>
        <v>8238.999999999998</v>
      </c>
      <c r="E570" s="37">
        <f>' № 5  рп, кцср, квр'!F169</f>
        <v>6547.1</v>
      </c>
      <c r="F570" s="37">
        <f>' № 5  рп, кцср, квр'!G169</f>
        <v>6547.1</v>
      </c>
    </row>
    <row r="571" spans="1:6" ht="12.75">
      <c r="A571" s="100">
        <v>9990300000</v>
      </c>
      <c r="B571" s="100" t="s">
        <v>70</v>
      </c>
      <c r="C571" s="101" t="s">
        <v>71</v>
      </c>
      <c r="D571" s="37">
        <f>D572</f>
        <v>27.6</v>
      </c>
      <c r="E571" s="37">
        <f>E572</f>
        <v>27.6</v>
      </c>
      <c r="F571" s="37">
        <f>F572</f>
        <v>27.6</v>
      </c>
    </row>
    <row r="572" spans="1:6" ht="12.75">
      <c r="A572" s="100">
        <v>9990300000</v>
      </c>
      <c r="B572" s="100">
        <v>850</v>
      </c>
      <c r="C572" s="101" t="s">
        <v>100</v>
      </c>
      <c r="D572" s="37">
        <f>' № 5  рп, кцср, квр'!E171</f>
        <v>27.6</v>
      </c>
      <c r="E572" s="37">
        <f>' № 5  рп, кцср, квр'!F171</f>
        <v>27.6</v>
      </c>
      <c r="F572" s="37">
        <f>' № 5  рп, кцср, квр'!G171</f>
        <v>27.6</v>
      </c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  <row r="1137" spans="1:8" ht="12.75">
      <c r="A1137" s="80"/>
      <c r="B1137" s="80"/>
      <c r="C1137" s="81"/>
      <c r="D1137" s="82"/>
      <c r="E1137" s="82"/>
      <c r="F1137" s="82"/>
      <c r="H1137" s="80"/>
    </row>
    <row r="1138" spans="1:8" ht="12.75">
      <c r="A1138" s="80"/>
      <c r="B1138" s="80"/>
      <c r="C1138" s="81"/>
      <c r="D1138" s="82"/>
      <c r="E1138" s="82"/>
      <c r="F1138" s="82"/>
      <c r="H1138" s="80"/>
    </row>
    <row r="1139" spans="1:8" ht="12.75">
      <c r="A1139" s="80"/>
      <c r="B1139" s="80"/>
      <c r="C1139" s="81"/>
      <c r="D1139" s="82"/>
      <c r="E1139" s="82"/>
      <c r="F1139" s="82"/>
      <c r="H1139" s="80"/>
    </row>
    <row r="1140" spans="1:8" ht="12.75">
      <c r="A1140" s="80"/>
      <c r="B1140" s="80"/>
      <c r="C1140" s="81"/>
      <c r="D1140" s="82"/>
      <c r="E1140" s="82"/>
      <c r="F1140" s="82"/>
      <c r="H1140" s="80"/>
    </row>
    <row r="1141" spans="1:8" ht="12.75">
      <c r="A1141" s="80"/>
      <c r="B1141" s="80"/>
      <c r="C1141" s="81"/>
      <c r="D1141" s="82"/>
      <c r="E1141" s="82"/>
      <c r="F1141" s="82"/>
      <c r="H1141" s="80"/>
    </row>
    <row r="1142" spans="1:8" ht="12.75">
      <c r="A1142" s="80"/>
      <c r="B1142" s="80"/>
      <c r="C1142" s="81"/>
      <c r="D1142" s="82"/>
      <c r="E1142" s="82"/>
      <c r="F1142" s="82"/>
      <c r="H1142" s="80"/>
    </row>
    <row r="1143" spans="1:8" ht="12.75">
      <c r="A1143" s="80"/>
      <c r="B1143" s="80"/>
      <c r="C1143" s="81"/>
      <c r="D1143" s="82"/>
      <c r="E1143" s="82"/>
      <c r="F1143" s="82"/>
      <c r="H1143" s="80"/>
    </row>
    <row r="1144" spans="1:8" ht="12.75">
      <c r="A1144" s="80"/>
      <c r="B1144" s="80"/>
      <c r="C1144" s="81"/>
      <c r="D1144" s="82"/>
      <c r="E1144" s="82"/>
      <c r="F1144" s="82"/>
      <c r="H1144" s="80"/>
    </row>
    <row r="1145" spans="1:8" ht="12.75">
      <c r="A1145" s="80"/>
      <c r="B1145" s="80"/>
      <c r="C1145" s="81"/>
      <c r="D1145" s="82"/>
      <c r="E1145" s="82"/>
      <c r="F1145" s="82"/>
      <c r="H1145" s="80"/>
    </row>
    <row r="1146" spans="1:8" ht="12.75">
      <c r="A1146" s="80"/>
      <c r="B1146" s="80"/>
      <c r="C1146" s="81"/>
      <c r="D1146" s="82"/>
      <c r="E1146" s="82"/>
      <c r="F1146" s="82"/>
      <c r="H1146" s="80"/>
    </row>
    <row r="1147" spans="1:8" ht="12.75">
      <c r="A1147" s="80"/>
      <c r="B1147" s="80"/>
      <c r="C1147" s="81"/>
      <c r="D1147" s="82"/>
      <c r="E1147" s="82"/>
      <c r="F1147" s="82"/>
      <c r="H1147" s="80"/>
    </row>
    <row r="1148" spans="1:8" ht="12.75">
      <c r="A1148" s="80"/>
      <c r="B1148" s="80"/>
      <c r="C1148" s="81"/>
      <c r="D1148" s="82"/>
      <c r="E1148" s="82"/>
      <c r="F1148" s="82"/>
      <c r="H1148" s="80"/>
    </row>
    <row r="1149" spans="1:8" ht="12.75">
      <c r="A1149" s="80"/>
      <c r="B1149" s="80"/>
      <c r="C1149" s="81"/>
      <c r="D1149" s="82"/>
      <c r="E1149" s="82"/>
      <c r="F1149" s="82"/>
      <c r="H1149" s="80"/>
    </row>
    <row r="1150" spans="1:8" ht="12.75">
      <c r="A1150" s="80"/>
      <c r="B1150" s="80"/>
      <c r="C1150" s="81"/>
      <c r="D1150" s="82"/>
      <c r="E1150" s="82"/>
      <c r="F1150" s="82"/>
      <c r="H1150" s="80"/>
    </row>
    <row r="1151" spans="1:8" ht="12.75">
      <c r="A1151" s="80"/>
      <c r="B1151" s="80"/>
      <c r="C1151" s="81"/>
      <c r="D1151" s="82"/>
      <c r="E1151" s="82"/>
      <c r="F1151" s="82"/>
      <c r="H1151" s="80"/>
    </row>
    <row r="1152" spans="1:8" ht="12.75">
      <c r="A1152" s="80"/>
      <c r="B1152" s="80"/>
      <c r="C1152" s="81"/>
      <c r="D1152" s="82"/>
      <c r="E1152" s="82"/>
      <c r="F1152" s="82"/>
      <c r="H1152" s="80"/>
    </row>
    <row r="1153" spans="1:8" ht="12.75">
      <c r="A1153" s="80"/>
      <c r="B1153" s="80"/>
      <c r="C1153" s="81"/>
      <c r="D1153" s="82"/>
      <c r="E1153" s="82"/>
      <c r="F1153" s="82"/>
      <c r="H1153" s="80"/>
    </row>
    <row r="1154" spans="1:8" ht="12.75">
      <c r="A1154" s="80"/>
      <c r="B1154" s="80"/>
      <c r="C1154" s="81"/>
      <c r="D1154" s="82"/>
      <c r="E1154" s="82"/>
      <c r="F1154" s="82"/>
      <c r="H1154" s="80"/>
    </row>
    <row r="1155" spans="1:8" ht="12.75">
      <c r="A1155" s="80"/>
      <c r="B1155" s="80"/>
      <c r="C1155" s="81"/>
      <c r="D1155" s="82"/>
      <c r="E1155" s="82"/>
      <c r="F1155" s="82"/>
      <c r="H1155" s="80"/>
    </row>
    <row r="1156" spans="1:8" ht="12.75">
      <c r="A1156" s="80"/>
      <c r="B1156" s="80"/>
      <c r="C1156" s="81"/>
      <c r="D1156" s="82"/>
      <c r="E1156" s="82"/>
      <c r="F1156" s="82"/>
      <c r="H1156" s="80"/>
    </row>
    <row r="1157" spans="1:8" ht="12.75">
      <c r="A1157" s="80"/>
      <c r="B1157" s="80"/>
      <c r="C1157" s="81"/>
      <c r="D1157" s="82"/>
      <c r="E1157" s="82"/>
      <c r="F1157" s="82"/>
      <c r="H1157" s="80"/>
    </row>
    <row r="1158" spans="1:8" ht="12.75">
      <c r="A1158" s="80"/>
      <c r="B1158" s="80"/>
      <c r="C1158" s="81"/>
      <c r="D1158" s="82"/>
      <c r="E1158" s="82"/>
      <c r="F1158" s="82"/>
      <c r="H1158" s="80"/>
    </row>
    <row r="1159" spans="1:8" ht="12.75">
      <c r="A1159" s="80"/>
      <c r="B1159" s="80"/>
      <c r="C1159" s="81"/>
      <c r="D1159" s="82"/>
      <c r="E1159" s="82"/>
      <c r="F1159" s="82"/>
      <c r="H1159" s="80"/>
    </row>
    <row r="1160" spans="1:8" ht="12.75">
      <c r="A1160" s="80"/>
      <c r="B1160" s="80"/>
      <c r="C1160" s="81"/>
      <c r="D1160" s="82"/>
      <c r="E1160" s="82"/>
      <c r="F1160" s="82"/>
      <c r="H1160" s="80"/>
    </row>
    <row r="1161" spans="1:8" ht="12.75">
      <c r="A1161" s="80"/>
      <c r="B1161" s="80"/>
      <c r="C1161" s="81"/>
      <c r="D1161" s="82"/>
      <c r="E1161" s="82"/>
      <c r="F1161" s="82"/>
      <c r="H1161" s="80"/>
    </row>
    <row r="1162" spans="1:8" ht="12.75">
      <c r="A1162" s="80"/>
      <c r="B1162" s="80"/>
      <c r="C1162" s="81"/>
      <c r="D1162" s="82"/>
      <c r="E1162" s="82"/>
      <c r="F1162" s="82"/>
      <c r="H1162" s="80"/>
    </row>
    <row r="1163" spans="1:8" ht="12.75">
      <c r="A1163" s="80"/>
      <c r="B1163" s="80"/>
      <c r="C1163" s="81"/>
      <c r="D1163" s="82"/>
      <c r="E1163" s="82"/>
      <c r="F1163" s="82"/>
      <c r="H1163" s="80"/>
    </row>
    <row r="1164" spans="1:8" ht="12.75">
      <c r="A1164" s="80"/>
      <c r="B1164" s="80"/>
      <c r="C1164" s="81"/>
      <c r="D1164" s="82"/>
      <c r="E1164" s="82"/>
      <c r="F1164" s="82"/>
      <c r="H1164" s="80"/>
    </row>
    <row r="1165" spans="1:8" ht="12.75">
      <c r="A1165" s="80"/>
      <c r="B1165" s="80"/>
      <c r="C1165" s="81"/>
      <c r="D1165" s="82"/>
      <c r="E1165" s="82"/>
      <c r="F1165" s="82"/>
      <c r="H1165" s="80"/>
    </row>
    <row r="1166" spans="1:8" ht="12.75">
      <c r="A1166" s="80"/>
      <c r="B1166" s="80"/>
      <c r="C1166" s="81"/>
      <c r="D1166" s="82"/>
      <c r="E1166" s="82"/>
      <c r="F1166" s="82"/>
      <c r="H1166" s="80"/>
    </row>
    <row r="1167" spans="1:8" ht="12.75">
      <c r="A1167" s="80"/>
      <c r="B1167" s="80"/>
      <c r="C1167" s="81"/>
      <c r="D1167" s="82"/>
      <c r="E1167" s="82"/>
      <c r="F1167" s="82"/>
      <c r="H1167" s="80"/>
    </row>
    <row r="1168" spans="1:8" ht="12.75">
      <c r="A1168" s="80"/>
      <c r="B1168" s="80"/>
      <c r="C1168" s="81"/>
      <c r="D1168" s="82"/>
      <c r="E1168" s="82"/>
      <c r="F1168" s="82"/>
      <c r="H1168" s="80"/>
    </row>
    <row r="1169" spans="1:8" ht="12.75">
      <c r="A1169" s="80"/>
      <c r="B1169" s="80"/>
      <c r="C1169" s="81"/>
      <c r="D1169" s="82"/>
      <c r="E1169" s="82"/>
      <c r="F1169" s="82"/>
      <c r="H1169" s="80"/>
    </row>
    <row r="1170" spans="1:8" ht="12.75">
      <c r="A1170" s="80"/>
      <c r="B1170" s="80"/>
      <c r="C1170" s="81"/>
      <c r="D1170" s="82"/>
      <c r="E1170" s="82"/>
      <c r="F1170" s="82"/>
      <c r="H1170" s="80"/>
    </row>
    <row r="1171" spans="1:8" ht="12.75">
      <c r="A1171" s="80"/>
      <c r="B1171" s="80"/>
      <c r="C1171" s="81"/>
      <c r="D1171" s="82"/>
      <c r="E1171" s="82"/>
      <c r="F1171" s="82"/>
      <c r="H1171" s="80"/>
    </row>
    <row r="1172" spans="1:8" ht="12.75">
      <c r="A1172" s="80"/>
      <c r="B1172" s="80"/>
      <c r="C1172" s="81"/>
      <c r="D1172" s="82"/>
      <c r="E1172" s="82"/>
      <c r="F1172" s="82"/>
      <c r="H1172" s="80"/>
    </row>
    <row r="1173" spans="1:8" ht="12.75">
      <c r="A1173" s="80"/>
      <c r="B1173" s="80"/>
      <c r="C1173" s="81"/>
      <c r="D1173" s="82"/>
      <c r="E1173" s="82"/>
      <c r="F1173" s="82"/>
      <c r="H1173" s="80"/>
    </row>
    <row r="1174" spans="1:8" ht="12.75">
      <c r="A1174" s="80"/>
      <c r="B1174" s="80"/>
      <c r="C1174" s="81"/>
      <c r="D1174" s="82"/>
      <c r="E1174" s="82"/>
      <c r="F1174" s="82"/>
      <c r="H1174" s="80"/>
    </row>
    <row r="1175" spans="1:8" ht="12.75">
      <c r="A1175" s="80"/>
      <c r="B1175" s="80"/>
      <c r="C1175" s="81"/>
      <c r="D1175" s="82"/>
      <c r="E1175" s="82"/>
      <c r="F1175" s="82"/>
      <c r="H1175" s="80"/>
    </row>
    <row r="1176" spans="1:8" ht="12.75">
      <c r="A1176" s="80"/>
      <c r="B1176" s="80"/>
      <c r="C1176" s="81"/>
      <c r="D1176" s="82"/>
      <c r="E1176" s="82"/>
      <c r="F1176" s="82"/>
      <c r="H1176" s="80"/>
    </row>
    <row r="1177" spans="1:8" ht="12.75">
      <c r="A1177" s="80"/>
      <c r="B1177" s="80"/>
      <c r="C1177" s="81"/>
      <c r="D1177" s="82"/>
      <c r="E1177" s="82"/>
      <c r="F1177" s="82"/>
      <c r="H1177" s="80"/>
    </row>
    <row r="1178" spans="1:8" ht="12.75">
      <c r="A1178" s="80"/>
      <c r="B1178" s="80"/>
      <c r="C1178" s="81"/>
      <c r="D1178" s="82"/>
      <c r="E1178" s="82"/>
      <c r="F1178" s="82"/>
      <c r="H1178" s="80"/>
    </row>
    <row r="1179" spans="1:8" ht="12.75">
      <c r="A1179" s="80"/>
      <c r="B1179" s="80"/>
      <c r="C1179" s="81"/>
      <c r="D1179" s="82"/>
      <c r="E1179" s="82"/>
      <c r="F1179" s="82"/>
      <c r="H1179" s="80"/>
    </row>
    <row r="1180" spans="1:8" ht="12.75">
      <c r="A1180" s="80"/>
      <c r="B1180" s="80"/>
      <c r="C1180" s="81"/>
      <c r="D1180" s="82"/>
      <c r="E1180" s="82"/>
      <c r="F1180" s="82"/>
      <c r="H1180" s="80"/>
    </row>
    <row r="1181" spans="1:8" ht="12.75">
      <c r="A1181" s="80"/>
      <c r="B1181" s="80"/>
      <c r="C1181" s="81"/>
      <c r="D1181" s="82"/>
      <c r="E1181" s="82"/>
      <c r="F1181" s="82"/>
      <c r="H1181" s="80"/>
    </row>
    <row r="1182" spans="1:8" ht="12.75">
      <c r="A1182" s="80"/>
      <c r="B1182" s="80"/>
      <c r="C1182" s="81"/>
      <c r="D1182" s="82"/>
      <c r="E1182" s="82"/>
      <c r="F1182" s="82"/>
      <c r="H1182" s="80"/>
    </row>
    <row r="1183" spans="1:8" ht="12.75">
      <c r="A1183" s="80"/>
      <c r="B1183" s="80"/>
      <c r="C1183" s="81"/>
      <c r="D1183" s="82"/>
      <c r="E1183" s="82"/>
      <c r="F1183" s="82"/>
      <c r="H1183" s="80"/>
    </row>
    <row r="1184" spans="1:8" ht="12.75">
      <c r="A1184" s="80"/>
      <c r="B1184" s="80"/>
      <c r="C1184" s="81"/>
      <c r="D1184" s="82"/>
      <c r="E1184" s="82"/>
      <c r="F1184" s="82"/>
      <c r="H1184" s="80"/>
    </row>
    <row r="1185" spans="1:8" ht="12.75">
      <c r="A1185" s="80"/>
      <c r="B1185" s="80"/>
      <c r="C1185" s="81"/>
      <c r="D1185" s="82"/>
      <c r="E1185" s="82"/>
      <c r="F1185" s="82"/>
      <c r="H1185" s="80"/>
    </row>
    <row r="1186" spans="1:8" ht="12.75">
      <c r="A1186" s="80"/>
      <c r="B1186" s="80"/>
      <c r="C1186" s="81"/>
      <c r="D1186" s="82"/>
      <c r="E1186" s="82"/>
      <c r="F1186" s="82"/>
      <c r="H1186" s="80"/>
    </row>
    <row r="1187" spans="1:8" ht="12.75">
      <c r="A1187" s="80"/>
      <c r="B1187" s="80"/>
      <c r="C1187" s="81"/>
      <c r="D1187" s="82"/>
      <c r="E1187" s="82"/>
      <c r="F1187" s="82"/>
      <c r="H1187" s="80"/>
    </row>
    <row r="1188" spans="1:8" ht="12.75">
      <c r="A1188" s="80"/>
      <c r="B1188" s="80"/>
      <c r="C1188" s="81"/>
      <c r="D1188" s="82"/>
      <c r="E1188" s="82"/>
      <c r="F1188" s="82"/>
      <c r="H1188" s="80"/>
    </row>
    <row r="1189" spans="1:8" ht="12.75">
      <c r="A1189" s="80"/>
      <c r="B1189" s="80"/>
      <c r="C1189" s="81"/>
      <c r="D1189" s="82"/>
      <c r="E1189" s="82"/>
      <c r="F1189" s="82"/>
      <c r="H1189" s="80"/>
    </row>
    <row r="1190" spans="1:8" ht="12.75">
      <c r="A1190" s="80"/>
      <c r="B1190" s="80"/>
      <c r="C1190" s="81"/>
      <c r="D1190" s="82"/>
      <c r="E1190" s="82"/>
      <c r="F1190" s="82"/>
      <c r="H1190" s="80"/>
    </row>
    <row r="1191" spans="1:8" ht="12.75">
      <c r="A1191" s="80"/>
      <c r="B1191" s="80"/>
      <c r="C1191" s="81"/>
      <c r="D1191" s="82"/>
      <c r="E1191" s="82"/>
      <c r="F1191" s="82"/>
      <c r="H1191" s="80"/>
    </row>
    <row r="1192" spans="1:8" ht="12.75">
      <c r="A1192" s="80"/>
      <c r="B1192" s="80"/>
      <c r="C1192" s="81"/>
      <c r="D1192" s="82"/>
      <c r="E1192" s="82"/>
      <c r="F1192" s="82"/>
      <c r="H1192" s="80"/>
    </row>
    <row r="1193" spans="1:8" ht="12.75">
      <c r="A1193" s="80"/>
      <c r="B1193" s="80"/>
      <c r="C1193" s="81"/>
      <c r="D1193" s="82"/>
      <c r="E1193" s="82"/>
      <c r="F1193" s="82"/>
      <c r="H1193" s="80"/>
    </row>
    <row r="1194" spans="1:8" ht="12.75">
      <c r="A1194" s="80"/>
      <c r="B1194" s="80"/>
      <c r="C1194" s="81"/>
      <c r="D1194" s="82"/>
      <c r="E1194" s="82"/>
      <c r="F1194" s="82"/>
      <c r="H1194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2023-12-28T12:29:10Z</cp:lastPrinted>
  <dcterms:created xsi:type="dcterms:W3CDTF">2007-11-30T05:39:28Z</dcterms:created>
  <dcterms:modified xsi:type="dcterms:W3CDTF">2023-12-28T12:29:15Z</dcterms:modified>
  <cp:category/>
  <cp:version/>
  <cp:contentType/>
  <cp:contentStatus/>
</cp:coreProperties>
</file>